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pwrportal.bud.bpa.gov/orgs/PS-ReqMarketing/poc/Workshop_Prep/"/>
    </mc:Choice>
  </mc:AlternateContent>
  <bookViews>
    <workbookView xWindow="9630" yWindow="1020" windowWidth="9090" windowHeight="9075"/>
  </bookViews>
  <sheets>
    <sheet name="Info" sheetId="19" r:id="rId1"/>
    <sheet name="RT1SC" sheetId="3" r:id="rId2"/>
    <sheet name="RHWM" sheetId="1" r:id="rId3"/>
    <sheet name="RootCalculations" sheetId="2" r:id="rId4"/>
    <sheet name="Data4Graph" sheetId="4" r:id="rId5"/>
    <sheet name="StartRateAll" sheetId="9" r:id="rId6"/>
    <sheet name="EndRateAll" sheetId="12" r:id="rId7"/>
    <sheet name="EndRateHybrid&amp;Rollover50-50" sheetId="14" r:id="rId8"/>
    <sheet name="EndRateHybrid&amp;Melded" sheetId="13" r:id="rId9"/>
    <sheet name="RateImpactsStart" sheetId="10" r:id="rId10"/>
    <sheet name="RateImpactEnd" sheetId="11" r:id="rId11"/>
    <sheet name="StartQuanity" sheetId="15" r:id="rId12"/>
    <sheet name="EndQuanity" sheetId="16" r:id="rId13"/>
    <sheet name="StartRates" sheetId="18" r:id="rId14"/>
    <sheet name="EndRates" sheetId="17" r:id="rId15"/>
  </sheets>
  <definedNames>
    <definedName name="_xlnm._FilterDatabase" localSheetId="4" hidden="1">Data4Graph!$B$6:$U$141</definedName>
    <definedName name="_xlnm._FilterDatabase" localSheetId="3" hidden="1">RootCalculations!$A$16:$N$195</definedName>
    <definedName name="_xlnm.Print_Area" localSheetId="2">RHWM!$A$1:$O$149</definedName>
    <definedName name="_xlnm.Print_Area" localSheetId="3">RootCalculations!$A$14:$N$162</definedName>
    <definedName name="_xlnm.Print_Area" localSheetId="1">RT1SC!$A$1:$J$16</definedName>
    <definedName name="_xlnm.Print_Titles" localSheetId="2">RHWM!$1:$3</definedName>
    <definedName name="_xlnm.Print_Titles" localSheetId="3">RootCalculations!$14:$16</definedName>
  </definedNames>
  <calcPr calcId="162913"/>
</workbook>
</file>

<file path=xl/calcChain.xml><?xml version="1.0" encoding="utf-8"?>
<calcChain xmlns="http://schemas.openxmlformats.org/spreadsheetml/2006/main">
  <c r="BV14" i="2" l="1"/>
  <c r="BW14" i="2" l="1"/>
  <c r="BU14" i="2"/>
  <c r="W64" i="4" l="1"/>
  <c r="BZ15" i="2" l="1"/>
  <c r="CA15" i="2"/>
  <c r="CB15" i="2"/>
  <c r="BY15" i="2"/>
  <c r="Y75" i="4"/>
  <c r="Z75" i="4"/>
  <c r="Y68" i="4"/>
  <c r="AA70" i="4"/>
  <c r="AA69" i="4"/>
  <c r="AA68" i="4"/>
  <c r="AA67" i="4"/>
  <c r="Z69" i="4"/>
  <c r="Z68" i="4"/>
  <c r="Z67" i="4"/>
  <c r="Y69" i="4"/>
  <c r="Y67" i="4"/>
  <c r="X10" i="4"/>
  <c r="BU15" i="2" l="1"/>
  <c r="BV15" i="2"/>
  <c r="BW15" i="2"/>
  <c r="BT15" i="2"/>
  <c r="BP15" i="2"/>
  <c r="BQ15" i="2"/>
  <c r="BR15" i="2"/>
  <c r="BO15" i="2"/>
  <c r="N8" i="4"/>
  <c r="N9" i="4" s="1"/>
  <c r="N10" i="4" s="1"/>
  <c r="N11" i="4" s="1"/>
  <c r="N12" i="4" s="1"/>
  <c r="N13" i="4" s="1"/>
  <c r="N14" i="4" s="1"/>
  <c r="N15" i="4" s="1"/>
  <c r="N16" i="4" s="1"/>
  <c r="N17" i="4" s="1"/>
  <c r="N18" i="4" s="1"/>
  <c r="N19" i="4" s="1"/>
  <c r="N20" i="4" s="1"/>
  <c r="N21" i="4" s="1"/>
  <c r="N22" i="4" s="1"/>
  <c r="N23" i="4" s="1"/>
  <c r="N24" i="4" s="1"/>
  <c r="N25" i="4" s="1"/>
  <c r="N26" i="4" s="1"/>
  <c r="N27" i="4" s="1"/>
  <c r="N28" i="4" s="1"/>
  <c r="N29" i="4" s="1"/>
  <c r="N30" i="4" s="1"/>
  <c r="N31" i="4" s="1"/>
  <c r="N32" i="4" s="1"/>
  <c r="N33" i="4" s="1"/>
  <c r="N34" i="4" s="1"/>
  <c r="N35" i="4" s="1"/>
  <c r="N36" i="4" s="1"/>
  <c r="N37" i="4" s="1"/>
  <c r="N38" i="4" s="1"/>
  <c r="N39" i="4" s="1"/>
  <c r="N40" i="4" s="1"/>
  <c r="N41" i="4" s="1"/>
  <c r="N42" i="4" s="1"/>
  <c r="N43" i="4" s="1"/>
  <c r="N44" i="4" s="1"/>
  <c r="N45" i="4" s="1"/>
  <c r="N46" i="4" s="1"/>
  <c r="N47" i="4" s="1"/>
  <c r="N48" i="4" s="1"/>
  <c r="N49" i="4" s="1"/>
  <c r="N50" i="4" s="1"/>
  <c r="N51" i="4" s="1"/>
  <c r="N52" i="4" s="1"/>
  <c r="N53" i="4" s="1"/>
  <c r="N54" i="4" s="1"/>
  <c r="N55" i="4" s="1"/>
  <c r="N56" i="4" s="1"/>
  <c r="N57" i="4" s="1"/>
  <c r="N58" i="4" s="1"/>
  <c r="N59" i="4" s="1"/>
  <c r="N60" i="4" s="1"/>
  <c r="N61" i="4" s="1"/>
  <c r="N62" i="4" s="1"/>
  <c r="N63" i="4" s="1"/>
  <c r="N64" i="4" s="1"/>
  <c r="N65" i="4" s="1"/>
  <c r="N66" i="4" s="1"/>
  <c r="N67" i="4" s="1"/>
  <c r="N68" i="4" s="1"/>
  <c r="N69" i="4" s="1"/>
  <c r="N70" i="4" s="1"/>
  <c r="N71" i="4" s="1"/>
  <c r="N72" i="4" s="1"/>
  <c r="N73" i="4" s="1"/>
  <c r="N74" i="4" s="1"/>
  <c r="N75" i="4" s="1"/>
  <c r="N76" i="4" s="1"/>
  <c r="N77" i="4" s="1"/>
  <c r="N78" i="4" s="1"/>
  <c r="N79" i="4" s="1"/>
  <c r="N80" i="4" s="1"/>
  <c r="N81" i="4" s="1"/>
  <c r="N82" i="4" s="1"/>
  <c r="N83" i="4" s="1"/>
  <c r="N84" i="4" s="1"/>
  <c r="N85" i="4" s="1"/>
  <c r="N86" i="4" s="1"/>
  <c r="N87" i="4" s="1"/>
  <c r="N88" i="4" s="1"/>
  <c r="N89" i="4" s="1"/>
  <c r="N90" i="4" s="1"/>
  <c r="N91" i="4" s="1"/>
  <c r="N92" i="4" s="1"/>
  <c r="N93" i="4" s="1"/>
  <c r="N94" i="4" s="1"/>
  <c r="N95" i="4" s="1"/>
  <c r="N96" i="4" s="1"/>
  <c r="N97" i="4" s="1"/>
  <c r="N98" i="4" s="1"/>
  <c r="N99" i="4" s="1"/>
  <c r="N100" i="4" s="1"/>
  <c r="N101" i="4" s="1"/>
  <c r="N102" i="4" s="1"/>
  <c r="N103" i="4" s="1"/>
  <c r="N104" i="4" s="1"/>
  <c r="N105" i="4" s="1"/>
  <c r="N106" i="4" s="1"/>
  <c r="N107" i="4" s="1"/>
  <c r="N108" i="4" s="1"/>
  <c r="N109" i="4" s="1"/>
  <c r="N110" i="4" s="1"/>
  <c r="N111" i="4" s="1"/>
  <c r="N112" i="4" s="1"/>
  <c r="N113" i="4" s="1"/>
  <c r="N114" i="4" s="1"/>
  <c r="N115" i="4" s="1"/>
  <c r="N116" i="4" s="1"/>
  <c r="N117" i="4" s="1"/>
  <c r="N118" i="4" s="1"/>
  <c r="N119" i="4" s="1"/>
  <c r="N120" i="4" s="1"/>
  <c r="N121" i="4" s="1"/>
  <c r="N122" i="4" s="1"/>
  <c r="N123" i="4" s="1"/>
  <c r="N124" i="4" s="1"/>
  <c r="N125" i="4" s="1"/>
  <c r="N126" i="4" s="1"/>
  <c r="N127" i="4" s="1"/>
  <c r="N128" i="4" s="1"/>
  <c r="N129" i="4" s="1"/>
  <c r="N130" i="4" s="1"/>
  <c r="N131" i="4" s="1"/>
  <c r="N132" i="4" s="1"/>
  <c r="N133" i="4" s="1"/>
  <c r="N134" i="4" s="1"/>
  <c r="N135" i="4" s="1"/>
  <c r="N136" i="4" s="1"/>
  <c r="N137" i="4" s="1"/>
  <c r="N138" i="4" s="1"/>
  <c r="N139" i="4" s="1"/>
  <c r="N140" i="4" s="1"/>
  <c r="N141" i="4" s="1"/>
  <c r="BO8" i="2"/>
  <c r="BP8" i="2"/>
  <c r="BQ8" i="2"/>
  <c r="BR8" i="2"/>
  <c r="X42" i="4"/>
  <c r="X67" i="4" s="1"/>
  <c r="X43" i="4"/>
  <c r="X68" i="4" s="1"/>
  <c r="X45" i="4"/>
  <c r="X70" i="4" s="1"/>
  <c r="X44" i="4"/>
  <c r="X69" i="4" s="1"/>
  <c r="B12" i="4"/>
  <c r="B133" i="4"/>
  <c r="B111" i="4"/>
  <c r="B112" i="4"/>
  <c r="B72" i="4"/>
  <c r="B74" i="4"/>
  <c r="B124" i="4"/>
  <c r="B131" i="4"/>
  <c r="B10" i="4"/>
  <c r="B71" i="4"/>
  <c r="B40" i="4"/>
  <c r="B49" i="4"/>
  <c r="B38" i="4"/>
  <c r="B65" i="4"/>
  <c r="B30" i="4"/>
  <c r="B78" i="4"/>
  <c r="B67" i="4"/>
  <c r="B20" i="4"/>
  <c r="B9" i="4"/>
  <c r="B16" i="4"/>
  <c r="B79" i="4"/>
  <c r="B87" i="4"/>
  <c r="B43" i="4"/>
  <c r="B32" i="4"/>
  <c r="B119" i="4"/>
  <c r="B36" i="4"/>
  <c r="B48" i="4"/>
  <c r="B7" i="4"/>
  <c r="B46" i="4"/>
  <c r="B28" i="4"/>
  <c r="B103" i="4"/>
  <c r="B126" i="4"/>
  <c r="B47" i="4"/>
  <c r="B23" i="4"/>
  <c r="B27" i="4"/>
  <c r="B17" i="4"/>
  <c r="B115" i="4"/>
  <c r="B136" i="4"/>
  <c r="B120" i="4"/>
  <c r="B75" i="4"/>
  <c r="B59" i="4"/>
  <c r="B24" i="4"/>
  <c r="B110" i="4"/>
  <c r="B101" i="4"/>
  <c r="B8" i="4"/>
  <c r="B104" i="4"/>
  <c r="B97" i="4"/>
  <c r="B139" i="4"/>
  <c r="B69" i="4"/>
  <c r="B26" i="4"/>
  <c r="B25" i="4"/>
  <c r="B89" i="4"/>
  <c r="B106" i="4"/>
  <c r="B19" i="4"/>
  <c r="B135" i="4"/>
  <c r="B34" i="4"/>
  <c r="B99" i="4"/>
  <c r="B11" i="4"/>
  <c r="B51" i="4"/>
  <c r="B132" i="4"/>
  <c r="B130" i="4"/>
  <c r="B66" i="4"/>
  <c r="B39" i="4"/>
  <c r="B128" i="4"/>
  <c r="B86" i="4"/>
  <c r="B62" i="4"/>
  <c r="B37" i="4"/>
  <c r="B121" i="4"/>
  <c r="B129" i="4"/>
  <c r="B56" i="4"/>
  <c r="B108" i="4"/>
  <c r="B114" i="4"/>
  <c r="B88" i="4"/>
  <c r="B85" i="4"/>
  <c r="B127" i="4"/>
  <c r="B61" i="4"/>
  <c r="B53" i="4"/>
  <c r="B125" i="4"/>
  <c r="B50" i="4"/>
  <c r="B118" i="4"/>
  <c r="B109" i="4"/>
  <c r="B100" i="4"/>
  <c r="B90" i="4"/>
  <c r="B83" i="4"/>
  <c r="B44" i="4"/>
  <c r="B98" i="4"/>
  <c r="B116" i="4"/>
  <c r="B52" i="4"/>
  <c r="B42" i="4"/>
  <c r="B105" i="4"/>
  <c r="B76" i="4"/>
  <c r="B117" i="4"/>
  <c r="B93" i="4"/>
  <c r="B58" i="4"/>
  <c r="B80" i="4"/>
  <c r="B113" i="4"/>
  <c r="B92" i="4"/>
  <c r="B91" i="4"/>
  <c r="B73" i="4"/>
  <c r="B21" i="4"/>
  <c r="B95" i="4"/>
  <c r="B60" i="4"/>
  <c r="B138" i="4"/>
  <c r="B63" i="4"/>
  <c r="B141" i="4"/>
  <c r="B41" i="4"/>
  <c r="B122" i="4"/>
  <c r="B68" i="4"/>
  <c r="B137" i="4"/>
  <c r="B54" i="4"/>
  <c r="B107" i="4"/>
  <c r="B18" i="4"/>
  <c r="B31" i="4"/>
  <c r="B134" i="4"/>
  <c r="B96" i="4"/>
  <c r="B13" i="4"/>
  <c r="B15" i="4"/>
  <c r="B81" i="4"/>
  <c r="B94" i="4"/>
  <c r="B84" i="4"/>
  <c r="B77" i="4"/>
  <c r="B33" i="4"/>
  <c r="B57" i="4"/>
  <c r="B123" i="4"/>
  <c r="B45" i="4"/>
  <c r="B82" i="4"/>
  <c r="B22" i="4"/>
  <c r="B70" i="4"/>
  <c r="B29" i="4"/>
  <c r="B55" i="4"/>
  <c r="B64" i="4"/>
  <c r="B35" i="4"/>
  <c r="B102" i="4"/>
  <c r="B140" i="4"/>
  <c r="B14" i="4"/>
  <c r="X13" i="4"/>
  <c r="W48" i="4" s="1"/>
  <c r="P14" i="2"/>
  <c r="L6" i="4"/>
  <c r="C14" i="4"/>
  <c r="C12" i="4"/>
  <c r="C133" i="4"/>
  <c r="C111" i="4"/>
  <c r="C112" i="4"/>
  <c r="C72" i="4"/>
  <c r="C74" i="4"/>
  <c r="C124" i="4"/>
  <c r="C131" i="4"/>
  <c r="C10" i="4"/>
  <c r="C71" i="4"/>
  <c r="C40" i="4"/>
  <c r="C49" i="4"/>
  <c r="C38" i="4"/>
  <c r="C65" i="4"/>
  <c r="C30" i="4"/>
  <c r="C78" i="4"/>
  <c r="C67" i="4"/>
  <c r="C20" i="4"/>
  <c r="C9" i="4"/>
  <c r="C16" i="4"/>
  <c r="C79" i="4"/>
  <c r="C87" i="4"/>
  <c r="C43" i="4"/>
  <c r="C32" i="4"/>
  <c r="C119" i="4"/>
  <c r="C36" i="4"/>
  <c r="C48" i="4"/>
  <c r="C7" i="4"/>
  <c r="C46" i="4"/>
  <c r="C28" i="4"/>
  <c r="C103" i="4"/>
  <c r="C126" i="4"/>
  <c r="C47" i="4"/>
  <c r="C23" i="4"/>
  <c r="C27" i="4"/>
  <c r="C17" i="4"/>
  <c r="C115" i="4"/>
  <c r="C136" i="4"/>
  <c r="C120" i="4"/>
  <c r="C75" i="4"/>
  <c r="C59" i="4"/>
  <c r="C24" i="4"/>
  <c r="C110" i="4"/>
  <c r="C101" i="4"/>
  <c r="C8" i="4"/>
  <c r="C104" i="4"/>
  <c r="C97" i="4"/>
  <c r="C139" i="4"/>
  <c r="C69" i="4"/>
  <c r="C26" i="4"/>
  <c r="C25" i="4"/>
  <c r="C89" i="4"/>
  <c r="C106" i="4"/>
  <c r="C19" i="4"/>
  <c r="C135" i="4"/>
  <c r="C34" i="4"/>
  <c r="C99" i="4"/>
  <c r="C11" i="4"/>
  <c r="C51" i="4"/>
  <c r="C132" i="4"/>
  <c r="C130" i="4"/>
  <c r="C66" i="4"/>
  <c r="C39" i="4"/>
  <c r="C128" i="4"/>
  <c r="C86" i="4"/>
  <c r="C62" i="4"/>
  <c r="C37" i="4"/>
  <c r="C121" i="4"/>
  <c r="C129" i="4"/>
  <c r="C56" i="4"/>
  <c r="C108" i="4"/>
  <c r="C114" i="4"/>
  <c r="C88" i="4"/>
  <c r="C85" i="4"/>
  <c r="C127" i="4"/>
  <c r="C61" i="4"/>
  <c r="C53" i="4"/>
  <c r="C125" i="4"/>
  <c r="C50" i="4"/>
  <c r="C118" i="4"/>
  <c r="C109" i="4"/>
  <c r="C100" i="4"/>
  <c r="C90" i="4"/>
  <c r="C83" i="4"/>
  <c r="C44" i="4"/>
  <c r="C98" i="4"/>
  <c r="C116" i="4"/>
  <c r="C52" i="4"/>
  <c r="C42" i="4"/>
  <c r="C105" i="4"/>
  <c r="C76" i="4"/>
  <c r="C117" i="4"/>
  <c r="C93" i="4"/>
  <c r="C58" i="4"/>
  <c r="C80" i="4"/>
  <c r="C113" i="4"/>
  <c r="C92" i="4"/>
  <c r="C91" i="4"/>
  <c r="C73" i="4"/>
  <c r="C21" i="4"/>
  <c r="C95" i="4"/>
  <c r="C60" i="4"/>
  <c r="C138" i="4"/>
  <c r="C63" i="4"/>
  <c r="C141" i="4"/>
  <c r="C41" i="4"/>
  <c r="C122" i="4"/>
  <c r="C68" i="4"/>
  <c r="C137" i="4"/>
  <c r="C54" i="4"/>
  <c r="C107" i="4"/>
  <c r="C18" i="4"/>
  <c r="C31" i="4"/>
  <c r="C134" i="4"/>
  <c r="C96" i="4"/>
  <c r="C13" i="4"/>
  <c r="C15" i="4"/>
  <c r="C81" i="4"/>
  <c r="C94" i="4"/>
  <c r="C84" i="4"/>
  <c r="C77" i="4"/>
  <c r="C33" i="4"/>
  <c r="C57" i="4"/>
  <c r="C123" i="4"/>
  <c r="C45" i="4"/>
  <c r="C82" i="4"/>
  <c r="C22" i="4"/>
  <c r="C70" i="4"/>
  <c r="C29" i="4"/>
  <c r="C55" i="4"/>
  <c r="C64" i="4"/>
  <c r="C35" i="4"/>
  <c r="C102" i="4"/>
  <c r="C140" i="4"/>
  <c r="AE8" i="4" l="1"/>
  <c r="AD8" i="4"/>
  <c r="AC8" i="4"/>
  <c r="AB8" i="4"/>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7" i="2"/>
  <c r="M102" i="4" l="1"/>
  <c r="AH150" i="2"/>
  <c r="M45" i="4"/>
  <c r="AH142" i="2"/>
  <c r="M137" i="4"/>
  <c r="AH126" i="2"/>
  <c r="M92" i="4"/>
  <c r="AH114" i="2"/>
  <c r="AV102" i="2"/>
  <c r="AH102" i="2"/>
  <c r="M88" i="4"/>
  <c r="AH90" i="2"/>
  <c r="M130" i="4"/>
  <c r="AH78" i="2"/>
  <c r="AV66" i="2"/>
  <c r="AH66" i="2"/>
  <c r="AV54" i="2"/>
  <c r="AH54" i="2"/>
  <c r="AV42" i="2"/>
  <c r="AH42" i="2"/>
  <c r="AV30" i="2"/>
  <c r="AH30" i="2"/>
  <c r="AV26" i="2"/>
  <c r="AH26" i="2"/>
  <c r="M70" i="4"/>
  <c r="AH145" i="2"/>
  <c r="M123" i="4"/>
  <c r="AH141" i="2"/>
  <c r="M84" i="4"/>
  <c r="AH137" i="2"/>
  <c r="M13" i="4"/>
  <c r="AH133" i="2"/>
  <c r="M18" i="4"/>
  <c r="AH129" i="2"/>
  <c r="M68" i="4"/>
  <c r="AH125" i="2"/>
  <c r="M63" i="4"/>
  <c r="AH121" i="2"/>
  <c r="M21" i="4"/>
  <c r="AH117" i="2"/>
  <c r="M113" i="4"/>
  <c r="AH113" i="2"/>
  <c r="M117" i="4"/>
  <c r="AH109" i="2"/>
  <c r="M52" i="4"/>
  <c r="AH105" i="2"/>
  <c r="M83" i="4"/>
  <c r="AH101" i="2"/>
  <c r="M118" i="4"/>
  <c r="AH97" i="2"/>
  <c r="M61" i="4"/>
  <c r="AH93" i="2"/>
  <c r="M114" i="4"/>
  <c r="AH89" i="2"/>
  <c r="M121" i="4"/>
  <c r="AH85" i="2"/>
  <c r="M128" i="4"/>
  <c r="AH81" i="2"/>
  <c r="M132" i="4"/>
  <c r="AH77" i="2"/>
  <c r="M34" i="4"/>
  <c r="AH73" i="2"/>
  <c r="M89" i="4"/>
  <c r="AH69" i="2"/>
  <c r="M139" i="4"/>
  <c r="AH65" i="2"/>
  <c r="M101" i="4"/>
  <c r="AH61" i="2"/>
  <c r="M75" i="4"/>
  <c r="AH57" i="2"/>
  <c r="M17" i="4"/>
  <c r="AH53" i="2"/>
  <c r="M126" i="4"/>
  <c r="AH49" i="2"/>
  <c r="M7" i="4"/>
  <c r="AH45" i="2"/>
  <c r="M32" i="4"/>
  <c r="AH41" i="2"/>
  <c r="M16" i="4"/>
  <c r="AH37" i="2"/>
  <c r="M78" i="4"/>
  <c r="AH33" i="2"/>
  <c r="M49" i="4"/>
  <c r="AH29" i="2"/>
  <c r="M131" i="4"/>
  <c r="AH25" i="2"/>
  <c r="M112" i="4"/>
  <c r="AH21" i="2"/>
  <c r="M77" i="4"/>
  <c r="AH138" i="2"/>
  <c r="M31" i="4"/>
  <c r="AH130" i="2"/>
  <c r="M95" i="4"/>
  <c r="AH118" i="2"/>
  <c r="M42" i="4"/>
  <c r="AH106" i="2"/>
  <c r="M53" i="4"/>
  <c r="AH94" i="2"/>
  <c r="M86" i="4"/>
  <c r="AH82" i="2"/>
  <c r="AV70" i="2"/>
  <c r="AH70" i="2"/>
  <c r="AV62" i="2"/>
  <c r="AH62" i="2"/>
  <c r="AV50" i="2"/>
  <c r="AH50" i="2"/>
  <c r="AV34" i="2"/>
  <c r="AH34" i="2"/>
  <c r="AV18" i="2"/>
  <c r="AH18" i="2"/>
  <c r="M22" i="4"/>
  <c r="AH144" i="2"/>
  <c r="M94" i="4"/>
  <c r="AH136" i="2"/>
  <c r="M107" i="4"/>
  <c r="AH128" i="2"/>
  <c r="M122" i="4"/>
  <c r="AH124" i="2"/>
  <c r="M138" i="4"/>
  <c r="AH120" i="2"/>
  <c r="M73" i="4"/>
  <c r="AH116" i="2"/>
  <c r="M80" i="4"/>
  <c r="AH112" i="2"/>
  <c r="M76" i="4"/>
  <c r="AH108" i="2"/>
  <c r="M116" i="4"/>
  <c r="AH104" i="2"/>
  <c r="M90" i="4"/>
  <c r="AH100" i="2"/>
  <c r="M50" i="4"/>
  <c r="AH96" i="2"/>
  <c r="M127" i="4"/>
  <c r="AH92" i="2"/>
  <c r="M108" i="4"/>
  <c r="AH88" i="2"/>
  <c r="M37" i="4"/>
  <c r="AH84" i="2"/>
  <c r="M39" i="4"/>
  <c r="AH80" i="2"/>
  <c r="M51" i="4"/>
  <c r="AH76" i="2"/>
  <c r="M135" i="4"/>
  <c r="AH72" i="2"/>
  <c r="M25" i="4"/>
  <c r="AH68" i="2"/>
  <c r="M97" i="4"/>
  <c r="AH64" i="2"/>
  <c r="M110" i="4"/>
  <c r="AH60" i="2"/>
  <c r="M120" i="4"/>
  <c r="AH56" i="2"/>
  <c r="M27" i="4"/>
  <c r="AH52" i="2"/>
  <c r="M103" i="4"/>
  <c r="AH48" i="2"/>
  <c r="M48" i="4"/>
  <c r="AH44" i="2"/>
  <c r="M43" i="4"/>
  <c r="AH40" i="2"/>
  <c r="AV36" i="2"/>
  <c r="AH36" i="2"/>
  <c r="AV32" i="2"/>
  <c r="AH32" i="2"/>
  <c r="AV28" i="2"/>
  <c r="AH28" i="2"/>
  <c r="AV24" i="2"/>
  <c r="AH24" i="2"/>
  <c r="AV20" i="2"/>
  <c r="AH20" i="2"/>
  <c r="M29" i="4"/>
  <c r="AH146" i="2"/>
  <c r="M15" i="4"/>
  <c r="AH134" i="2"/>
  <c r="M141" i="4"/>
  <c r="AH122" i="2"/>
  <c r="M93" i="4"/>
  <c r="AH110" i="2"/>
  <c r="M109" i="4"/>
  <c r="AH98" i="2"/>
  <c r="M129" i="4"/>
  <c r="AH86" i="2"/>
  <c r="AV74" i="2"/>
  <c r="AH74" i="2"/>
  <c r="AV58" i="2"/>
  <c r="AH58" i="2"/>
  <c r="AV46" i="2"/>
  <c r="AH46" i="2"/>
  <c r="AV38" i="2"/>
  <c r="AH38" i="2"/>
  <c r="AV22" i="2"/>
  <c r="AH22" i="2"/>
  <c r="M35" i="4"/>
  <c r="AH149" i="2"/>
  <c r="M64" i="4"/>
  <c r="AH148" i="2"/>
  <c r="M57" i="4"/>
  <c r="AH140" i="2"/>
  <c r="M96" i="4"/>
  <c r="AH132" i="2"/>
  <c r="M140" i="4"/>
  <c r="AH151" i="2"/>
  <c r="M55" i="4"/>
  <c r="AH147" i="2"/>
  <c r="M82" i="4"/>
  <c r="AH143" i="2"/>
  <c r="M33" i="4"/>
  <c r="AH139" i="2"/>
  <c r="M81" i="4"/>
  <c r="AH135" i="2"/>
  <c r="M134" i="4"/>
  <c r="AH131" i="2"/>
  <c r="M54" i="4"/>
  <c r="AH127" i="2"/>
  <c r="M41" i="4"/>
  <c r="AH123" i="2"/>
  <c r="M60" i="4"/>
  <c r="AH119" i="2"/>
  <c r="M91" i="4"/>
  <c r="AH115" i="2"/>
  <c r="M58" i="4"/>
  <c r="AH111" i="2"/>
  <c r="M105" i="4"/>
  <c r="AH107" i="2"/>
  <c r="M98" i="4"/>
  <c r="AH103" i="2"/>
  <c r="M100" i="4"/>
  <c r="AH99" i="2"/>
  <c r="M125" i="4"/>
  <c r="AH95" i="2"/>
  <c r="AV91" i="2"/>
  <c r="AH91" i="2"/>
  <c r="AV87" i="2"/>
  <c r="AH87" i="2"/>
  <c r="M62" i="4"/>
  <c r="AH83" i="2"/>
  <c r="AV79" i="2"/>
  <c r="AH79" i="2"/>
  <c r="M11" i="4"/>
  <c r="AH75" i="2"/>
  <c r="M19" i="4"/>
  <c r="AH71" i="2"/>
  <c r="M26" i="4"/>
  <c r="AH67" i="2"/>
  <c r="M104" i="4"/>
  <c r="AH63" i="2"/>
  <c r="M24" i="4"/>
  <c r="AH59" i="2"/>
  <c r="M136" i="4"/>
  <c r="AH55" i="2"/>
  <c r="M23" i="4"/>
  <c r="AH51" i="2"/>
  <c r="M28" i="4"/>
  <c r="AH47" i="2"/>
  <c r="M36" i="4"/>
  <c r="AH43" i="2"/>
  <c r="M87" i="4"/>
  <c r="AH39" i="2"/>
  <c r="M20" i="4"/>
  <c r="AH35" i="2"/>
  <c r="M65" i="4"/>
  <c r="AH31" i="2"/>
  <c r="M71" i="4"/>
  <c r="AH27" i="2"/>
  <c r="M74" i="4"/>
  <c r="AH23" i="2"/>
  <c r="M133" i="4"/>
  <c r="AH19" i="2"/>
  <c r="AV17" i="2"/>
  <c r="AH17" i="2"/>
  <c r="W72" i="4"/>
  <c r="W67" i="4"/>
  <c r="W34" i="4"/>
  <c r="W22" i="4"/>
  <c r="W58" i="4"/>
  <c r="W50" i="4"/>
  <c r="W43" i="4"/>
  <c r="AB9" i="4"/>
  <c r="W29" i="4"/>
  <c r="W42" i="4"/>
  <c r="W16" i="4"/>
  <c r="W28" i="4"/>
  <c r="W30" i="4"/>
  <c r="AB10" i="4"/>
  <c r="W31" i="4"/>
  <c r="Y31" i="4" s="1"/>
  <c r="AB11" i="4"/>
  <c r="F6" i="4"/>
  <c r="W18" i="4"/>
  <c r="W44" i="4"/>
  <c r="W19" i="4"/>
  <c r="W45" i="4"/>
  <c r="J6" i="4"/>
  <c r="H6" i="4"/>
  <c r="N6" i="4"/>
  <c r="D6" i="4"/>
  <c r="W17" i="4"/>
  <c r="I6" i="4"/>
  <c r="E6" i="4"/>
  <c r="R6" i="4"/>
  <c r="P6" i="4"/>
  <c r="T6" i="4"/>
  <c r="S6" i="4"/>
  <c r="O6" i="4"/>
  <c r="M9" i="4"/>
  <c r="M30" i="4"/>
  <c r="M40" i="4"/>
  <c r="M124" i="4"/>
  <c r="M111" i="4"/>
  <c r="M85" i="4"/>
  <c r="M56" i="4"/>
  <c r="M66" i="4"/>
  <c r="M44" i="4"/>
  <c r="M99" i="4"/>
  <c r="M106" i="4"/>
  <c r="M69" i="4"/>
  <c r="M8" i="4"/>
  <c r="M59" i="4"/>
  <c r="M115" i="4"/>
  <c r="M47" i="4"/>
  <c r="M46" i="4"/>
  <c r="M119" i="4"/>
  <c r="M79" i="4"/>
  <c r="M67" i="4"/>
  <c r="M38" i="4"/>
  <c r="M10" i="4"/>
  <c r="M72" i="4"/>
  <c r="M12" i="4"/>
  <c r="M14" i="4"/>
  <c r="AV148" i="2"/>
  <c r="AV132" i="2"/>
  <c r="AV120" i="2"/>
  <c r="AV104" i="2"/>
  <c r="AV92" i="2"/>
  <c r="AV80" i="2"/>
  <c r="AV72" i="2"/>
  <c r="AV60" i="2"/>
  <c r="AV48" i="2"/>
  <c r="AV151" i="2"/>
  <c r="AV147" i="2"/>
  <c r="AV143" i="2"/>
  <c r="AV139" i="2"/>
  <c r="AV135" i="2"/>
  <c r="AV131" i="2"/>
  <c r="AV127" i="2"/>
  <c r="AV123" i="2"/>
  <c r="BG119" i="2"/>
  <c r="AV115" i="2"/>
  <c r="AV111" i="2"/>
  <c r="AV107" i="2"/>
  <c r="AV95" i="2"/>
  <c r="AV75" i="2"/>
  <c r="AV144" i="2"/>
  <c r="AV128" i="2"/>
  <c r="AV116" i="2"/>
  <c r="AV112" i="2"/>
  <c r="AV96" i="2"/>
  <c r="AV84" i="2"/>
  <c r="AV68" i="2"/>
  <c r="AV56" i="2"/>
  <c r="AV44" i="2"/>
  <c r="AV40" i="2"/>
  <c r="AV150" i="2"/>
  <c r="BG146" i="2"/>
  <c r="AV142" i="2"/>
  <c r="AV138" i="2"/>
  <c r="AV134" i="2"/>
  <c r="BG130" i="2"/>
  <c r="AV126" i="2"/>
  <c r="AV122" i="2"/>
  <c r="AV118" i="2"/>
  <c r="AV114" i="2"/>
  <c r="AV110" i="2"/>
  <c r="AV106" i="2"/>
  <c r="AV98" i="2"/>
  <c r="AV94" i="2"/>
  <c r="AV90" i="2"/>
  <c r="AV86" i="2"/>
  <c r="AV82" i="2"/>
  <c r="AV78" i="2"/>
  <c r="AV140" i="2"/>
  <c r="AV136" i="2"/>
  <c r="AV124" i="2"/>
  <c r="AV108" i="2"/>
  <c r="AV100" i="2"/>
  <c r="AV88" i="2"/>
  <c r="AV76" i="2"/>
  <c r="AV64" i="2"/>
  <c r="AV52" i="2"/>
  <c r="AV149" i="2"/>
  <c r="AV145" i="2"/>
  <c r="AV141" i="2"/>
  <c r="AV137" i="2"/>
  <c r="AV133" i="2"/>
  <c r="AV129" i="2"/>
  <c r="BG125" i="2"/>
  <c r="AV121" i="2"/>
  <c r="AV117" i="2"/>
  <c r="AV113" i="2"/>
  <c r="BG109" i="2"/>
  <c r="AV105" i="2"/>
  <c r="AV101" i="2"/>
  <c r="AV97" i="2"/>
  <c r="AV93" i="2"/>
  <c r="AV89" i="2"/>
  <c r="AV85" i="2"/>
  <c r="AV81" i="2"/>
  <c r="AV77" i="2"/>
  <c r="AV119" i="2"/>
  <c r="AV109" i="2"/>
  <c r="BG103" i="2"/>
  <c r="AV103" i="2"/>
  <c r="BG99" i="2"/>
  <c r="AV99" i="2"/>
  <c r="BG83" i="2"/>
  <c r="AV83" i="2"/>
  <c r="BG71" i="2"/>
  <c r="AV71" i="2"/>
  <c r="BG67" i="2"/>
  <c r="AV67" i="2"/>
  <c r="BG63" i="2"/>
  <c r="AV63" i="2"/>
  <c r="BG59" i="2"/>
  <c r="AV59" i="2"/>
  <c r="BG55" i="2"/>
  <c r="AV55" i="2"/>
  <c r="BG51" i="2"/>
  <c r="AV51" i="2"/>
  <c r="BG47" i="2"/>
  <c r="AV47" i="2"/>
  <c r="BG43" i="2"/>
  <c r="AV43" i="2"/>
  <c r="BG39" i="2"/>
  <c r="AV39" i="2"/>
  <c r="BG35" i="2"/>
  <c r="AV35" i="2"/>
  <c r="BG31" i="2"/>
  <c r="AV31" i="2"/>
  <c r="BG27" i="2"/>
  <c r="AV27" i="2"/>
  <c r="BG23" i="2"/>
  <c r="AV23" i="2"/>
  <c r="BG19" i="2"/>
  <c r="AV19" i="2"/>
  <c r="AV125" i="2"/>
  <c r="BG73" i="2"/>
  <c r="AV73" i="2"/>
  <c r="BG69" i="2"/>
  <c r="AV69" i="2"/>
  <c r="BG65" i="2"/>
  <c r="AV65" i="2"/>
  <c r="BG61" i="2"/>
  <c r="AV61" i="2"/>
  <c r="BG57" i="2"/>
  <c r="AV57" i="2"/>
  <c r="BG53" i="2"/>
  <c r="AV53" i="2"/>
  <c r="BG49" i="2"/>
  <c r="AV49" i="2"/>
  <c r="BG45" i="2"/>
  <c r="AV45" i="2"/>
  <c r="BG41" i="2"/>
  <c r="AV41" i="2"/>
  <c r="BG37" i="2"/>
  <c r="AV37" i="2"/>
  <c r="BG33" i="2"/>
  <c r="AV33" i="2"/>
  <c r="BG29" i="2"/>
  <c r="AV29" i="2"/>
  <c r="BG25" i="2"/>
  <c r="AV25" i="2"/>
  <c r="BG21" i="2"/>
  <c r="AV21" i="2"/>
  <c r="AV146" i="2"/>
  <c r="AV130" i="2"/>
  <c r="BG151" i="2"/>
  <c r="BG143" i="2"/>
  <c r="BG118" i="2"/>
  <c r="BG112" i="2"/>
  <c r="BG91" i="2"/>
  <c r="BG82" i="2"/>
  <c r="BG80" i="2"/>
  <c r="BG139" i="2"/>
  <c r="BG137" i="2"/>
  <c r="BG129" i="2"/>
  <c r="BG127" i="2"/>
  <c r="BG108" i="2"/>
  <c r="BG106" i="2"/>
  <c r="BG94" i="2"/>
  <c r="BG87" i="2"/>
  <c r="BG74" i="2"/>
  <c r="BG72" i="2"/>
  <c r="BG70" i="2"/>
  <c r="BG38" i="2"/>
  <c r="BG36" i="2"/>
  <c r="BG138" i="2"/>
  <c r="BG149" i="2"/>
  <c r="BG147" i="2"/>
  <c r="BG141" i="2"/>
  <c r="BG132" i="2"/>
  <c r="BG120" i="2"/>
  <c r="BG116" i="2"/>
  <c r="BG110" i="2"/>
  <c r="BG101" i="2"/>
  <c r="BG96" i="2"/>
  <c r="BG89" i="2"/>
  <c r="BG144" i="2"/>
  <c r="BG135" i="2"/>
  <c r="BG133" i="2"/>
  <c r="BG123" i="2"/>
  <c r="BG121" i="2"/>
  <c r="BG117" i="2"/>
  <c r="BG115" i="2"/>
  <c r="BG113" i="2"/>
  <c r="BG111" i="2"/>
  <c r="BG104" i="2"/>
  <c r="BG102" i="2"/>
  <c r="BG97" i="2"/>
  <c r="BG90" i="2"/>
  <c r="BG88" i="2"/>
  <c r="BG81" i="2"/>
  <c r="BG22" i="2"/>
  <c r="BG100" i="2"/>
  <c r="BG92" i="2"/>
  <c r="BG84" i="2"/>
  <c r="BG76" i="2"/>
  <c r="BG145" i="2"/>
  <c r="BG136" i="2"/>
  <c r="BG124" i="2"/>
  <c r="BG148" i="2"/>
  <c r="BG140" i="2"/>
  <c r="BG131" i="2"/>
  <c r="BG128" i="2"/>
  <c r="BG107" i="2"/>
  <c r="BG105" i="2"/>
  <c r="BG98" i="2"/>
  <c r="BG95" i="2"/>
  <c r="BG93" i="2"/>
  <c r="BG86" i="2"/>
  <c r="BG79" i="2"/>
  <c r="BG77" i="2"/>
  <c r="BG75" i="2"/>
  <c r="BG150" i="2"/>
  <c r="BG142" i="2"/>
  <c r="BG134" i="2"/>
  <c r="BG126" i="2"/>
  <c r="BG122" i="2"/>
  <c r="BG114" i="2"/>
  <c r="BG34" i="2"/>
  <c r="BG20" i="2"/>
  <c r="BG85" i="2"/>
  <c r="BG78" i="2"/>
  <c r="BG30" i="2"/>
  <c r="BG28" i="2"/>
  <c r="BG18" i="2"/>
  <c r="BG48" i="2"/>
  <c r="BG40" i="2"/>
  <c r="BG32" i="2"/>
  <c r="BG24" i="2"/>
  <c r="BG68" i="2"/>
  <c r="BG66" i="2"/>
  <c r="BG64" i="2"/>
  <c r="BG62" i="2"/>
  <c r="BG60" i="2"/>
  <c r="BG58" i="2"/>
  <c r="BG56" i="2"/>
  <c r="BG54" i="2"/>
  <c r="BG52" i="2"/>
  <c r="BG50" i="2"/>
  <c r="BG46" i="2"/>
  <c r="BG44" i="2"/>
  <c r="BG42" i="2"/>
  <c r="BG26" i="2"/>
  <c r="BG17" i="2"/>
  <c r="N138" i="1"/>
  <c r="M138" i="1"/>
  <c r="M64" i="1"/>
  <c r="W75" i="4" l="1"/>
  <c r="W70" i="4"/>
  <c r="W37" i="4"/>
  <c r="W25" i="4"/>
  <c r="W61" i="4"/>
  <c r="W53" i="4"/>
  <c r="W35" i="4"/>
  <c r="W59" i="4"/>
  <c r="W73" i="4"/>
  <c r="W68" i="4"/>
  <c r="W23" i="4"/>
  <c r="W51" i="4"/>
  <c r="W74" i="4"/>
  <c r="W24" i="4"/>
  <c r="W52" i="4"/>
  <c r="W69" i="4"/>
  <c r="W36" i="4"/>
  <c r="W60" i="4"/>
  <c r="N128" i="1"/>
  <c r="M128" i="1"/>
  <c r="N97" i="1"/>
  <c r="M97" i="1"/>
  <c r="M21" i="1"/>
  <c r="M75" i="1"/>
  <c r="N91" i="1"/>
  <c r="M91" i="1"/>
  <c r="M79" i="1"/>
  <c r="N18" i="1" l="1"/>
  <c r="M18" i="1"/>
  <c r="D13" i="3" l="1"/>
  <c r="N93" i="1" l="1"/>
  <c r="M93" i="1"/>
  <c r="N76" i="1"/>
  <c r="M76" i="1"/>
  <c r="N21" i="1"/>
  <c r="N75" i="1"/>
  <c r="N79" i="1" l="1"/>
  <c r="N108" i="1"/>
  <c r="M108" i="1"/>
  <c r="N64" i="1"/>
  <c r="F18" i="2" l="1"/>
  <c r="G20" i="2"/>
  <c r="G21" i="2"/>
  <c r="F22" i="2"/>
  <c r="G24" i="2"/>
  <c r="G25" i="2"/>
  <c r="F26" i="2"/>
  <c r="G28" i="2"/>
  <c r="G29" i="2"/>
  <c r="F30" i="2"/>
  <c r="G32" i="2"/>
  <c r="G33" i="2"/>
  <c r="F34" i="2"/>
  <c r="G36" i="2"/>
  <c r="G37" i="2"/>
  <c r="F38" i="2"/>
  <c r="G40" i="2"/>
  <c r="G41" i="2"/>
  <c r="F42" i="2"/>
  <c r="G44" i="2"/>
  <c r="G45" i="2"/>
  <c r="F46" i="2"/>
  <c r="G48" i="2"/>
  <c r="G49" i="2"/>
  <c r="F50" i="2"/>
  <c r="G52" i="2"/>
  <c r="G53" i="2"/>
  <c r="F54" i="2"/>
  <c r="G56" i="2"/>
  <c r="G57" i="2"/>
  <c r="F58" i="2"/>
  <c r="G60" i="2"/>
  <c r="G61" i="2"/>
  <c r="F62" i="2"/>
  <c r="G64" i="2"/>
  <c r="G65" i="2"/>
  <c r="F66" i="2"/>
  <c r="G68" i="2"/>
  <c r="G69" i="2"/>
  <c r="F70" i="2"/>
  <c r="G72" i="2"/>
  <c r="G73" i="2"/>
  <c r="F74" i="2"/>
  <c r="G76" i="2"/>
  <c r="G77" i="2"/>
  <c r="F78" i="2"/>
  <c r="G80" i="2"/>
  <c r="G81" i="2"/>
  <c r="F82" i="2"/>
  <c r="G84" i="2"/>
  <c r="G85" i="2"/>
  <c r="F86" i="2"/>
  <c r="G88" i="2"/>
  <c r="G89" i="2"/>
  <c r="F90" i="2"/>
  <c r="G92" i="2"/>
  <c r="G93" i="2"/>
  <c r="F94" i="2"/>
  <c r="G96" i="2"/>
  <c r="G97" i="2"/>
  <c r="F98" i="2"/>
  <c r="G100" i="2"/>
  <c r="G101" i="2"/>
  <c r="F102" i="2"/>
  <c r="G104" i="2"/>
  <c r="G105" i="2"/>
  <c r="F106" i="2"/>
  <c r="G108" i="2"/>
  <c r="G109" i="2"/>
  <c r="F110" i="2"/>
  <c r="G112" i="2"/>
  <c r="G113" i="2"/>
  <c r="F114" i="2"/>
  <c r="G116" i="2"/>
  <c r="G117" i="2"/>
  <c r="F118" i="2"/>
  <c r="G120" i="2"/>
  <c r="G121" i="2"/>
  <c r="F122" i="2"/>
  <c r="G124" i="2"/>
  <c r="G125" i="2"/>
  <c r="F126" i="2"/>
  <c r="G128" i="2"/>
  <c r="G129" i="2"/>
  <c r="F130" i="2"/>
  <c r="G132" i="2"/>
  <c r="G133" i="2"/>
  <c r="F134" i="2"/>
  <c r="G136" i="2"/>
  <c r="G137" i="2"/>
  <c r="F138" i="2"/>
  <c r="G140" i="2"/>
  <c r="G141" i="2"/>
  <c r="F142" i="2"/>
  <c r="F144" i="2"/>
  <c r="G144" i="2"/>
  <c r="G145" i="2"/>
  <c r="F146" i="2"/>
  <c r="F148" i="2"/>
  <c r="G148" i="2"/>
  <c r="G149" i="2"/>
  <c r="F150" i="2"/>
  <c r="E20" i="2"/>
  <c r="D21" i="2"/>
  <c r="E24" i="2"/>
  <c r="D25" i="2"/>
  <c r="E28" i="2"/>
  <c r="D29" i="2"/>
  <c r="E32" i="2"/>
  <c r="D33" i="2"/>
  <c r="E36" i="2"/>
  <c r="D37" i="2"/>
  <c r="E40" i="2"/>
  <c r="D41" i="2"/>
  <c r="E44" i="2"/>
  <c r="D45" i="2"/>
  <c r="E48" i="2"/>
  <c r="D49" i="2"/>
  <c r="E52" i="2"/>
  <c r="D53" i="2"/>
  <c r="E56" i="2"/>
  <c r="D57" i="2"/>
  <c r="E60" i="2"/>
  <c r="D61" i="2"/>
  <c r="E64" i="2"/>
  <c r="D65" i="2"/>
  <c r="E68" i="2"/>
  <c r="D69" i="2"/>
  <c r="E72" i="2"/>
  <c r="D73" i="2"/>
  <c r="E76" i="2"/>
  <c r="D77" i="2"/>
  <c r="E80" i="2"/>
  <c r="D81" i="2"/>
  <c r="E84" i="2"/>
  <c r="D85" i="2"/>
  <c r="E88" i="2"/>
  <c r="D89" i="2"/>
  <c r="E92" i="2"/>
  <c r="D93" i="2"/>
  <c r="E96" i="2"/>
  <c r="D97" i="2"/>
  <c r="E100" i="2"/>
  <c r="D101" i="2"/>
  <c r="E104" i="2"/>
  <c r="D105" i="2"/>
  <c r="E108" i="2"/>
  <c r="D109" i="2"/>
  <c r="E110" i="2"/>
  <c r="E112" i="2"/>
  <c r="D113" i="2"/>
  <c r="E114" i="2"/>
  <c r="E116" i="2"/>
  <c r="D117" i="2"/>
  <c r="E118" i="2"/>
  <c r="E120" i="2"/>
  <c r="D121" i="2"/>
  <c r="E122" i="2"/>
  <c r="E124" i="2"/>
  <c r="D125" i="2"/>
  <c r="E126" i="2"/>
  <c r="E128" i="2"/>
  <c r="D129" i="2"/>
  <c r="E130" i="2"/>
  <c r="E132" i="2"/>
  <c r="D133" i="2"/>
  <c r="E134" i="2"/>
  <c r="E136" i="2"/>
  <c r="D137" i="2"/>
  <c r="E138" i="2"/>
  <c r="E140" i="2"/>
  <c r="D141" i="2"/>
  <c r="E142" i="2"/>
  <c r="E144" i="2"/>
  <c r="D145" i="2"/>
  <c r="E146" i="2"/>
  <c r="D147" i="2"/>
  <c r="E148" i="2"/>
  <c r="D149" i="2"/>
  <c r="E150" i="2"/>
  <c r="D151" i="2"/>
  <c r="G18" i="2"/>
  <c r="F19" i="2"/>
  <c r="G19" i="2"/>
  <c r="F20" i="2"/>
  <c r="F21" i="2"/>
  <c r="G22" i="2"/>
  <c r="F23" i="2"/>
  <c r="G23" i="2"/>
  <c r="F24" i="2"/>
  <c r="F25" i="2"/>
  <c r="G26" i="2"/>
  <c r="F27" i="2"/>
  <c r="G27" i="2"/>
  <c r="F28" i="2"/>
  <c r="F29" i="2"/>
  <c r="G30" i="2"/>
  <c r="F31" i="2"/>
  <c r="G31" i="2"/>
  <c r="F32" i="2"/>
  <c r="F33" i="2"/>
  <c r="G34" i="2"/>
  <c r="F35" i="2"/>
  <c r="G35" i="2"/>
  <c r="F36" i="2"/>
  <c r="F37" i="2"/>
  <c r="G38" i="2"/>
  <c r="F39" i="2"/>
  <c r="G39" i="2"/>
  <c r="F40" i="2"/>
  <c r="F41" i="2"/>
  <c r="G42" i="2"/>
  <c r="F43" i="2"/>
  <c r="G43" i="2"/>
  <c r="F44" i="2"/>
  <c r="F45" i="2"/>
  <c r="G46" i="2"/>
  <c r="F47" i="2"/>
  <c r="G47" i="2"/>
  <c r="F48" i="2"/>
  <c r="F49" i="2"/>
  <c r="G50" i="2"/>
  <c r="F51" i="2"/>
  <c r="G51" i="2"/>
  <c r="F52" i="2"/>
  <c r="F53" i="2"/>
  <c r="G54" i="2"/>
  <c r="F55" i="2"/>
  <c r="G55" i="2"/>
  <c r="F56" i="2"/>
  <c r="F57" i="2"/>
  <c r="G58" i="2"/>
  <c r="F59" i="2"/>
  <c r="G59" i="2"/>
  <c r="F60" i="2"/>
  <c r="F61" i="2"/>
  <c r="G62" i="2"/>
  <c r="F63" i="2"/>
  <c r="G63" i="2"/>
  <c r="F64" i="2"/>
  <c r="F65" i="2"/>
  <c r="G66" i="2"/>
  <c r="F67" i="2"/>
  <c r="G67" i="2"/>
  <c r="F68" i="2"/>
  <c r="F69" i="2"/>
  <c r="G70" i="2"/>
  <c r="F71" i="2"/>
  <c r="G71" i="2"/>
  <c r="F72" i="2"/>
  <c r="F73" i="2"/>
  <c r="G74" i="2"/>
  <c r="F75" i="2"/>
  <c r="G75" i="2"/>
  <c r="F76" i="2"/>
  <c r="F77" i="2"/>
  <c r="G78" i="2"/>
  <c r="F79" i="2"/>
  <c r="G79" i="2"/>
  <c r="F80" i="2"/>
  <c r="F81" i="2"/>
  <c r="G82" i="2"/>
  <c r="F83" i="2"/>
  <c r="G83" i="2"/>
  <c r="F84" i="2"/>
  <c r="F85" i="2"/>
  <c r="G86" i="2"/>
  <c r="F87" i="2"/>
  <c r="G87" i="2"/>
  <c r="F88" i="2"/>
  <c r="F89" i="2"/>
  <c r="G90" i="2"/>
  <c r="F91" i="2"/>
  <c r="G91" i="2"/>
  <c r="F92" i="2"/>
  <c r="F93" i="2"/>
  <c r="G94" i="2"/>
  <c r="F95" i="2"/>
  <c r="G95" i="2"/>
  <c r="F96" i="2"/>
  <c r="F97" i="2"/>
  <c r="G98" i="2"/>
  <c r="F99" i="2"/>
  <c r="G99" i="2"/>
  <c r="F100" i="2"/>
  <c r="F101" i="2"/>
  <c r="G102" i="2"/>
  <c r="F103" i="2"/>
  <c r="G103" i="2"/>
  <c r="F104" i="2"/>
  <c r="F105" i="2"/>
  <c r="G106" i="2"/>
  <c r="F107" i="2"/>
  <c r="G107" i="2"/>
  <c r="F108" i="2"/>
  <c r="F109" i="2"/>
  <c r="G110" i="2"/>
  <c r="F111" i="2"/>
  <c r="G111" i="2"/>
  <c r="F112" i="2"/>
  <c r="F113" i="2"/>
  <c r="G114" i="2"/>
  <c r="F115" i="2"/>
  <c r="G115" i="2"/>
  <c r="F116" i="2"/>
  <c r="F117" i="2"/>
  <c r="G118" i="2"/>
  <c r="F119" i="2"/>
  <c r="G119" i="2"/>
  <c r="F120" i="2"/>
  <c r="F121" i="2"/>
  <c r="G122" i="2"/>
  <c r="F123" i="2"/>
  <c r="G123" i="2"/>
  <c r="F124" i="2"/>
  <c r="F125" i="2"/>
  <c r="G126" i="2"/>
  <c r="F127" i="2"/>
  <c r="G127" i="2"/>
  <c r="F128" i="2"/>
  <c r="F129" i="2"/>
  <c r="G130" i="2"/>
  <c r="F131" i="2"/>
  <c r="G131" i="2"/>
  <c r="F132" i="2"/>
  <c r="F133" i="2"/>
  <c r="G134" i="2"/>
  <c r="F135" i="2"/>
  <c r="G135" i="2"/>
  <c r="F136" i="2"/>
  <c r="F137" i="2"/>
  <c r="G138" i="2"/>
  <c r="F139" i="2"/>
  <c r="G139" i="2"/>
  <c r="F140" i="2"/>
  <c r="F141" i="2"/>
  <c r="G142" i="2"/>
  <c r="F143" i="2"/>
  <c r="G143" i="2"/>
  <c r="F145" i="2"/>
  <c r="G146" i="2"/>
  <c r="F147" i="2"/>
  <c r="G147" i="2"/>
  <c r="F149" i="2"/>
  <c r="G150" i="2"/>
  <c r="F151" i="2"/>
  <c r="G151" i="2"/>
  <c r="D18" i="2"/>
  <c r="E18" i="2"/>
  <c r="D19" i="2"/>
  <c r="E19" i="2"/>
  <c r="D20" i="2"/>
  <c r="E21" i="2"/>
  <c r="D22" i="2"/>
  <c r="E22" i="2"/>
  <c r="D23" i="2"/>
  <c r="E23" i="2"/>
  <c r="D24" i="2"/>
  <c r="E25" i="2"/>
  <c r="D26" i="2"/>
  <c r="E26" i="2"/>
  <c r="D27" i="2"/>
  <c r="E27" i="2"/>
  <c r="D28" i="2"/>
  <c r="E29" i="2"/>
  <c r="D30" i="2"/>
  <c r="E30" i="2"/>
  <c r="D31" i="2"/>
  <c r="E31" i="2"/>
  <c r="D32" i="2"/>
  <c r="E33" i="2"/>
  <c r="D34" i="2"/>
  <c r="E34" i="2"/>
  <c r="D35" i="2"/>
  <c r="E35" i="2"/>
  <c r="D36" i="2"/>
  <c r="E37" i="2"/>
  <c r="D38" i="2"/>
  <c r="E38" i="2"/>
  <c r="D39" i="2"/>
  <c r="E39" i="2"/>
  <c r="D40" i="2"/>
  <c r="E41" i="2"/>
  <c r="D42" i="2"/>
  <c r="E42" i="2"/>
  <c r="D43" i="2"/>
  <c r="E43" i="2"/>
  <c r="D44" i="2"/>
  <c r="E45" i="2"/>
  <c r="D46" i="2"/>
  <c r="E46" i="2"/>
  <c r="D47" i="2"/>
  <c r="E47" i="2"/>
  <c r="D48" i="2"/>
  <c r="E49" i="2"/>
  <c r="D50" i="2"/>
  <c r="E50" i="2"/>
  <c r="D51" i="2"/>
  <c r="E51" i="2"/>
  <c r="D52" i="2"/>
  <c r="E53" i="2"/>
  <c r="D54" i="2"/>
  <c r="E54" i="2"/>
  <c r="D55" i="2"/>
  <c r="E55" i="2"/>
  <c r="D56" i="2"/>
  <c r="E57" i="2"/>
  <c r="D58" i="2"/>
  <c r="E58" i="2"/>
  <c r="D59" i="2"/>
  <c r="E59" i="2"/>
  <c r="D60" i="2"/>
  <c r="E61" i="2"/>
  <c r="D62" i="2"/>
  <c r="E62" i="2"/>
  <c r="D63" i="2"/>
  <c r="E63" i="2"/>
  <c r="D64" i="2"/>
  <c r="E65" i="2"/>
  <c r="D66" i="2"/>
  <c r="E66" i="2"/>
  <c r="D67" i="2"/>
  <c r="E67" i="2"/>
  <c r="D68" i="2"/>
  <c r="E69" i="2"/>
  <c r="D70" i="2"/>
  <c r="E70" i="2"/>
  <c r="D71" i="2"/>
  <c r="E71" i="2"/>
  <c r="D72" i="2"/>
  <c r="E73" i="2"/>
  <c r="D74" i="2"/>
  <c r="E74" i="2"/>
  <c r="D75" i="2"/>
  <c r="E75" i="2"/>
  <c r="D76" i="2"/>
  <c r="E77" i="2"/>
  <c r="D78" i="2"/>
  <c r="E78" i="2"/>
  <c r="D79" i="2"/>
  <c r="E79" i="2"/>
  <c r="D80" i="2"/>
  <c r="E81" i="2"/>
  <c r="D82" i="2"/>
  <c r="E82" i="2"/>
  <c r="D83" i="2"/>
  <c r="E83" i="2"/>
  <c r="D84" i="2"/>
  <c r="E85" i="2"/>
  <c r="D86" i="2"/>
  <c r="E86" i="2"/>
  <c r="D87" i="2"/>
  <c r="E87" i="2"/>
  <c r="D88" i="2"/>
  <c r="E89" i="2"/>
  <c r="D90" i="2"/>
  <c r="E90" i="2"/>
  <c r="D91" i="2"/>
  <c r="E91" i="2"/>
  <c r="D92" i="2"/>
  <c r="E93" i="2"/>
  <c r="D94" i="2"/>
  <c r="E94" i="2"/>
  <c r="D95" i="2"/>
  <c r="E95" i="2"/>
  <c r="D96" i="2"/>
  <c r="E97" i="2"/>
  <c r="D98" i="2"/>
  <c r="E98" i="2"/>
  <c r="D99" i="2"/>
  <c r="E99" i="2"/>
  <c r="D100" i="2"/>
  <c r="E101" i="2"/>
  <c r="D102" i="2"/>
  <c r="E102" i="2"/>
  <c r="D103" i="2"/>
  <c r="E103" i="2"/>
  <c r="D104" i="2"/>
  <c r="E105" i="2"/>
  <c r="D106" i="2"/>
  <c r="E106" i="2"/>
  <c r="D107" i="2"/>
  <c r="E107" i="2"/>
  <c r="D108" i="2"/>
  <c r="E109" i="2"/>
  <c r="D110" i="2"/>
  <c r="D111" i="2"/>
  <c r="E111" i="2"/>
  <c r="D112" i="2"/>
  <c r="E113" i="2"/>
  <c r="D114" i="2"/>
  <c r="D115" i="2"/>
  <c r="E115" i="2"/>
  <c r="D116" i="2"/>
  <c r="E117" i="2"/>
  <c r="D118" i="2"/>
  <c r="D119" i="2"/>
  <c r="E119" i="2"/>
  <c r="D120" i="2"/>
  <c r="E121" i="2"/>
  <c r="D122" i="2"/>
  <c r="D123" i="2"/>
  <c r="E123" i="2"/>
  <c r="D124" i="2"/>
  <c r="E125" i="2"/>
  <c r="D126" i="2"/>
  <c r="D127" i="2"/>
  <c r="E127" i="2"/>
  <c r="D128" i="2"/>
  <c r="E129" i="2"/>
  <c r="D130" i="2"/>
  <c r="D131" i="2"/>
  <c r="E131" i="2"/>
  <c r="D132" i="2"/>
  <c r="E133" i="2"/>
  <c r="D134" i="2"/>
  <c r="D135" i="2"/>
  <c r="E135" i="2"/>
  <c r="D136" i="2"/>
  <c r="E137" i="2"/>
  <c r="D138" i="2"/>
  <c r="D139" i="2"/>
  <c r="E139" i="2"/>
  <c r="D140" i="2"/>
  <c r="E141" i="2"/>
  <c r="D142" i="2"/>
  <c r="D143" i="2"/>
  <c r="E143" i="2"/>
  <c r="D144" i="2"/>
  <c r="E145" i="2"/>
  <c r="D146" i="2"/>
  <c r="E147" i="2"/>
  <c r="D148" i="2"/>
  <c r="E149" i="2"/>
  <c r="D150" i="2"/>
  <c r="E151" i="2"/>
  <c r="E17" i="2"/>
  <c r="D17" i="2"/>
  <c r="P139" i="2" l="1"/>
  <c r="P130" i="2"/>
  <c r="P123" i="2"/>
  <c r="P114" i="2"/>
  <c r="P107" i="2"/>
  <c r="P98" i="2"/>
  <c r="P91" i="2"/>
  <c r="P82" i="2"/>
  <c r="P75" i="2"/>
  <c r="P66" i="2"/>
  <c r="P59" i="2"/>
  <c r="P50" i="2"/>
  <c r="P43" i="2"/>
  <c r="P34" i="2"/>
  <c r="P27" i="2"/>
  <c r="P18" i="2"/>
  <c r="P137" i="2"/>
  <c r="P132" i="2"/>
  <c r="P121" i="2"/>
  <c r="P116" i="2"/>
  <c r="P105" i="2"/>
  <c r="P100" i="2"/>
  <c r="P89" i="2"/>
  <c r="P84" i="2"/>
  <c r="P73" i="2"/>
  <c r="P68" i="2"/>
  <c r="P57" i="2"/>
  <c r="P52" i="2"/>
  <c r="P41" i="2"/>
  <c r="P36" i="2"/>
  <c r="P25" i="2"/>
  <c r="P20" i="2"/>
  <c r="P138" i="2"/>
  <c r="P131" i="2"/>
  <c r="P122" i="2"/>
  <c r="P115" i="2"/>
  <c r="P106" i="2"/>
  <c r="P99" i="2"/>
  <c r="P90" i="2"/>
  <c r="P83" i="2"/>
  <c r="P74" i="2"/>
  <c r="P67" i="2"/>
  <c r="P58" i="2"/>
  <c r="P51" i="2"/>
  <c r="P42" i="2"/>
  <c r="P35" i="2"/>
  <c r="P26" i="2"/>
  <c r="P19" i="2"/>
  <c r="P148" i="2"/>
  <c r="P144" i="2"/>
  <c r="P140" i="2"/>
  <c r="P129" i="2"/>
  <c r="P124" i="2"/>
  <c r="P113" i="2"/>
  <c r="P108" i="2"/>
  <c r="P97" i="2"/>
  <c r="P92" i="2"/>
  <c r="P81" i="2"/>
  <c r="P76" i="2"/>
  <c r="P65" i="2"/>
  <c r="P60" i="2"/>
  <c r="P49" i="2"/>
  <c r="P44" i="2"/>
  <c r="P33" i="2"/>
  <c r="P28" i="2"/>
  <c r="P151" i="2"/>
  <c r="P147" i="2"/>
  <c r="P143" i="2"/>
  <c r="P134" i="2"/>
  <c r="P127" i="2"/>
  <c r="P118" i="2"/>
  <c r="P111" i="2"/>
  <c r="P102" i="2"/>
  <c r="P95" i="2"/>
  <c r="P86" i="2"/>
  <c r="P79" i="2"/>
  <c r="P70" i="2"/>
  <c r="P63" i="2"/>
  <c r="P54" i="2"/>
  <c r="P47" i="2"/>
  <c r="P38" i="2"/>
  <c r="P31" i="2"/>
  <c r="P22" i="2"/>
  <c r="P133" i="2"/>
  <c r="P128" i="2"/>
  <c r="P117" i="2"/>
  <c r="P112" i="2"/>
  <c r="P101" i="2"/>
  <c r="P96" i="2"/>
  <c r="P85" i="2"/>
  <c r="P80" i="2"/>
  <c r="P69" i="2"/>
  <c r="P64" i="2"/>
  <c r="P53" i="2"/>
  <c r="P48" i="2"/>
  <c r="P37" i="2"/>
  <c r="P32" i="2"/>
  <c r="P21" i="2"/>
  <c r="P150" i="2"/>
  <c r="P146" i="2"/>
  <c r="P142" i="2"/>
  <c r="P135" i="2"/>
  <c r="P126" i="2"/>
  <c r="P119" i="2"/>
  <c r="P110" i="2"/>
  <c r="P103" i="2"/>
  <c r="P94" i="2"/>
  <c r="P87" i="2"/>
  <c r="P78" i="2"/>
  <c r="P71" i="2"/>
  <c r="P62" i="2"/>
  <c r="P55" i="2"/>
  <c r="P46" i="2"/>
  <c r="P39" i="2"/>
  <c r="P30" i="2"/>
  <c r="P23" i="2"/>
  <c r="P149" i="2"/>
  <c r="P145" i="2"/>
  <c r="P141" i="2"/>
  <c r="P136" i="2"/>
  <c r="P125" i="2"/>
  <c r="P120" i="2"/>
  <c r="P109" i="2"/>
  <c r="P104" i="2"/>
  <c r="P93" i="2"/>
  <c r="P88" i="2"/>
  <c r="P77" i="2"/>
  <c r="P72" i="2"/>
  <c r="P61" i="2"/>
  <c r="P56" i="2"/>
  <c r="P45" i="2"/>
  <c r="P40" i="2"/>
  <c r="P29" i="2"/>
  <c r="P24" i="2"/>
  <c r="V106" i="2"/>
  <c r="V83" i="2"/>
  <c r="V74" i="2"/>
  <c r="V67" i="2"/>
  <c r="V58" i="2"/>
  <c r="V51" i="2"/>
  <c r="V42" i="2"/>
  <c r="V35" i="2"/>
  <c r="V19" i="2"/>
  <c r="V148" i="2"/>
  <c r="V129" i="2"/>
  <c r="V113" i="2"/>
  <c r="V97" i="2"/>
  <c r="V81" i="2"/>
  <c r="V76" i="2"/>
  <c r="V65" i="2"/>
  <c r="V60" i="2"/>
  <c r="V49" i="2"/>
  <c r="V44" i="2"/>
  <c r="V28" i="2"/>
  <c r="V151" i="2"/>
  <c r="V147" i="2"/>
  <c r="V143" i="2"/>
  <c r="V134" i="2"/>
  <c r="V127" i="2"/>
  <c r="V118" i="2"/>
  <c r="V111" i="2"/>
  <c r="V102" i="2"/>
  <c r="V95" i="2"/>
  <c r="V86" i="2"/>
  <c r="V79" i="2"/>
  <c r="V70" i="2"/>
  <c r="V63" i="2"/>
  <c r="V54" i="2"/>
  <c r="V47" i="2"/>
  <c r="V38" i="2"/>
  <c r="V31" i="2"/>
  <c r="V22" i="2"/>
  <c r="V133" i="2"/>
  <c r="V128" i="2"/>
  <c r="V117" i="2"/>
  <c r="V112" i="2"/>
  <c r="V101" i="2"/>
  <c r="V96" i="2"/>
  <c r="V85" i="2"/>
  <c r="V80" i="2"/>
  <c r="V69" i="2"/>
  <c r="V64" i="2"/>
  <c r="V53" i="2"/>
  <c r="V48" i="2"/>
  <c r="V37" i="2"/>
  <c r="V32" i="2"/>
  <c r="V21" i="2"/>
  <c r="V138" i="2"/>
  <c r="V131" i="2"/>
  <c r="V122" i="2"/>
  <c r="V99" i="2"/>
  <c r="V90" i="2"/>
  <c r="V144" i="2"/>
  <c r="V92" i="2"/>
  <c r="V139" i="2"/>
  <c r="V130" i="2"/>
  <c r="V123" i="2"/>
  <c r="V114" i="2"/>
  <c r="V107" i="2"/>
  <c r="V98" i="2"/>
  <c r="V91" i="2"/>
  <c r="V82" i="2"/>
  <c r="V75" i="2"/>
  <c r="V66" i="2"/>
  <c r="V59" i="2"/>
  <c r="V50" i="2"/>
  <c r="V43" i="2"/>
  <c r="V34" i="2"/>
  <c r="V27" i="2"/>
  <c r="V18" i="2"/>
  <c r="V137" i="2"/>
  <c r="V132" i="2"/>
  <c r="V121" i="2"/>
  <c r="V116" i="2"/>
  <c r="V105" i="2"/>
  <c r="V100" i="2"/>
  <c r="V89" i="2"/>
  <c r="V84" i="2"/>
  <c r="V73" i="2"/>
  <c r="V68" i="2"/>
  <c r="V57" i="2"/>
  <c r="V52" i="2"/>
  <c r="V41" i="2"/>
  <c r="V36" i="2"/>
  <c r="V25" i="2"/>
  <c r="V20" i="2"/>
  <c r="V115" i="2"/>
  <c r="V26" i="2"/>
  <c r="V140" i="2"/>
  <c r="V124" i="2"/>
  <c r="V108" i="2"/>
  <c r="V33" i="2"/>
  <c r="V150" i="2"/>
  <c r="V146" i="2"/>
  <c r="V142" i="2"/>
  <c r="V135" i="2"/>
  <c r="V126" i="2"/>
  <c r="V119" i="2"/>
  <c r="V110" i="2"/>
  <c r="V103" i="2"/>
  <c r="V94" i="2"/>
  <c r="V87" i="2"/>
  <c r="V78" i="2"/>
  <c r="V71" i="2"/>
  <c r="V62" i="2"/>
  <c r="V55" i="2"/>
  <c r="V46" i="2"/>
  <c r="V39" i="2"/>
  <c r="V30" i="2"/>
  <c r="V23" i="2"/>
  <c r="V149" i="2"/>
  <c r="V145" i="2"/>
  <c r="V141" i="2"/>
  <c r="V136" i="2"/>
  <c r="V125" i="2"/>
  <c r="V120" i="2"/>
  <c r="V109" i="2"/>
  <c r="V104" i="2"/>
  <c r="V93" i="2"/>
  <c r="V88" i="2"/>
  <c r="V77" i="2"/>
  <c r="V72" i="2"/>
  <c r="V61" i="2"/>
  <c r="V56" i="2"/>
  <c r="V45" i="2"/>
  <c r="V40" i="2"/>
  <c r="V29" i="2"/>
  <c r="V24" i="2"/>
  <c r="G17" i="2"/>
  <c r="F17" i="2"/>
  <c r="AI88" i="2" l="1"/>
  <c r="L108" i="4"/>
  <c r="AI145" i="2"/>
  <c r="L70" i="4"/>
  <c r="AI103" i="2"/>
  <c r="L98" i="4"/>
  <c r="AI33" i="2"/>
  <c r="L78" i="4"/>
  <c r="AI68" i="2"/>
  <c r="L25" i="4"/>
  <c r="AI34" i="2"/>
  <c r="L67" i="4"/>
  <c r="AI130" i="2"/>
  <c r="L31" i="4"/>
  <c r="AI138" i="2"/>
  <c r="L77" i="4"/>
  <c r="AI80" i="2"/>
  <c r="L39" i="4"/>
  <c r="AI22" i="2"/>
  <c r="L72" i="4"/>
  <c r="AI86" i="2"/>
  <c r="L129" i="4"/>
  <c r="AI49" i="2"/>
  <c r="L126" i="4"/>
  <c r="AI51" i="2"/>
  <c r="L23" i="4"/>
  <c r="AI29" i="2"/>
  <c r="L49" i="4"/>
  <c r="AI61" i="2"/>
  <c r="L101" i="4"/>
  <c r="AI93" i="2"/>
  <c r="L61" i="4"/>
  <c r="AI125" i="2"/>
  <c r="L68" i="4"/>
  <c r="AI149" i="2"/>
  <c r="L35" i="4"/>
  <c r="AI46" i="2"/>
  <c r="L46" i="4"/>
  <c r="AI78" i="2"/>
  <c r="L130" i="4"/>
  <c r="AI110" i="2"/>
  <c r="L93" i="4"/>
  <c r="AI142" i="2"/>
  <c r="L45" i="4"/>
  <c r="AI108" i="2"/>
  <c r="L76" i="4"/>
  <c r="AI115" i="2"/>
  <c r="L91" i="4"/>
  <c r="AI41" i="2"/>
  <c r="L32" i="4"/>
  <c r="AI73" i="2"/>
  <c r="L34" i="4"/>
  <c r="AI105" i="2"/>
  <c r="L52" i="4"/>
  <c r="AI137" i="2"/>
  <c r="L84" i="4"/>
  <c r="AI43" i="2"/>
  <c r="L36" i="4"/>
  <c r="AI75" i="2"/>
  <c r="L11" i="4"/>
  <c r="AI107" i="2"/>
  <c r="L105" i="4"/>
  <c r="AI139" i="2"/>
  <c r="L33" i="4"/>
  <c r="AI99" i="2"/>
  <c r="L100" i="4"/>
  <c r="AI21" i="2"/>
  <c r="L112" i="4"/>
  <c r="AI53" i="2"/>
  <c r="L17" i="4"/>
  <c r="AI85" i="2"/>
  <c r="L121" i="4"/>
  <c r="AI117" i="2"/>
  <c r="L21" i="4"/>
  <c r="AI31" i="2"/>
  <c r="L65" i="4"/>
  <c r="AI63" i="2"/>
  <c r="L104" i="4"/>
  <c r="AI95" i="2"/>
  <c r="L125" i="4"/>
  <c r="AI127" i="2"/>
  <c r="L54" i="4"/>
  <c r="AI151" i="2"/>
  <c r="L140" i="4"/>
  <c r="AI60" i="2"/>
  <c r="L110" i="4"/>
  <c r="AI97" i="2"/>
  <c r="L118" i="4"/>
  <c r="AI19" i="2"/>
  <c r="L133" i="4"/>
  <c r="AI58" i="2"/>
  <c r="L59" i="4"/>
  <c r="AI106" i="2"/>
  <c r="L42" i="4"/>
  <c r="AI56" i="2"/>
  <c r="L120" i="4"/>
  <c r="AI71" i="2"/>
  <c r="L19" i="4"/>
  <c r="AI26" i="2"/>
  <c r="L10" i="4"/>
  <c r="AI100" i="2"/>
  <c r="L90" i="4"/>
  <c r="AI66" i="2"/>
  <c r="L69" i="4"/>
  <c r="AI90" i="2"/>
  <c r="L88" i="4"/>
  <c r="AI112" i="2"/>
  <c r="L80" i="4"/>
  <c r="AI118" i="2"/>
  <c r="L95" i="4"/>
  <c r="AI148" i="2"/>
  <c r="L64" i="4"/>
  <c r="AI104" i="2"/>
  <c r="L116" i="4"/>
  <c r="AI23" i="2"/>
  <c r="L74" i="4"/>
  <c r="AI55" i="2"/>
  <c r="L136" i="4"/>
  <c r="AI119" i="2"/>
  <c r="L60" i="4"/>
  <c r="AI124" i="2"/>
  <c r="L122" i="4"/>
  <c r="AI20" i="2"/>
  <c r="L111" i="4"/>
  <c r="AI52" i="2"/>
  <c r="L27" i="4"/>
  <c r="AI84" i="2"/>
  <c r="L37" i="4"/>
  <c r="AI116" i="2"/>
  <c r="L73" i="4"/>
  <c r="AI18" i="2"/>
  <c r="L12" i="4"/>
  <c r="AI50" i="2"/>
  <c r="L47" i="4"/>
  <c r="AI82" i="2"/>
  <c r="L86" i="4"/>
  <c r="AI114" i="2"/>
  <c r="L92" i="4"/>
  <c r="AI92" i="2"/>
  <c r="L127" i="4"/>
  <c r="AI122" i="2"/>
  <c r="L141" i="4"/>
  <c r="AI32" i="2"/>
  <c r="L30" i="4"/>
  <c r="AI64" i="2"/>
  <c r="L97" i="4"/>
  <c r="AI96" i="2"/>
  <c r="L50" i="4"/>
  <c r="AI128" i="2"/>
  <c r="L107" i="4"/>
  <c r="AI38" i="2"/>
  <c r="L79" i="4"/>
  <c r="AI70" i="2"/>
  <c r="L106" i="4"/>
  <c r="AI102" i="2"/>
  <c r="L44" i="4"/>
  <c r="AI134" i="2"/>
  <c r="L15" i="4"/>
  <c r="AI28" i="2"/>
  <c r="L40" i="4"/>
  <c r="AI65" i="2"/>
  <c r="L139" i="4"/>
  <c r="AI113" i="2"/>
  <c r="L113" i="4"/>
  <c r="AI35" i="2"/>
  <c r="L20" i="4"/>
  <c r="AI67" i="2"/>
  <c r="L26" i="4"/>
  <c r="AI24" i="2"/>
  <c r="L124" i="4"/>
  <c r="AI120" i="2"/>
  <c r="L138" i="4"/>
  <c r="AI39" i="2"/>
  <c r="L87" i="4"/>
  <c r="AI135" i="2"/>
  <c r="L81" i="4"/>
  <c r="AI36" i="2"/>
  <c r="L9" i="4"/>
  <c r="AI132" i="2"/>
  <c r="L96" i="4"/>
  <c r="AI98" i="2"/>
  <c r="L109" i="4"/>
  <c r="AI48" i="2"/>
  <c r="L103" i="4"/>
  <c r="AI54" i="2"/>
  <c r="L115" i="4"/>
  <c r="AI147" i="2"/>
  <c r="L55" i="4"/>
  <c r="AI81" i="2"/>
  <c r="L128" i="4"/>
  <c r="AI83" i="2"/>
  <c r="L62" i="4"/>
  <c r="AI40" i="2"/>
  <c r="L43" i="4"/>
  <c r="AI72" i="2"/>
  <c r="L135" i="4"/>
  <c r="AI136" i="2"/>
  <c r="L94" i="4"/>
  <c r="AI87" i="2"/>
  <c r="L56" i="4"/>
  <c r="AI146" i="2"/>
  <c r="L29" i="4"/>
  <c r="AI45" i="2"/>
  <c r="L7" i="4"/>
  <c r="AI77" i="2"/>
  <c r="L132" i="4"/>
  <c r="AI109" i="2"/>
  <c r="L117" i="4"/>
  <c r="AI141" i="2"/>
  <c r="L123" i="4"/>
  <c r="AI30" i="2"/>
  <c r="L38" i="4"/>
  <c r="AI62" i="2"/>
  <c r="L8" i="4"/>
  <c r="AI94" i="2"/>
  <c r="L53" i="4"/>
  <c r="AI126" i="2"/>
  <c r="L137" i="4"/>
  <c r="AI150" i="2"/>
  <c r="L102" i="4"/>
  <c r="AI140" i="2"/>
  <c r="L57" i="4"/>
  <c r="AI25" i="2"/>
  <c r="L131" i="4"/>
  <c r="AI57" i="2"/>
  <c r="L75" i="4"/>
  <c r="AI89" i="2"/>
  <c r="L114" i="4"/>
  <c r="AI121" i="2"/>
  <c r="L63" i="4"/>
  <c r="AI27" i="2"/>
  <c r="L71" i="4"/>
  <c r="AI59" i="2"/>
  <c r="L24" i="4"/>
  <c r="AI91" i="2"/>
  <c r="L85" i="4"/>
  <c r="AI123" i="2"/>
  <c r="L41" i="4"/>
  <c r="AI144" i="2"/>
  <c r="L22" i="4"/>
  <c r="AI131" i="2"/>
  <c r="L134" i="4"/>
  <c r="AI37" i="2"/>
  <c r="L16" i="4"/>
  <c r="AI69" i="2"/>
  <c r="L89" i="4"/>
  <c r="AI101" i="2"/>
  <c r="L83" i="4"/>
  <c r="AI133" i="2"/>
  <c r="L13" i="4"/>
  <c r="AI47" i="2"/>
  <c r="L28" i="4"/>
  <c r="AI79" i="2"/>
  <c r="L66" i="4"/>
  <c r="AI111" i="2"/>
  <c r="L58" i="4"/>
  <c r="AI143" i="2"/>
  <c r="L82" i="4"/>
  <c r="AI44" i="2"/>
  <c r="L48" i="4"/>
  <c r="AI76" i="2"/>
  <c r="L51" i="4"/>
  <c r="AI129" i="2"/>
  <c r="L18" i="4"/>
  <c r="AI42" i="2"/>
  <c r="L119" i="4"/>
  <c r="AI74" i="2"/>
  <c r="L99" i="4"/>
  <c r="AQ40" i="2"/>
  <c r="BD40" i="2" s="1"/>
  <c r="BE40" i="2" s="1"/>
  <c r="AC40" i="2"/>
  <c r="AQ136" i="2"/>
  <c r="BD136" i="2" s="1"/>
  <c r="BE136" i="2" s="1"/>
  <c r="AC136" i="2"/>
  <c r="AQ55" i="2"/>
  <c r="BD55" i="2" s="1"/>
  <c r="BE55" i="2" s="1"/>
  <c r="AC55" i="2"/>
  <c r="AQ146" i="2"/>
  <c r="BD146" i="2" s="1"/>
  <c r="BE146" i="2" s="1"/>
  <c r="AC146" i="2"/>
  <c r="AQ101" i="2"/>
  <c r="BD101" i="2" s="1"/>
  <c r="BE101" i="2" s="1"/>
  <c r="AC101" i="2"/>
  <c r="AQ79" i="2"/>
  <c r="BD79" i="2" s="1"/>
  <c r="BE79" i="2" s="1"/>
  <c r="AC79" i="2"/>
  <c r="AQ143" i="2"/>
  <c r="BD143" i="2" s="1"/>
  <c r="BE143" i="2" s="1"/>
  <c r="AC143" i="2"/>
  <c r="AQ65" i="2"/>
  <c r="BD65" i="2" s="1"/>
  <c r="BE65" i="2" s="1"/>
  <c r="AC65" i="2"/>
  <c r="AQ97" i="2"/>
  <c r="BD97" i="2" s="1"/>
  <c r="BE97" i="2" s="1"/>
  <c r="AC97" i="2"/>
  <c r="AQ51" i="2"/>
  <c r="BD51" i="2" s="1"/>
  <c r="BE51" i="2" s="1"/>
  <c r="AC51" i="2"/>
  <c r="AQ83" i="2"/>
  <c r="BD83" i="2" s="1"/>
  <c r="BE83" i="2" s="1"/>
  <c r="AC83" i="2"/>
  <c r="AQ52" i="2"/>
  <c r="BD52" i="2" s="1"/>
  <c r="BE52" i="2" s="1"/>
  <c r="AC52" i="2"/>
  <c r="AQ84" i="2"/>
  <c r="BD84" i="2" s="1"/>
  <c r="BE84" i="2" s="1"/>
  <c r="AC84" i="2"/>
  <c r="AQ18" i="2"/>
  <c r="BD18" i="2" s="1"/>
  <c r="BE18" i="2" s="1"/>
  <c r="AC18" i="2"/>
  <c r="AQ50" i="2"/>
  <c r="BD50" i="2" s="1"/>
  <c r="BE50" i="2" s="1"/>
  <c r="AC50" i="2"/>
  <c r="AQ45" i="2"/>
  <c r="BD45" i="2" s="1"/>
  <c r="BE45" i="2" s="1"/>
  <c r="AC45" i="2"/>
  <c r="AQ77" i="2"/>
  <c r="BD77" i="2" s="1"/>
  <c r="BE77" i="2" s="1"/>
  <c r="AC77" i="2"/>
  <c r="AQ109" i="2"/>
  <c r="BD109" i="2" s="1"/>
  <c r="BE109" i="2" s="1"/>
  <c r="AC109" i="2"/>
  <c r="AQ141" i="2"/>
  <c r="BD141" i="2" s="1"/>
  <c r="BE141" i="2" s="1"/>
  <c r="AC141" i="2"/>
  <c r="AQ30" i="2"/>
  <c r="BD30" i="2" s="1"/>
  <c r="BE30" i="2" s="1"/>
  <c r="AC30" i="2"/>
  <c r="AQ62" i="2"/>
  <c r="BD62" i="2" s="1"/>
  <c r="BE62" i="2" s="1"/>
  <c r="AC62" i="2"/>
  <c r="AQ94" i="2"/>
  <c r="BD94" i="2" s="1"/>
  <c r="BE94" i="2" s="1"/>
  <c r="AC94" i="2"/>
  <c r="AQ126" i="2"/>
  <c r="BD126" i="2" s="1"/>
  <c r="BE126" i="2" s="1"/>
  <c r="AC126" i="2"/>
  <c r="AQ150" i="2"/>
  <c r="BD150" i="2" s="1"/>
  <c r="BE150" i="2" s="1"/>
  <c r="AC150" i="2"/>
  <c r="AQ48" i="2"/>
  <c r="BD48" i="2" s="1"/>
  <c r="BE48" i="2" s="1"/>
  <c r="AC48" i="2"/>
  <c r="AQ80" i="2"/>
  <c r="BD80" i="2" s="1"/>
  <c r="BE80" i="2" s="1"/>
  <c r="AC80" i="2"/>
  <c r="AQ112" i="2"/>
  <c r="BD112" i="2" s="1"/>
  <c r="BE112" i="2" s="1"/>
  <c r="AC112" i="2"/>
  <c r="AQ22" i="2"/>
  <c r="BD22" i="2" s="1"/>
  <c r="BE22" i="2" s="1"/>
  <c r="AC22" i="2"/>
  <c r="AQ54" i="2"/>
  <c r="BD54" i="2" s="1"/>
  <c r="BE54" i="2" s="1"/>
  <c r="AC54" i="2"/>
  <c r="AQ86" i="2"/>
  <c r="BD86" i="2" s="1"/>
  <c r="BE86" i="2" s="1"/>
  <c r="AC86" i="2"/>
  <c r="AQ118" i="2"/>
  <c r="BD118" i="2" s="1"/>
  <c r="BE118" i="2" s="1"/>
  <c r="AC118" i="2"/>
  <c r="AQ147" i="2"/>
  <c r="BD147" i="2" s="1"/>
  <c r="BE147" i="2" s="1"/>
  <c r="AC147" i="2"/>
  <c r="AQ44" i="2"/>
  <c r="BD44" i="2" s="1"/>
  <c r="BE44" i="2" s="1"/>
  <c r="AC44" i="2"/>
  <c r="AQ76" i="2"/>
  <c r="BD76" i="2" s="1"/>
  <c r="BE76" i="2" s="1"/>
  <c r="AC76" i="2"/>
  <c r="AQ108" i="2"/>
  <c r="BD108" i="2" s="1"/>
  <c r="BE108" i="2" s="1"/>
  <c r="AC108" i="2"/>
  <c r="AQ140" i="2"/>
  <c r="BD140" i="2" s="1"/>
  <c r="BE140" i="2" s="1"/>
  <c r="AC140" i="2"/>
  <c r="AQ26" i="2"/>
  <c r="BD26" i="2" s="1"/>
  <c r="BE26" i="2" s="1"/>
  <c r="AC26" i="2"/>
  <c r="AQ58" i="2"/>
  <c r="BD58" i="2" s="1"/>
  <c r="BE58" i="2" s="1"/>
  <c r="AC58" i="2"/>
  <c r="AQ90" i="2"/>
  <c r="BD90" i="2" s="1"/>
  <c r="BE90" i="2" s="1"/>
  <c r="AC90" i="2"/>
  <c r="AQ122" i="2"/>
  <c r="BD122" i="2" s="1"/>
  <c r="BE122" i="2" s="1"/>
  <c r="AC122" i="2"/>
  <c r="AQ25" i="2"/>
  <c r="BD25" i="2" s="1"/>
  <c r="BE25" i="2" s="1"/>
  <c r="AC25" i="2"/>
  <c r="AQ57" i="2"/>
  <c r="BD57" i="2" s="1"/>
  <c r="BE57" i="2" s="1"/>
  <c r="AC57" i="2"/>
  <c r="AQ89" i="2"/>
  <c r="BD89" i="2" s="1"/>
  <c r="BE89" i="2" s="1"/>
  <c r="AC89" i="2"/>
  <c r="AQ121" i="2"/>
  <c r="BD121" i="2" s="1"/>
  <c r="BE121" i="2" s="1"/>
  <c r="AC121" i="2"/>
  <c r="AQ27" i="2"/>
  <c r="BD27" i="2" s="1"/>
  <c r="BE27" i="2" s="1"/>
  <c r="AC27" i="2"/>
  <c r="AQ59" i="2"/>
  <c r="BD59" i="2" s="1"/>
  <c r="BE59" i="2" s="1"/>
  <c r="AC59" i="2"/>
  <c r="AQ91" i="2"/>
  <c r="BD91" i="2" s="1"/>
  <c r="BE91" i="2" s="1"/>
  <c r="AC91" i="2"/>
  <c r="AQ123" i="2"/>
  <c r="BD123" i="2" s="1"/>
  <c r="BE123" i="2" s="1"/>
  <c r="AC123" i="2"/>
  <c r="AQ72" i="2"/>
  <c r="BD72" i="2" s="1"/>
  <c r="BE72" i="2" s="1"/>
  <c r="AC72" i="2"/>
  <c r="AQ23" i="2"/>
  <c r="BD23" i="2" s="1"/>
  <c r="BE23" i="2" s="1"/>
  <c r="AC23" i="2"/>
  <c r="AQ37" i="2"/>
  <c r="BD37" i="2" s="1"/>
  <c r="BE37" i="2" s="1"/>
  <c r="AC37" i="2"/>
  <c r="AQ133" i="2"/>
  <c r="BD133" i="2" s="1"/>
  <c r="BE133" i="2" s="1"/>
  <c r="AC133" i="2"/>
  <c r="AQ33" i="2"/>
  <c r="BD33" i="2" s="1"/>
  <c r="BE33" i="2" s="1"/>
  <c r="AC33" i="2"/>
  <c r="AQ19" i="2"/>
  <c r="BD19" i="2" s="1"/>
  <c r="BE19" i="2" s="1"/>
  <c r="AC19" i="2"/>
  <c r="AQ20" i="2"/>
  <c r="BD20" i="2" s="1"/>
  <c r="BE20" i="2" s="1"/>
  <c r="AC20" i="2"/>
  <c r="AQ116" i="2"/>
  <c r="BD116" i="2" s="1"/>
  <c r="BE116" i="2" s="1"/>
  <c r="AC116" i="2"/>
  <c r="AQ82" i="2"/>
  <c r="BD82" i="2" s="1"/>
  <c r="BE82" i="2" s="1"/>
  <c r="AC82" i="2"/>
  <c r="AQ24" i="2"/>
  <c r="BD24" i="2" s="1"/>
  <c r="BE24" i="2" s="1"/>
  <c r="AC24" i="2"/>
  <c r="AQ56" i="2"/>
  <c r="BD56" i="2" s="1"/>
  <c r="BE56" i="2" s="1"/>
  <c r="AC56" i="2"/>
  <c r="AQ88" i="2"/>
  <c r="BD88" i="2" s="1"/>
  <c r="BE88" i="2" s="1"/>
  <c r="AC88" i="2"/>
  <c r="AQ120" i="2"/>
  <c r="BD120" i="2" s="1"/>
  <c r="BE120" i="2" s="1"/>
  <c r="AC120" i="2"/>
  <c r="AQ145" i="2"/>
  <c r="BD145" i="2" s="1"/>
  <c r="BE145" i="2" s="1"/>
  <c r="AC145" i="2"/>
  <c r="AQ39" i="2"/>
  <c r="BD39" i="2" s="1"/>
  <c r="BE39" i="2" s="1"/>
  <c r="AC39" i="2"/>
  <c r="AQ71" i="2"/>
  <c r="BD71" i="2" s="1"/>
  <c r="BE71" i="2" s="1"/>
  <c r="AC71" i="2"/>
  <c r="AQ103" i="2"/>
  <c r="BD103" i="2" s="1"/>
  <c r="BE103" i="2" s="1"/>
  <c r="AC103" i="2"/>
  <c r="AQ135" i="2"/>
  <c r="BD135" i="2" s="1"/>
  <c r="BE135" i="2" s="1"/>
  <c r="AC135" i="2"/>
  <c r="AQ21" i="2"/>
  <c r="BD21" i="2" s="1"/>
  <c r="BE21" i="2" s="1"/>
  <c r="AC21" i="2"/>
  <c r="AQ53" i="2"/>
  <c r="BD53" i="2" s="1"/>
  <c r="BE53" i="2" s="1"/>
  <c r="AC53" i="2"/>
  <c r="AQ85" i="2"/>
  <c r="BD85" i="2" s="1"/>
  <c r="BE85" i="2" s="1"/>
  <c r="AC85" i="2"/>
  <c r="AQ117" i="2"/>
  <c r="BD117" i="2" s="1"/>
  <c r="BE117" i="2" s="1"/>
  <c r="AC117" i="2"/>
  <c r="AQ31" i="2"/>
  <c r="BD31" i="2" s="1"/>
  <c r="BE31" i="2" s="1"/>
  <c r="AC31" i="2"/>
  <c r="AQ63" i="2"/>
  <c r="BD63" i="2" s="1"/>
  <c r="BE63" i="2" s="1"/>
  <c r="AC63" i="2"/>
  <c r="AQ95" i="2"/>
  <c r="BD95" i="2" s="1"/>
  <c r="BE95" i="2" s="1"/>
  <c r="AC95" i="2"/>
  <c r="AQ127" i="2"/>
  <c r="BD127" i="2" s="1"/>
  <c r="BE127" i="2" s="1"/>
  <c r="AC127" i="2"/>
  <c r="AQ151" i="2"/>
  <c r="BD151" i="2" s="1"/>
  <c r="BE151" i="2" s="1"/>
  <c r="AC151" i="2"/>
  <c r="AQ49" i="2"/>
  <c r="BD49" i="2" s="1"/>
  <c r="BE49" i="2" s="1"/>
  <c r="AC49" i="2"/>
  <c r="AQ81" i="2"/>
  <c r="BD81" i="2" s="1"/>
  <c r="BE81" i="2" s="1"/>
  <c r="AC81" i="2"/>
  <c r="AQ113" i="2"/>
  <c r="BD113" i="2" s="1"/>
  <c r="BE113" i="2" s="1"/>
  <c r="AC113" i="2"/>
  <c r="AQ144" i="2"/>
  <c r="BD144" i="2" s="1"/>
  <c r="BE144" i="2" s="1"/>
  <c r="AC144" i="2"/>
  <c r="AQ35" i="2"/>
  <c r="BD35" i="2" s="1"/>
  <c r="BE35" i="2" s="1"/>
  <c r="AC35" i="2"/>
  <c r="AQ67" i="2"/>
  <c r="BD67" i="2" s="1"/>
  <c r="BE67" i="2" s="1"/>
  <c r="AC67" i="2"/>
  <c r="AQ99" i="2"/>
  <c r="BD99" i="2" s="1"/>
  <c r="BE99" i="2" s="1"/>
  <c r="AC99" i="2"/>
  <c r="AQ131" i="2"/>
  <c r="BD131" i="2" s="1"/>
  <c r="BE131" i="2" s="1"/>
  <c r="AC131" i="2"/>
  <c r="AQ36" i="2"/>
  <c r="BD36" i="2" s="1"/>
  <c r="BE36" i="2" s="1"/>
  <c r="AC36" i="2"/>
  <c r="AQ68" i="2"/>
  <c r="BD68" i="2" s="1"/>
  <c r="BE68" i="2" s="1"/>
  <c r="AC68" i="2"/>
  <c r="AQ100" i="2"/>
  <c r="BD100" i="2" s="1"/>
  <c r="BE100" i="2" s="1"/>
  <c r="AC100" i="2"/>
  <c r="AQ132" i="2"/>
  <c r="BD132" i="2" s="1"/>
  <c r="BE132" i="2" s="1"/>
  <c r="AC132" i="2"/>
  <c r="AQ34" i="2"/>
  <c r="BD34" i="2" s="1"/>
  <c r="BE34" i="2" s="1"/>
  <c r="AC34" i="2"/>
  <c r="AQ66" i="2"/>
  <c r="BD66" i="2" s="1"/>
  <c r="BE66" i="2" s="1"/>
  <c r="AC66" i="2"/>
  <c r="AQ98" i="2"/>
  <c r="BD98" i="2" s="1"/>
  <c r="BE98" i="2" s="1"/>
  <c r="AC98" i="2"/>
  <c r="AQ130" i="2"/>
  <c r="BD130" i="2" s="1"/>
  <c r="BE130" i="2" s="1"/>
  <c r="AC130" i="2"/>
  <c r="AQ104" i="2"/>
  <c r="BD104" i="2" s="1"/>
  <c r="BE104" i="2" s="1"/>
  <c r="AC104" i="2"/>
  <c r="AQ87" i="2"/>
  <c r="BD87" i="2" s="1"/>
  <c r="BE87" i="2" s="1"/>
  <c r="AC87" i="2"/>
  <c r="AQ119" i="2"/>
  <c r="BD119" i="2" s="1"/>
  <c r="BE119" i="2" s="1"/>
  <c r="AC119" i="2"/>
  <c r="AQ69" i="2"/>
  <c r="BD69" i="2" s="1"/>
  <c r="BE69" i="2" s="1"/>
  <c r="AC69" i="2"/>
  <c r="AQ47" i="2"/>
  <c r="BD47" i="2" s="1"/>
  <c r="BE47" i="2" s="1"/>
  <c r="AC47" i="2"/>
  <c r="AQ111" i="2"/>
  <c r="BD111" i="2" s="1"/>
  <c r="BE111" i="2" s="1"/>
  <c r="AC111" i="2"/>
  <c r="AQ129" i="2"/>
  <c r="BD129" i="2" s="1"/>
  <c r="BE129" i="2" s="1"/>
  <c r="AC129" i="2"/>
  <c r="AQ115" i="2"/>
  <c r="BD115" i="2" s="1"/>
  <c r="BE115" i="2" s="1"/>
  <c r="AC115" i="2"/>
  <c r="AQ114" i="2"/>
  <c r="BD114" i="2" s="1"/>
  <c r="BE114" i="2" s="1"/>
  <c r="AC114" i="2"/>
  <c r="AQ29" i="2"/>
  <c r="BD29" i="2" s="1"/>
  <c r="BE29" i="2" s="1"/>
  <c r="AC29" i="2"/>
  <c r="AQ61" i="2"/>
  <c r="BD61" i="2" s="1"/>
  <c r="BE61" i="2" s="1"/>
  <c r="AC61" i="2"/>
  <c r="AQ93" i="2"/>
  <c r="BD93" i="2" s="1"/>
  <c r="BE93" i="2" s="1"/>
  <c r="AC93" i="2"/>
  <c r="AQ125" i="2"/>
  <c r="BD125" i="2" s="1"/>
  <c r="BE125" i="2" s="1"/>
  <c r="AC125" i="2"/>
  <c r="AQ149" i="2"/>
  <c r="BD149" i="2" s="1"/>
  <c r="BE149" i="2" s="1"/>
  <c r="AC149" i="2"/>
  <c r="AQ46" i="2"/>
  <c r="BD46" i="2" s="1"/>
  <c r="BE46" i="2" s="1"/>
  <c r="AC46" i="2"/>
  <c r="AQ78" i="2"/>
  <c r="BD78" i="2" s="1"/>
  <c r="BE78" i="2" s="1"/>
  <c r="AC78" i="2"/>
  <c r="AQ110" i="2"/>
  <c r="BD110" i="2" s="1"/>
  <c r="BE110" i="2" s="1"/>
  <c r="AC110" i="2"/>
  <c r="AQ142" i="2"/>
  <c r="BD142" i="2" s="1"/>
  <c r="BE142" i="2" s="1"/>
  <c r="AC142" i="2"/>
  <c r="AQ32" i="2"/>
  <c r="BD32" i="2" s="1"/>
  <c r="BE32" i="2" s="1"/>
  <c r="AC32" i="2"/>
  <c r="AQ64" i="2"/>
  <c r="BD64" i="2" s="1"/>
  <c r="BE64" i="2" s="1"/>
  <c r="AC64" i="2"/>
  <c r="AQ96" i="2"/>
  <c r="BD96" i="2" s="1"/>
  <c r="BE96" i="2" s="1"/>
  <c r="AC96" i="2"/>
  <c r="AQ128" i="2"/>
  <c r="BD128" i="2" s="1"/>
  <c r="BE128" i="2" s="1"/>
  <c r="AC128" i="2"/>
  <c r="AQ38" i="2"/>
  <c r="BD38" i="2" s="1"/>
  <c r="BE38" i="2" s="1"/>
  <c r="AC38" i="2"/>
  <c r="AQ70" i="2"/>
  <c r="BD70" i="2" s="1"/>
  <c r="BE70" i="2" s="1"/>
  <c r="AC70" i="2"/>
  <c r="AQ102" i="2"/>
  <c r="BD102" i="2" s="1"/>
  <c r="BE102" i="2" s="1"/>
  <c r="AC102" i="2"/>
  <c r="AQ134" i="2"/>
  <c r="BD134" i="2" s="1"/>
  <c r="BE134" i="2" s="1"/>
  <c r="AC134" i="2"/>
  <c r="AQ28" i="2"/>
  <c r="BD28" i="2" s="1"/>
  <c r="BE28" i="2" s="1"/>
  <c r="AC28" i="2"/>
  <c r="AQ60" i="2"/>
  <c r="BD60" i="2" s="1"/>
  <c r="BE60" i="2" s="1"/>
  <c r="AC60" i="2"/>
  <c r="AQ92" i="2"/>
  <c r="BD92" i="2" s="1"/>
  <c r="BE92" i="2" s="1"/>
  <c r="AC92" i="2"/>
  <c r="AQ124" i="2"/>
  <c r="BD124" i="2" s="1"/>
  <c r="BE124" i="2" s="1"/>
  <c r="AC124" i="2"/>
  <c r="AQ148" i="2"/>
  <c r="BD148" i="2" s="1"/>
  <c r="BE148" i="2" s="1"/>
  <c r="AC148" i="2"/>
  <c r="AQ42" i="2"/>
  <c r="BD42" i="2" s="1"/>
  <c r="BE42" i="2" s="1"/>
  <c r="AC42" i="2"/>
  <c r="AQ74" i="2"/>
  <c r="BD74" i="2" s="1"/>
  <c r="BE74" i="2" s="1"/>
  <c r="AC74" i="2"/>
  <c r="AQ106" i="2"/>
  <c r="BD106" i="2" s="1"/>
  <c r="BE106" i="2" s="1"/>
  <c r="AC106" i="2"/>
  <c r="AQ138" i="2"/>
  <c r="BD138" i="2" s="1"/>
  <c r="BE138" i="2" s="1"/>
  <c r="AC138" i="2"/>
  <c r="AQ41" i="2"/>
  <c r="BD41" i="2" s="1"/>
  <c r="BE41" i="2" s="1"/>
  <c r="AC41" i="2"/>
  <c r="AQ73" i="2"/>
  <c r="BD73" i="2" s="1"/>
  <c r="BE73" i="2" s="1"/>
  <c r="AC73" i="2"/>
  <c r="AQ105" i="2"/>
  <c r="BD105" i="2" s="1"/>
  <c r="BE105" i="2" s="1"/>
  <c r="AC105" i="2"/>
  <c r="AQ137" i="2"/>
  <c r="BD137" i="2" s="1"/>
  <c r="BE137" i="2" s="1"/>
  <c r="AC137" i="2"/>
  <c r="AQ43" i="2"/>
  <c r="BD43" i="2" s="1"/>
  <c r="BE43" i="2" s="1"/>
  <c r="AC43" i="2"/>
  <c r="AQ75" i="2"/>
  <c r="BD75" i="2" s="1"/>
  <c r="BE75" i="2" s="1"/>
  <c r="AC75" i="2"/>
  <c r="AQ107" i="2"/>
  <c r="BD107" i="2" s="1"/>
  <c r="BE107" i="2" s="1"/>
  <c r="AC107" i="2"/>
  <c r="AQ139" i="2"/>
  <c r="BD139" i="2" s="1"/>
  <c r="BE139" i="2" s="1"/>
  <c r="AC139" i="2"/>
  <c r="AW24" i="2"/>
  <c r="BH24" i="2"/>
  <c r="BI24" i="2" s="1"/>
  <c r="AW56" i="2"/>
  <c r="BH56" i="2"/>
  <c r="BI56" i="2" s="1"/>
  <c r="AW88" i="2"/>
  <c r="BH88" i="2"/>
  <c r="BI88" i="2" s="1"/>
  <c r="AW120" i="2"/>
  <c r="BH120" i="2"/>
  <c r="BI120" i="2" s="1"/>
  <c r="AW145" i="2"/>
  <c r="BH145" i="2"/>
  <c r="BI145" i="2" s="1"/>
  <c r="AW39" i="2"/>
  <c r="BH39" i="2"/>
  <c r="BI39" i="2" s="1"/>
  <c r="AW71" i="2"/>
  <c r="BH71" i="2"/>
  <c r="BI71" i="2" s="1"/>
  <c r="AW103" i="2"/>
  <c r="BH103" i="2"/>
  <c r="BI103" i="2" s="1"/>
  <c r="AW135" i="2"/>
  <c r="BH135" i="2"/>
  <c r="BI135" i="2" s="1"/>
  <c r="AW33" i="2"/>
  <c r="BH33" i="2"/>
  <c r="BI33" i="2" s="1"/>
  <c r="AW26" i="2"/>
  <c r="BH26" i="2"/>
  <c r="BI26" i="2" s="1"/>
  <c r="AW36" i="2"/>
  <c r="BH36" i="2"/>
  <c r="BI36" i="2" s="1"/>
  <c r="AW68" i="2"/>
  <c r="BH68" i="2"/>
  <c r="BI68" i="2" s="1"/>
  <c r="AW100" i="2"/>
  <c r="BH100" i="2"/>
  <c r="BI100" i="2" s="1"/>
  <c r="AW132" i="2"/>
  <c r="BH132" i="2"/>
  <c r="BI132" i="2" s="1"/>
  <c r="AW34" i="2"/>
  <c r="BH34" i="2"/>
  <c r="BI34" i="2" s="1"/>
  <c r="AW66" i="2"/>
  <c r="BH66" i="2"/>
  <c r="BI66" i="2" s="1"/>
  <c r="AW98" i="2"/>
  <c r="BH98" i="2"/>
  <c r="BI98" i="2" s="1"/>
  <c r="AW130" i="2"/>
  <c r="BH130" i="2"/>
  <c r="BI130" i="2" s="1"/>
  <c r="AW90" i="2"/>
  <c r="BH90" i="2"/>
  <c r="BI90" i="2" s="1"/>
  <c r="AW138" i="2"/>
  <c r="BH138" i="2"/>
  <c r="BI138" i="2" s="1"/>
  <c r="AW48" i="2"/>
  <c r="BH48" i="2"/>
  <c r="BI48" i="2" s="1"/>
  <c r="AW80" i="2"/>
  <c r="BH80" i="2"/>
  <c r="BI80" i="2" s="1"/>
  <c r="AW112" i="2"/>
  <c r="BH112" i="2"/>
  <c r="BI112" i="2" s="1"/>
  <c r="AW22" i="2"/>
  <c r="BH22" i="2"/>
  <c r="BI22" i="2" s="1"/>
  <c r="AW54" i="2"/>
  <c r="BH54" i="2"/>
  <c r="BI54" i="2" s="1"/>
  <c r="AW86" i="2"/>
  <c r="BH86" i="2"/>
  <c r="BI86" i="2" s="1"/>
  <c r="AW118" i="2"/>
  <c r="BH118" i="2"/>
  <c r="BI118" i="2" s="1"/>
  <c r="AW147" i="2"/>
  <c r="BH147" i="2"/>
  <c r="BI147" i="2" s="1"/>
  <c r="AW49" i="2"/>
  <c r="BH49" i="2"/>
  <c r="BI49" i="2" s="1"/>
  <c r="AW81" i="2"/>
  <c r="BH81" i="2"/>
  <c r="BI81" i="2" s="1"/>
  <c r="AW148" i="2"/>
  <c r="BH148" i="2"/>
  <c r="BI148" i="2" s="1"/>
  <c r="AW51" i="2"/>
  <c r="BH51" i="2"/>
  <c r="BI51" i="2" s="1"/>
  <c r="AW83" i="2"/>
  <c r="BH83" i="2"/>
  <c r="BI83" i="2" s="1"/>
  <c r="AW61" i="2"/>
  <c r="BH61" i="2"/>
  <c r="BI61" i="2" s="1"/>
  <c r="AW93" i="2"/>
  <c r="BH93" i="2"/>
  <c r="BI93" i="2" s="1"/>
  <c r="AW125" i="2"/>
  <c r="BH125" i="2"/>
  <c r="BI125" i="2" s="1"/>
  <c r="AW149" i="2"/>
  <c r="BH149" i="2"/>
  <c r="BI149" i="2" s="1"/>
  <c r="AW46" i="2"/>
  <c r="BH46" i="2"/>
  <c r="BI46" i="2" s="1"/>
  <c r="AW78" i="2"/>
  <c r="BH78" i="2"/>
  <c r="BI78" i="2" s="1"/>
  <c r="AW110" i="2"/>
  <c r="BH110" i="2"/>
  <c r="BI110" i="2" s="1"/>
  <c r="AW142" i="2"/>
  <c r="BH142" i="2"/>
  <c r="BI142" i="2" s="1"/>
  <c r="AW108" i="2"/>
  <c r="BH108" i="2"/>
  <c r="BI108" i="2" s="1"/>
  <c r="AW115" i="2"/>
  <c r="BH115" i="2"/>
  <c r="BI115" i="2" s="1"/>
  <c r="AW41" i="2"/>
  <c r="BH41" i="2"/>
  <c r="BI41" i="2" s="1"/>
  <c r="AW73" i="2"/>
  <c r="BH73" i="2"/>
  <c r="BI73" i="2" s="1"/>
  <c r="AW105" i="2"/>
  <c r="BH105" i="2"/>
  <c r="BI105" i="2" s="1"/>
  <c r="AW137" i="2"/>
  <c r="BH137" i="2"/>
  <c r="BI137" i="2" s="1"/>
  <c r="AW43" i="2"/>
  <c r="BH43" i="2"/>
  <c r="BI43" i="2" s="1"/>
  <c r="AW75" i="2"/>
  <c r="BH75" i="2"/>
  <c r="BI75" i="2" s="1"/>
  <c r="AW107" i="2"/>
  <c r="BH107" i="2"/>
  <c r="BI107" i="2" s="1"/>
  <c r="AW139" i="2"/>
  <c r="BH139" i="2"/>
  <c r="BI139" i="2" s="1"/>
  <c r="AW99" i="2"/>
  <c r="BH99" i="2"/>
  <c r="BI99" i="2" s="1"/>
  <c r="AW21" i="2"/>
  <c r="BH21" i="2"/>
  <c r="BI21" i="2" s="1"/>
  <c r="AW53" i="2"/>
  <c r="BH53" i="2"/>
  <c r="BI53" i="2" s="1"/>
  <c r="AW85" i="2"/>
  <c r="BH85" i="2"/>
  <c r="BI85" i="2" s="1"/>
  <c r="AW117" i="2"/>
  <c r="BH117" i="2"/>
  <c r="BI117" i="2" s="1"/>
  <c r="AW31" i="2"/>
  <c r="BH31" i="2"/>
  <c r="BI31" i="2" s="1"/>
  <c r="AW63" i="2"/>
  <c r="BH63" i="2"/>
  <c r="BI63" i="2" s="1"/>
  <c r="AW95" i="2"/>
  <c r="BH95" i="2"/>
  <c r="BI95" i="2" s="1"/>
  <c r="AW127" i="2"/>
  <c r="BH127" i="2"/>
  <c r="BI127" i="2" s="1"/>
  <c r="AW151" i="2"/>
  <c r="BH151" i="2"/>
  <c r="BI151" i="2" s="1"/>
  <c r="AW60" i="2"/>
  <c r="BH60" i="2"/>
  <c r="BI60" i="2" s="1"/>
  <c r="AW97" i="2"/>
  <c r="BH97" i="2"/>
  <c r="BI97" i="2" s="1"/>
  <c r="AW19" i="2"/>
  <c r="BH19" i="2"/>
  <c r="BI19" i="2" s="1"/>
  <c r="AW58" i="2"/>
  <c r="BH58" i="2"/>
  <c r="BI58" i="2" s="1"/>
  <c r="AW106" i="2"/>
  <c r="BH106" i="2"/>
  <c r="BI106" i="2" s="1"/>
  <c r="AW72" i="2"/>
  <c r="BH72" i="2"/>
  <c r="BI72" i="2" s="1"/>
  <c r="AW104" i="2"/>
  <c r="BH104" i="2"/>
  <c r="BI104" i="2" s="1"/>
  <c r="AW23" i="2"/>
  <c r="BH23" i="2"/>
  <c r="BI23" i="2" s="1"/>
  <c r="AW55" i="2"/>
  <c r="BH55" i="2"/>
  <c r="BI55" i="2" s="1"/>
  <c r="AW87" i="2"/>
  <c r="BH87" i="2"/>
  <c r="BI87" i="2" s="1"/>
  <c r="AW119" i="2"/>
  <c r="BH119" i="2"/>
  <c r="BI119" i="2" s="1"/>
  <c r="AW146" i="2"/>
  <c r="BH146" i="2"/>
  <c r="BI146" i="2" s="1"/>
  <c r="AW124" i="2"/>
  <c r="BH124" i="2"/>
  <c r="BI124" i="2" s="1"/>
  <c r="AW20" i="2"/>
  <c r="BH20" i="2"/>
  <c r="BI20" i="2" s="1"/>
  <c r="AW52" i="2"/>
  <c r="BH52" i="2"/>
  <c r="BI52" i="2" s="1"/>
  <c r="AW84" i="2"/>
  <c r="BH84" i="2"/>
  <c r="BI84" i="2" s="1"/>
  <c r="AW116" i="2"/>
  <c r="BH116" i="2"/>
  <c r="BI116" i="2" s="1"/>
  <c r="AW18" i="2"/>
  <c r="BH18" i="2"/>
  <c r="BI18" i="2" s="1"/>
  <c r="AW50" i="2"/>
  <c r="BH50" i="2"/>
  <c r="BI50" i="2" s="1"/>
  <c r="AW82" i="2"/>
  <c r="BH82" i="2"/>
  <c r="BI82" i="2" s="1"/>
  <c r="AW114" i="2"/>
  <c r="BH114" i="2"/>
  <c r="BI114" i="2" s="1"/>
  <c r="AW92" i="2"/>
  <c r="BH92" i="2"/>
  <c r="BI92" i="2" s="1"/>
  <c r="AW122" i="2"/>
  <c r="BH122" i="2"/>
  <c r="BI122" i="2" s="1"/>
  <c r="AW32" i="2"/>
  <c r="BH32" i="2"/>
  <c r="BI32" i="2" s="1"/>
  <c r="AW64" i="2"/>
  <c r="BH64" i="2"/>
  <c r="BI64" i="2" s="1"/>
  <c r="AW96" i="2"/>
  <c r="BH96" i="2"/>
  <c r="BI96" i="2" s="1"/>
  <c r="AW128" i="2"/>
  <c r="BH128" i="2"/>
  <c r="BI128" i="2" s="1"/>
  <c r="AW38" i="2"/>
  <c r="BH38" i="2"/>
  <c r="BI38" i="2" s="1"/>
  <c r="AW70" i="2"/>
  <c r="BH70" i="2"/>
  <c r="BI70" i="2" s="1"/>
  <c r="AW102" i="2"/>
  <c r="BH102" i="2"/>
  <c r="BI102" i="2" s="1"/>
  <c r="AW134" i="2"/>
  <c r="BH134" i="2"/>
  <c r="BI134" i="2" s="1"/>
  <c r="AW28" i="2"/>
  <c r="BH28" i="2"/>
  <c r="BI28" i="2" s="1"/>
  <c r="AW65" i="2"/>
  <c r="BH65" i="2"/>
  <c r="BI65" i="2" s="1"/>
  <c r="AW113" i="2"/>
  <c r="BH113" i="2"/>
  <c r="BI113" i="2" s="1"/>
  <c r="AW35" i="2"/>
  <c r="BH35" i="2"/>
  <c r="BI35" i="2" s="1"/>
  <c r="AW67" i="2"/>
  <c r="BH67" i="2"/>
  <c r="BI67" i="2" s="1"/>
  <c r="AW29" i="2"/>
  <c r="BH29" i="2"/>
  <c r="BI29" i="2" s="1"/>
  <c r="AW40" i="2"/>
  <c r="BH40" i="2"/>
  <c r="BI40" i="2" s="1"/>
  <c r="AW136" i="2"/>
  <c r="BH136" i="2"/>
  <c r="BI136" i="2" s="1"/>
  <c r="AW45" i="2"/>
  <c r="BH45" i="2"/>
  <c r="BI45" i="2" s="1"/>
  <c r="AW77" i="2"/>
  <c r="BH77" i="2"/>
  <c r="BI77" i="2" s="1"/>
  <c r="AW109" i="2"/>
  <c r="BH109" i="2"/>
  <c r="BI109" i="2" s="1"/>
  <c r="AW141" i="2"/>
  <c r="BH141" i="2"/>
  <c r="BI141" i="2" s="1"/>
  <c r="AW30" i="2"/>
  <c r="BH30" i="2"/>
  <c r="BI30" i="2" s="1"/>
  <c r="AW62" i="2"/>
  <c r="BH62" i="2"/>
  <c r="BI62" i="2" s="1"/>
  <c r="AW94" i="2"/>
  <c r="BH94" i="2"/>
  <c r="BI94" i="2" s="1"/>
  <c r="AW126" i="2"/>
  <c r="BH126" i="2"/>
  <c r="BI126" i="2" s="1"/>
  <c r="AW150" i="2"/>
  <c r="BH150" i="2"/>
  <c r="BI150" i="2" s="1"/>
  <c r="AW140" i="2"/>
  <c r="BH140" i="2"/>
  <c r="BI140" i="2" s="1"/>
  <c r="AW25" i="2"/>
  <c r="BH25" i="2"/>
  <c r="BI25" i="2" s="1"/>
  <c r="AW57" i="2"/>
  <c r="BH57" i="2"/>
  <c r="BI57" i="2" s="1"/>
  <c r="AW89" i="2"/>
  <c r="BH89" i="2"/>
  <c r="BI89" i="2" s="1"/>
  <c r="AW121" i="2"/>
  <c r="BH121" i="2"/>
  <c r="BI121" i="2" s="1"/>
  <c r="AW27" i="2"/>
  <c r="BH27" i="2"/>
  <c r="BI27" i="2" s="1"/>
  <c r="AW59" i="2"/>
  <c r="BH59" i="2"/>
  <c r="BI59" i="2" s="1"/>
  <c r="AW91" i="2"/>
  <c r="BH91" i="2"/>
  <c r="BI91" i="2" s="1"/>
  <c r="AW123" i="2"/>
  <c r="BH123" i="2"/>
  <c r="BI123" i="2" s="1"/>
  <c r="AW144" i="2"/>
  <c r="BH144" i="2"/>
  <c r="BI144" i="2" s="1"/>
  <c r="AW131" i="2"/>
  <c r="BH131" i="2"/>
  <c r="BI131" i="2" s="1"/>
  <c r="AW37" i="2"/>
  <c r="BH37" i="2"/>
  <c r="BI37" i="2" s="1"/>
  <c r="AW69" i="2"/>
  <c r="BH69" i="2"/>
  <c r="BI69" i="2" s="1"/>
  <c r="AW101" i="2"/>
  <c r="BH101" i="2"/>
  <c r="BI101" i="2" s="1"/>
  <c r="AW133" i="2"/>
  <c r="BH133" i="2"/>
  <c r="BI133" i="2" s="1"/>
  <c r="AW47" i="2"/>
  <c r="BH47" i="2"/>
  <c r="BI47" i="2" s="1"/>
  <c r="AW79" i="2"/>
  <c r="BH79" i="2"/>
  <c r="BI79" i="2" s="1"/>
  <c r="AW111" i="2"/>
  <c r="BH111" i="2"/>
  <c r="BI111" i="2" s="1"/>
  <c r="AW143" i="2"/>
  <c r="BH143" i="2"/>
  <c r="BI143" i="2" s="1"/>
  <c r="AW44" i="2"/>
  <c r="BH44" i="2"/>
  <c r="BI44" i="2" s="1"/>
  <c r="AW76" i="2"/>
  <c r="BH76" i="2"/>
  <c r="BI76" i="2" s="1"/>
  <c r="AW129" i="2"/>
  <c r="BH129" i="2"/>
  <c r="BI129" i="2" s="1"/>
  <c r="AW42" i="2"/>
  <c r="BH42" i="2"/>
  <c r="BI42" i="2" s="1"/>
  <c r="AW74" i="2"/>
  <c r="BH74" i="2"/>
  <c r="BI74" i="2" s="1"/>
  <c r="P17" i="2"/>
  <c r="V17" i="2"/>
  <c r="L14" i="4" s="1"/>
  <c r="D14" i="3"/>
  <c r="AI17" i="2" l="1"/>
  <c r="AI14" i="2" s="1"/>
  <c r="V14" i="2"/>
  <c r="X11" i="4" s="1"/>
  <c r="AQ17" i="2"/>
  <c r="BD17" i="2" s="1"/>
  <c r="BE17" i="2" s="1"/>
  <c r="BE14" i="2" s="1"/>
  <c r="AC17" i="2"/>
  <c r="AW17" i="2"/>
  <c r="AW14" i="2" s="1"/>
  <c r="BH17" i="2"/>
  <c r="H17" i="2"/>
  <c r="O17" i="2" s="1"/>
  <c r="W7" i="4" l="1"/>
  <c r="X12" i="4"/>
  <c r="W9" i="4" s="1"/>
  <c r="BI17" i="2"/>
  <c r="BI14" i="2" s="1"/>
  <c r="BH14" i="2"/>
  <c r="X17" i="2"/>
  <c r="Q17" i="2"/>
  <c r="W17" i="2"/>
  <c r="Y17" i="2"/>
  <c r="R17" i="2"/>
  <c r="S17" i="2"/>
  <c r="H135" i="2"/>
  <c r="O135" i="2" s="1"/>
  <c r="H150" i="2"/>
  <c r="O150" i="2" s="1"/>
  <c r="H134" i="2"/>
  <c r="O134" i="2" s="1"/>
  <c r="H30" i="2"/>
  <c r="O30" i="2" s="1"/>
  <c r="H128" i="2"/>
  <c r="O128" i="2" s="1"/>
  <c r="H72" i="2"/>
  <c r="O72" i="2" s="1"/>
  <c r="H132" i="2"/>
  <c r="O132" i="2" s="1"/>
  <c r="H55" i="2"/>
  <c r="O55" i="2" s="1"/>
  <c r="H61" i="2"/>
  <c r="O61" i="2" s="1"/>
  <c r="H95" i="2"/>
  <c r="O95" i="2" s="1"/>
  <c r="H129" i="2"/>
  <c r="O129" i="2" s="1"/>
  <c r="H125" i="2"/>
  <c r="O125" i="2" s="1"/>
  <c r="H144" i="2"/>
  <c r="O144" i="2" s="1"/>
  <c r="H81" i="2"/>
  <c r="O81" i="2" s="1"/>
  <c r="H131" i="2"/>
  <c r="O131" i="2" s="1"/>
  <c r="H26" i="2"/>
  <c r="O26" i="2" s="1"/>
  <c r="H51" i="2"/>
  <c r="O51" i="2" s="1"/>
  <c r="H114" i="2"/>
  <c r="O114" i="2" s="1"/>
  <c r="H93" i="2"/>
  <c r="O93" i="2" s="1"/>
  <c r="H33" i="2"/>
  <c r="O33" i="2" s="1"/>
  <c r="H65" i="2"/>
  <c r="O65" i="2" s="1"/>
  <c r="H139" i="2"/>
  <c r="O139" i="2" s="1"/>
  <c r="H110" i="2"/>
  <c r="O110" i="2" s="1"/>
  <c r="H20" i="2"/>
  <c r="O20" i="2" s="1"/>
  <c r="H102" i="2"/>
  <c r="O102" i="2" s="1"/>
  <c r="H99" i="2"/>
  <c r="O99" i="2" s="1"/>
  <c r="H89" i="2"/>
  <c r="O89" i="2" s="1"/>
  <c r="H24" i="2"/>
  <c r="O24" i="2" s="1"/>
  <c r="H80" i="2"/>
  <c r="O80" i="2" s="1"/>
  <c r="H100" i="2"/>
  <c r="O100" i="2" s="1"/>
  <c r="H117" i="2"/>
  <c r="O117" i="2" s="1"/>
  <c r="H67" i="2"/>
  <c r="O67" i="2" s="1"/>
  <c r="H71" i="2"/>
  <c r="O71" i="2" s="1"/>
  <c r="H79" i="2"/>
  <c r="O79" i="2" s="1"/>
  <c r="H78" i="2"/>
  <c r="O78" i="2" s="1"/>
  <c r="H91" i="2"/>
  <c r="O91" i="2" s="1"/>
  <c r="H23" i="2"/>
  <c r="O23" i="2" s="1"/>
  <c r="H112" i="2"/>
  <c r="O112" i="2" s="1"/>
  <c r="H50" i="2"/>
  <c r="O50" i="2" s="1"/>
  <c r="H107" i="2"/>
  <c r="O107" i="2" s="1"/>
  <c r="H41" i="2"/>
  <c r="O41" i="2" s="1"/>
  <c r="H40" i="2"/>
  <c r="O40" i="2" s="1"/>
  <c r="H140" i="2"/>
  <c r="O140" i="2" s="1"/>
  <c r="H148" i="2"/>
  <c r="O148" i="2" s="1"/>
  <c r="H58" i="2"/>
  <c r="O58" i="2" s="1"/>
  <c r="H109" i="2"/>
  <c r="O109" i="2" s="1"/>
  <c r="H54" i="2"/>
  <c r="O54" i="2" s="1"/>
  <c r="H70" i="2"/>
  <c r="O70" i="2" s="1"/>
  <c r="H126" i="2"/>
  <c r="O126" i="2" s="1"/>
  <c r="H146" i="2"/>
  <c r="O146" i="2" s="1"/>
  <c r="H31" i="2"/>
  <c r="O31" i="2" s="1"/>
  <c r="H25" i="2"/>
  <c r="O25" i="2" s="1"/>
  <c r="H36" i="2"/>
  <c r="O36" i="2" s="1"/>
  <c r="H22" i="2"/>
  <c r="O22" i="2" s="1"/>
  <c r="H130" i="2"/>
  <c r="O130" i="2" s="1"/>
  <c r="H43" i="2"/>
  <c r="O43" i="2" s="1"/>
  <c r="H122" i="2"/>
  <c r="O122" i="2" s="1"/>
  <c r="H62" i="2"/>
  <c r="O62" i="2" s="1"/>
  <c r="H92" i="2"/>
  <c r="O92" i="2" s="1"/>
  <c r="H35" i="2"/>
  <c r="O35" i="2" s="1"/>
  <c r="H47" i="2"/>
  <c r="O47" i="2" s="1"/>
  <c r="H104" i="2"/>
  <c r="O104" i="2" s="1"/>
  <c r="H108" i="2"/>
  <c r="O108" i="2" s="1"/>
  <c r="H120" i="2"/>
  <c r="O120" i="2" s="1"/>
  <c r="H119" i="2"/>
  <c r="O119" i="2" s="1"/>
  <c r="H45" i="2"/>
  <c r="O45" i="2" s="1"/>
  <c r="H57" i="2"/>
  <c r="O57" i="2" s="1"/>
  <c r="H38" i="2"/>
  <c r="O38" i="2" s="1"/>
  <c r="H133" i="2"/>
  <c r="O133" i="2" s="1"/>
  <c r="H27" i="2"/>
  <c r="O27" i="2" s="1"/>
  <c r="H124" i="2"/>
  <c r="O124" i="2" s="1"/>
  <c r="H127" i="2"/>
  <c r="O127" i="2" s="1"/>
  <c r="H85" i="2"/>
  <c r="O85" i="2" s="1"/>
  <c r="H115" i="2"/>
  <c r="O115" i="2" s="1"/>
  <c r="H97" i="2"/>
  <c r="O97" i="2" s="1"/>
  <c r="H76" i="2"/>
  <c r="O76" i="2" s="1"/>
  <c r="H83" i="2"/>
  <c r="O83" i="2" s="1"/>
  <c r="H90" i="2"/>
  <c r="O90" i="2" s="1"/>
  <c r="H145" i="2"/>
  <c r="O145" i="2" s="1"/>
  <c r="H19" i="2"/>
  <c r="O19" i="2" s="1"/>
  <c r="H68" i="2"/>
  <c r="O68" i="2" s="1"/>
  <c r="H53" i="2"/>
  <c r="O53" i="2" s="1"/>
  <c r="H77" i="2"/>
  <c r="O77" i="2" s="1"/>
  <c r="H105" i="2"/>
  <c r="O105" i="2" s="1"/>
  <c r="H136" i="2"/>
  <c r="O136" i="2" s="1"/>
  <c r="H46" i="2"/>
  <c r="O46" i="2" s="1"/>
  <c r="H59" i="2"/>
  <c r="O59" i="2" s="1"/>
  <c r="H87" i="2"/>
  <c r="O87" i="2" s="1"/>
  <c r="H18" i="2"/>
  <c r="O18" i="2" s="1"/>
  <c r="H141" i="2"/>
  <c r="O141" i="2" s="1"/>
  <c r="H103" i="2"/>
  <c r="O103" i="2" s="1"/>
  <c r="H39" i="2"/>
  <c r="O39" i="2" s="1"/>
  <c r="H37" i="2"/>
  <c r="O37" i="2" s="1"/>
  <c r="H137" i="2"/>
  <c r="O137" i="2" s="1"/>
  <c r="H42" i="2"/>
  <c r="O42" i="2" s="1"/>
  <c r="H66" i="2"/>
  <c r="O66" i="2" s="1"/>
  <c r="H142" i="2"/>
  <c r="O142" i="2" s="1"/>
  <c r="H84" i="2"/>
  <c r="O84" i="2" s="1"/>
  <c r="H113" i="2"/>
  <c r="O113" i="2" s="1"/>
  <c r="H29" i="2"/>
  <c r="O29" i="2" s="1"/>
  <c r="H116" i="2"/>
  <c r="O116" i="2" s="1"/>
  <c r="H48" i="2"/>
  <c r="O48" i="2" s="1"/>
  <c r="H121" i="2"/>
  <c r="O121" i="2" s="1"/>
  <c r="H86" i="2"/>
  <c r="O86" i="2" s="1"/>
  <c r="H149" i="2"/>
  <c r="O149" i="2" s="1"/>
  <c r="H21" i="2"/>
  <c r="O21" i="2" s="1"/>
  <c r="H69" i="2"/>
  <c r="O69" i="2" s="1"/>
  <c r="H147" i="2"/>
  <c r="O147" i="2" s="1"/>
  <c r="H60" i="2"/>
  <c r="O60" i="2" s="1"/>
  <c r="H34" i="2"/>
  <c r="O34" i="2" s="1"/>
  <c r="H82" i="2"/>
  <c r="O82" i="2" s="1"/>
  <c r="H88" i="2"/>
  <c r="O88" i="2" s="1"/>
  <c r="H101" i="2"/>
  <c r="O101" i="2" s="1"/>
  <c r="H28" i="2"/>
  <c r="O28" i="2" s="1"/>
  <c r="H111" i="2"/>
  <c r="O111" i="2" s="1"/>
  <c r="H94" i="2"/>
  <c r="O94" i="2" s="1"/>
  <c r="H123" i="2"/>
  <c r="O123" i="2" s="1"/>
  <c r="H143" i="2"/>
  <c r="O143" i="2" s="1"/>
  <c r="H75" i="2"/>
  <c r="O75" i="2" s="1"/>
  <c r="H52" i="2"/>
  <c r="O52" i="2" s="1"/>
  <c r="H56" i="2"/>
  <c r="O56" i="2" s="1"/>
  <c r="H44" i="2"/>
  <c r="O44" i="2" s="1"/>
  <c r="H49" i="2"/>
  <c r="O49" i="2" s="1"/>
  <c r="H98" i="2"/>
  <c r="O98" i="2" s="1"/>
  <c r="H118" i="2"/>
  <c r="O118" i="2" s="1"/>
  <c r="H106" i="2"/>
  <c r="O106" i="2" s="1"/>
  <c r="H32" i="2"/>
  <c r="O32" i="2" s="1"/>
  <c r="H74" i="2"/>
  <c r="O74" i="2" s="1"/>
  <c r="H64" i="2"/>
  <c r="O64" i="2" s="1"/>
  <c r="H73" i="2"/>
  <c r="O73" i="2" s="1"/>
  <c r="H96" i="2"/>
  <c r="O96" i="2" s="1"/>
  <c r="H63" i="2"/>
  <c r="O63" i="2" s="1"/>
  <c r="H138" i="2"/>
  <c r="O138" i="2" s="1"/>
  <c r="W56" i="4" l="1"/>
  <c r="W65" i="4"/>
  <c r="AP17" i="2"/>
  <c r="AZ17" i="2" s="1"/>
  <c r="AT17" i="2"/>
  <c r="O14" i="2"/>
  <c r="Y44" i="2"/>
  <c r="Q44" i="2"/>
  <c r="W44" i="2"/>
  <c r="Y28" i="2"/>
  <c r="W28" i="2"/>
  <c r="Q28" i="2"/>
  <c r="Y84" i="2"/>
  <c r="Q84" i="2"/>
  <c r="W84" i="2"/>
  <c r="Y46" i="2"/>
  <c r="W46" i="2"/>
  <c r="Q46" i="2"/>
  <c r="Y115" i="2"/>
  <c r="Q115" i="2"/>
  <c r="W115" i="2"/>
  <c r="Y45" i="2"/>
  <c r="Q45" i="2"/>
  <c r="W45" i="2"/>
  <c r="Y22" i="2"/>
  <c r="W22" i="2"/>
  <c r="Q22" i="2"/>
  <c r="Y109" i="2"/>
  <c r="Q109" i="2"/>
  <c r="W109" i="2"/>
  <c r="Y112" i="2"/>
  <c r="Q112" i="2"/>
  <c r="W112" i="2"/>
  <c r="Y79" i="2"/>
  <c r="Q79" i="2"/>
  <c r="W79" i="2"/>
  <c r="Y100" i="2"/>
  <c r="Q100" i="2"/>
  <c r="W100" i="2"/>
  <c r="Y139" i="2"/>
  <c r="W139" i="2"/>
  <c r="Q139" i="2"/>
  <c r="Y81" i="2"/>
  <c r="Q81" i="2"/>
  <c r="W81" i="2"/>
  <c r="Y95" i="2"/>
  <c r="Q95" i="2"/>
  <c r="W95" i="2"/>
  <c r="Y72" i="2"/>
  <c r="W72" i="2"/>
  <c r="Q72" i="2"/>
  <c r="Y150" i="2"/>
  <c r="Q150" i="2"/>
  <c r="W150" i="2"/>
  <c r="Y138" i="2"/>
  <c r="W138" i="2"/>
  <c r="Q138" i="2"/>
  <c r="Y64" i="2"/>
  <c r="Q64" i="2"/>
  <c r="W64" i="2"/>
  <c r="Y118" i="2"/>
  <c r="W118" i="2"/>
  <c r="Q118" i="2"/>
  <c r="Y56" i="2"/>
  <c r="W56" i="2"/>
  <c r="Q56" i="2"/>
  <c r="Y123" i="2"/>
  <c r="W123" i="2"/>
  <c r="Q123" i="2"/>
  <c r="Y101" i="2"/>
  <c r="Q101" i="2"/>
  <c r="W101" i="2"/>
  <c r="Y60" i="2"/>
  <c r="Q60" i="2"/>
  <c r="W60" i="2"/>
  <c r="Y149" i="2"/>
  <c r="W149" i="2"/>
  <c r="Q149" i="2"/>
  <c r="Y116" i="2"/>
  <c r="Q116" i="2"/>
  <c r="W116" i="2"/>
  <c r="Y142" i="2"/>
  <c r="W142" i="2"/>
  <c r="Q142" i="2"/>
  <c r="Y37" i="2"/>
  <c r="W37" i="2"/>
  <c r="Q37" i="2"/>
  <c r="Y18" i="2"/>
  <c r="Q18" i="2"/>
  <c r="W18" i="2"/>
  <c r="Y136" i="2"/>
  <c r="Q136" i="2"/>
  <c r="W136" i="2"/>
  <c r="Y68" i="2"/>
  <c r="Q68" i="2"/>
  <c r="W68" i="2"/>
  <c r="Y83" i="2"/>
  <c r="Q83" i="2"/>
  <c r="W83" i="2"/>
  <c r="Y85" i="2"/>
  <c r="Q85" i="2"/>
  <c r="W85" i="2"/>
  <c r="Y133" i="2"/>
  <c r="Q133" i="2"/>
  <c r="W133" i="2"/>
  <c r="Y119" i="2"/>
  <c r="Q119" i="2"/>
  <c r="W119" i="2"/>
  <c r="Y47" i="2"/>
  <c r="W47" i="2"/>
  <c r="Q47" i="2"/>
  <c r="Y122" i="2"/>
  <c r="Q122" i="2"/>
  <c r="W122" i="2"/>
  <c r="Y36" i="2"/>
  <c r="W36" i="2"/>
  <c r="Q36" i="2"/>
  <c r="Y126" i="2"/>
  <c r="W126" i="2"/>
  <c r="Q126" i="2"/>
  <c r="Y58" i="2"/>
  <c r="Q58" i="2"/>
  <c r="W58" i="2"/>
  <c r="Y41" i="2"/>
  <c r="Q41" i="2"/>
  <c r="W41" i="2"/>
  <c r="Y23" i="2"/>
  <c r="W23" i="2"/>
  <c r="Q23" i="2"/>
  <c r="Y71" i="2"/>
  <c r="W71" i="2"/>
  <c r="Q71" i="2"/>
  <c r="Y80" i="2"/>
  <c r="W80" i="2"/>
  <c r="Q80" i="2"/>
  <c r="Y102" i="2"/>
  <c r="Q102" i="2"/>
  <c r="W102" i="2"/>
  <c r="Y65" i="2"/>
  <c r="W65" i="2"/>
  <c r="Q65" i="2"/>
  <c r="Y51" i="2"/>
  <c r="Q51" i="2"/>
  <c r="W51" i="2"/>
  <c r="Y144" i="2"/>
  <c r="Q144" i="2"/>
  <c r="W144" i="2"/>
  <c r="Y61" i="2"/>
  <c r="W61" i="2"/>
  <c r="Q61" i="2"/>
  <c r="Y128" i="2"/>
  <c r="Q128" i="2"/>
  <c r="W128" i="2"/>
  <c r="Y135" i="2"/>
  <c r="W135" i="2"/>
  <c r="Q135" i="2"/>
  <c r="Y106" i="2"/>
  <c r="Q106" i="2"/>
  <c r="W106" i="2"/>
  <c r="Y34" i="2"/>
  <c r="W34" i="2"/>
  <c r="Q34" i="2"/>
  <c r="Y48" i="2"/>
  <c r="W48" i="2"/>
  <c r="Q48" i="2"/>
  <c r="Y137" i="2"/>
  <c r="W137" i="2"/>
  <c r="Q137" i="2"/>
  <c r="Y53" i="2"/>
  <c r="W53" i="2"/>
  <c r="Q53" i="2"/>
  <c r="Y27" i="2"/>
  <c r="Q27" i="2"/>
  <c r="W27" i="2"/>
  <c r="Y62" i="2"/>
  <c r="Q62" i="2"/>
  <c r="W62" i="2"/>
  <c r="Y146" i="2"/>
  <c r="W146" i="2"/>
  <c r="Q146" i="2"/>
  <c r="Y40" i="2"/>
  <c r="Q40" i="2"/>
  <c r="W40" i="2"/>
  <c r="Y99" i="2"/>
  <c r="W99" i="2"/>
  <c r="Q99" i="2"/>
  <c r="Y63" i="2"/>
  <c r="W63" i="2"/>
  <c r="Q63" i="2"/>
  <c r="Y98" i="2"/>
  <c r="Q98" i="2"/>
  <c r="W98" i="2"/>
  <c r="Y88" i="2"/>
  <c r="W88" i="2"/>
  <c r="Q88" i="2"/>
  <c r="Y86" i="2"/>
  <c r="W86" i="2"/>
  <c r="Q86" i="2"/>
  <c r="Y29" i="2"/>
  <c r="W29" i="2"/>
  <c r="Q29" i="2"/>
  <c r="Y66" i="2"/>
  <c r="Q66" i="2"/>
  <c r="W66" i="2"/>
  <c r="Y39" i="2"/>
  <c r="Q39" i="2"/>
  <c r="W39" i="2"/>
  <c r="Y87" i="2"/>
  <c r="Q87" i="2"/>
  <c r="W87" i="2"/>
  <c r="Y105" i="2"/>
  <c r="Q105" i="2"/>
  <c r="W105" i="2"/>
  <c r="Y19" i="2"/>
  <c r="Q19" i="2"/>
  <c r="W19" i="2"/>
  <c r="Y76" i="2"/>
  <c r="Q76" i="2"/>
  <c r="W76" i="2"/>
  <c r="Y127" i="2"/>
  <c r="W127" i="2"/>
  <c r="Q127" i="2"/>
  <c r="Y38" i="2"/>
  <c r="W38" i="2"/>
  <c r="Q38" i="2"/>
  <c r="Y120" i="2"/>
  <c r="Q120" i="2"/>
  <c r="W120" i="2"/>
  <c r="Y35" i="2"/>
  <c r="W35" i="2"/>
  <c r="Q35" i="2"/>
  <c r="Y43" i="2"/>
  <c r="W43" i="2"/>
  <c r="Q43" i="2"/>
  <c r="Y25" i="2"/>
  <c r="Q25" i="2"/>
  <c r="W25" i="2"/>
  <c r="Y70" i="2"/>
  <c r="Q70" i="2"/>
  <c r="W70" i="2"/>
  <c r="Y148" i="2"/>
  <c r="W148" i="2"/>
  <c r="Q148" i="2"/>
  <c r="Y107" i="2"/>
  <c r="W107" i="2"/>
  <c r="Q107" i="2"/>
  <c r="Y91" i="2"/>
  <c r="Q91" i="2"/>
  <c r="W91" i="2"/>
  <c r="Y67" i="2"/>
  <c r="W67" i="2"/>
  <c r="Q67" i="2"/>
  <c r="Y24" i="2"/>
  <c r="Q24" i="2"/>
  <c r="W24" i="2"/>
  <c r="Y20" i="2"/>
  <c r="Q20" i="2"/>
  <c r="W20" i="2"/>
  <c r="Y33" i="2"/>
  <c r="W33" i="2"/>
  <c r="Q33" i="2"/>
  <c r="Y26" i="2"/>
  <c r="W26" i="2"/>
  <c r="Q26" i="2"/>
  <c r="Y125" i="2"/>
  <c r="Q125" i="2"/>
  <c r="W125" i="2"/>
  <c r="Y55" i="2"/>
  <c r="Q55" i="2"/>
  <c r="W55" i="2"/>
  <c r="Y30" i="2"/>
  <c r="W30" i="2"/>
  <c r="Q30" i="2"/>
  <c r="Y73" i="2"/>
  <c r="W73" i="2"/>
  <c r="Q73" i="2"/>
  <c r="Y143" i="2"/>
  <c r="Q143" i="2"/>
  <c r="W143" i="2"/>
  <c r="Y21" i="2"/>
  <c r="W21" i="2"/>
  <c r="Q21" i="2"/>
  <c r="Y141" i="2"/>
  <c r="W141" i="2"/>
  <c r="Q141" i="2"/>
  <c r="Y90" i="2"/>
  <c r="W90" i="2"/>
  <c r="Q90" i="2"/>
  <c r="Y104" i="2"/>
  <c r="Q104" i="2"/>
  <c r="W104" i="2"/>
  <c r="Y114" i="2"/>
  <c r="Q114" i="2"/>
  <c r="W114" i="2"/>
  <c r="Y74" i="2"/>
  <c r="W74" i="2"/>
  <c r="Q74" i="2"/>
  <c r="Y52" i="2"/>
  <c r="Q52" i="2"/>
  <c r="W52" i="2"/>
  <c r="Y94" i="2"/>
  <c r="W94" i="2"/>
  <c r="Q94" i="2"/>
  <c r="Y147" i="2"/>
  <c r="Q147" i="2"/>
  <c r="W147" i="2"/>
  <c r="Y96" i="2"/>
  <c r="Q96" i="2"/>
  <c r="W96" i="2"/>
  <c r="Y32" i="2"/>
  <c r="W32" i="2"/>
  <c r="Q32" i="2"/>
  <c r="Y49" i="2"/>
  <c r="W49" i="2"/>
  <c r="Q49" i="2"/>
  <c r="Y75" i="2"/>
  <c r="Q75" i="2"/>
  <c r="W75" i="2"/>
  <c r="Y111" i="2"/>
  <c r="Q111" i="2"/>
  <c r="W111" i="2"/>
  <c r="Y82" i="2"/>
  <c r="W82" i="2"/>
  <c r="Q82" i="2"/>
  <c r="Y69" i="2"/>
  <c r="W69" i="2"/>
  <c r="Q69" i="2"/>
  <c r="Y121" i="2"/>
  <c r="Q121" i="2"/>
  <c r="W121" i="2"/>
  <c r="Y113" i="2"/>
  <c r="Q113" i="2"/>
  <c r="W113" i="2"/>
  <c r="Y42" i="2"/>
  <c r="W42" i="2"/>
  <c r="Q42" i="2"/>
  <c r="Y103" i="2"/>
  <c r="W103" i="2"/>
  <c r="Q103" i="2"/>
  <c r="Y59" i="2"/>
  <c r="W59" i="2"/>
  <c r="Q59" i="2"/>
  <c r="Y77" i="2"/>
  <c r="Q77" i="2"/>
  <c r="W77" i="2"/>
  <c r="Y145" i="2"/>
  <c r="Q145" i="2"/>
  <c r="W145" i="2"/>
  <c r="Y97" i="2"/>
  <c r="Q97" i="2"/>
  <c r="W97" i="2"/>
  <c r="Y124" i="2"/>
  <c r="W124" i="2"/>
  <c r="Q124" i="2"/>
  <c r="Y57" i="2"/>
  <c r="W57" i="2"/>
  <c r="Q57" i="2"/>
  <c r="Y108" i="2"/>
  <c r="W108" i="2"/>
  <c r="Q108" i="2"/>
  <c r="Y92" i="2"/>
  <c r="Q92" i="2"/>
  <c r="W92" i="2"/>
  <c r="Y130" i="2"/>
  <c r="W130" i="2"/>
  <c r="Q130" i="2"/>
  <c r="Y31" i="2"/>
  <c r="W31" i="2"/>
  <c r="Q31" i="2"/>
  <c r="Y54" i="2"/>
  <c r="W54" i="2"/>
  <c r="Q54" i="2"/>
  <c r="Y140" i="2"/>
  <c r="Q140" i="2"/>
  <c r="W140" i="2"/>
  <c r="Y50" i="2"/>
  <c r="Q50" i="2"/>
  <c r="W50" i="2"/>
  <c r="Y78" i="2"/>
  <c r="W78" i="2"/>
  <c r="Q78" i="2"/>
  <c r="Y117" i="2"/>
  <c r="W117" i="2"/>
  <c r="Q117" i="2"/>
  <c r="Y89" i="2"/>
  <c r="W89" i="2"/>
  <c r="Q89" i="2"/>
  <c r="Y110" i="2"/>
  <c r="Q110" i="2"/>
  <c r="W110" i="2"/>
  <c r="Y93" i="2"/>
  <c r="Q93" i="2"/>
  <c r="W93" i="2"/>
  <c r="Y131" i="2"/>
  <c r="W131" i="2"/>
  <c r="Q131" i="2"/>
  <c r="Y129" i="2"/>
  <c r="Q129" i="2"/>
  <c r="W129" i="2"/>
  <c r="Y132" i="2"/>
  <c r="W132" i="2"/>
  <c r="Q132" i="2"/>
  <c r="Y134" i="2"/>
  <c r="Q134" i="2"/>
  <c r="W134" i="2"/>
  <c r="R52" i="2"/>
  <c r="AP52" i="2" s="1"/>
  <c r="X52" i="2"/>
  <c r="R94" i="2"/>
  <c r="AP94" i="2" s="1"/>
  <c r="X94" i="2"/>
  <c r="R88" i="2"/>
  <c r="AP88" i="2" s="1"/>
  <c r="X88" i="2"/>
  <c r="X147" i="2"/>
  <c r="R147" i="2"/>
  <c r="AP147" i="2" s="1"/>
  <c r="R86" i="2"/>
  <c r="AP86" i="2" s="1"/>
  <c r="X86" i="2"/>
  <c r="X29" i="2"/>
  <c r="R29" i="2"/>
  <c r="AP29" i="2" s="1"/>
  <c r="X66" i="2"/>
  <c r="R66" i="2"/>
  <c r="AP66" i="2" s="1"/>
  <c r="X39" i="2"/>
  <c r="R39" i="2"/>
  <c r="AP39" i="2" s="1"/>
  <c r="R87" i="2"/>
  <c r="AP87" i="2" s="1"/>
  <c r="X87" i="2"/>
  <c r="X105" i="2"/>
  <c r="R105" i="2"/>
  <c r="AP105" i="2" s="1"/>
  <c r="X19" i="2"/>
  <c r="R19" i="2"/>
  <c r="AP19" i="2" s="1"/>
  <c r="X76" i="2"/>
  <c r="R76" i="2"/>
  <c r="AP76" i="2" s="1"/>
  <c r="X127" i="2"/>
  <c r="R127" i="2"/>
  <c r="AP127" i="2" s="1"/>
  <c r="X38" i="2"/>
  <c r="R38" i="2"/>
  <c r="AP38" i="2" s="1"/>
  <c r="X120" i="2"/>
  <c r="R120" i="2"/>
  <c r="AP120" i="2" s="1"/>
  <c r="R35" i="2"/>
  <c r="AP35" i="2" s="1"/>
  <c r="X35" i="2"/>
  <c r="X43" i="2"/>
  <c r="R43" i="2"/>
  <c r="AP43" i="2" s="1"/>
  <c r="R25" i="2"/>
  <c r="AP25" i="2" s="1"/>
  <c r="X25" i="2"/>
  <c r="X70" i="2"/>
  <c r="R70" i="2"/>
  <c r="AP70" i="2" s="1"/>
  <c r="R148" i="2"/>
  <c r="AP148" i="2" s="1"/>
  <c r="X148" i="2"/>
  <c r="X107" i="2"/>
  <c r="R107" i="2"/>
  <c r="AP107" i="2" s="1"/>
  <c r="X91" i="2"/>
  <c r="R91" i="2"/>
  <c r="AP91" i="2" s="1"/>
  <c r="X67" i="2"/>
  <c r="R67" i="2"/>
  <c r="AP67" i="2" s="1"/>
  <c r="R24" i="2"/>
  <c r="AP24" i="2" s="1"/>
  <c r="X24" i="2"/>
  <c r="X20" i="2"/>
  <c r="R20" i="2"/>
  <c r="AP20" i="2" s="1"/>
  <c r="X33" i="2"/>
  <c r="R33" i="2"/>
  <c r="AP33" i="2" s="1"/>
  <c r="X26" i="2"/>
  <c r="R26" i="2"/>
  <c r="AP26" i="2" s="1"/>
  <c r="R125" i="2"/>
  <c r="AP125" i="2" s="1"/>
  <c r="X125" i="2"/>
  <c r="R55" i="2"/>
  <c r="AP55" i="2" s="1"/>
  <c r="X55" i="2"/>
  <c r="R30" i="2"/>
  <c r="AP30" i="2" s="1"/>
  <c r="X30" i="2"/>
  <c r="R63" i="2"/>
  <c r="AP63" i="2" s="1"/>
  <c r="X63" i="2"/>
  <c r="X111" i="2"/>
  <c r="R111" i="2"/>
  <c r="AP111" i="2" s="1"/>
  <c r="R69" i="2"/>
  <c r="AP69" i="2" s="1"/>
  <c r="X69" i="2"/>
  <c r="R121" i="2"/>
  <c r="AP121" i="2" s="1"/>
  <c r="X121" i="2"/>
  <c r="X113" i="2"/>
  <c r="R113" i="2"/>
  <c r="AP113" i="2" s="1"/>
  <c r="X42" i="2"/>
  <c r="R42" i="2"/>
  <c r="AP42" i="2" s="1"/>
  <c r="R103" i="2"/>
  <c r="AP103" i="2" s="1"/>
  <c r="X103" i="2"/>
  <c r="R59" i="2"/>
  <c r="AP59" i="2" s="1"/>
  <c r="X59" i="2"/>
  <c r="X77" i="2"/>
  <c r="R77" i="2"/>
  <c r="AP77" i="2" s="1"/>
  <c r="R145" i="2"/>
  <c r="AP145" i="2" s="1"/>
  <c r="X145" i="2"/>
  <c r="R97" i="2"/>
  <c r="AP97" i="2" s="1"/>
  <c r="X97" i="2"/>
  <c r="X124" i="2"/>
  <c r="R124" i="2"/>
  <c r="AP124" i="2" s="1"/>
  <c r="X57" i="2"/>
  <c r="R57" i="2"/>
  <c r="AP57" i="2" s="1"/>
  <c r="X108" i="2"/>
  <c r="R108" i="2"/>
  <c r="AP108" i="2" s="1"/>
  <c r="R92" i="2"/>
  <c r="AP92" i="2" s="1"/>
  <c r="X92" i="2"/>
  <c r="X130" i="2"/>
  <c r="R130" i="2"/>
  <c r="AP130" i="2" s="1"/>
  <c r="R31" i="2"/>
  <c r="AP31" i="2" s="1"/>
  <c r="X31" i="2"/>
  <c r="X54" i="2"/>
  <c r="R54" i="2"/>
  <c r="AP54" i="2" s="1"/>
  <c r="X140" i="2"/>
  <c r="R140" i="2"/>
  <c r="AP140" i="2" s="1"/>
  <c r="R50" i="2"/>
  <c r="AP50" i="2" s="1"/>
  <c r="X50" i="2"/>
  <c r="X78" i="2"/>
  <c r="R78" i="2"/>
  <c r="AP78" i="2" s="1"/>
  <c r="X117" i="2"/>
  <c r="R117" i="2"/>
  <c r="AP117" i="2" s="1"/>
  <c r="X89" i="2"/>
  <c r="R89" i="2"/>
  <c r="AP89" i="2" s="1"/>
  <c r="X110" i="2"/>
  <c r="R110" i="2"/>
  <c r="AP110" i="2" s="1"/>
  <c r="X93" i="2"/>
  <c r="R93" i="2"/>
  <c r="AP93" i="2" s="1"/>
  <c r="X131" i="2"/>
  <c r="R131" i="2"/>
  <c r="AP131" i="2" s="1"/>
  <c r="X129" i="2"/>
  <c r="R129" i="2"/>
  <c r="AP129" i="2" s="1"/>
  <c r="R132" i="2"/>
  <c r="AP132" i="2" s="1"/>
  <c r="X132" i="2"/>
  <c r="X134" i="2"/>
  <c r="R134" i="2"/>
  <c r="AP134" i="2" s="1"/>
  <c r="R98" i="2"/>
  <c r="AP98" i="2" s="1"/>
  <c r="X98" i="2"/>
  <c r="X32" i="2"/>
  <c r="R32" i="2"/>
  <c r="AP32" i="2" s="1"/>
  <c r="R75" i="2"/>
  <c r="AP75" i="2" s="1"/>
  <c r="X75" i="2"/>
  <c r="R73" i="2"/>
  <c r="AP73" i="2" s="1"/>
  <c r="X73" i="2"/>
  <c r="R44" i="2"/>
  <c r="AP44" i="2" s="1"/>
  <c r="X44" i="2"/>
  <c r="X28" i="2"/>
  <c r="R28" i="2"/>
  <c r="AP28" i="2" s="1"/>
  <c r="X21" i="2"/>
  <c r="R21" i="2"/>
  <c r="AP21" i="2" s="1"/>
  <c r="R84" i="2"/>
  <c r="AP84" i="2" s="1"/>
  <c r="X84" i="2"/>
  <c r="X141" i="2"/>
  <c r="R141" i="2"/>
  <c r="AP141" i="2" s="1"/>
  <c r="X46" i="2"/>
  <c r="R46" i="2"/>
  <c r="AP46" i="2" s="1"/>
  <c r="R53" i="2"/>
  <c r="AP53" i="2" s="1"/>
  <c r="X53" i="2"/>
  <c r="R90" i="2"/>
  <c r="AP90" i="2" s="1"/>
  <c r="X90" i="2"/>
  <c r="R115" i="2"/>
  <c r="AP115" i="2" s="1"/>
  <c r="X115" i="2"/>
  <c r="X27" i="2"/>
  <c r="R27" i="2"/>
  <c r="AP27" i="2" s="1"/>
  <c r="X45" i="2"/>
  <c r="R45" i="2"/>
  <c r="AP45" i="2" s="1"/>
  <c r="X104" i="2"/>
  <c r="R104" i="2"/>
  <c r="AP104" i="2" s="1"/>
  <c r="X62" i="2"/>
  <c r="R62" i="2"/>
  <c r="AP62" i="2" s="1"/>
  <c r="X22" i="2"/>
  <c r="R22" i="2"/>
  <c r="AP22" i="2" s="1"/>
  <c r="X146" i="2"/>
  <c r="R146" i="2"/>
  <c r="AP146" i="2" s="1"/>
  <c r="R109" i="2"/>
  <c r="AP109" i="2" s="1"/>
  <c r="X109" i="2"/>
  <c r="X40" i="2"/>
  <c r="R40" i="2"/>
  <c r="AP40" i="2" s="1"/>
  <c r="R112" i="2"/>
  <c r="AP112" i="2" s="1"/>
  <c r="X112" i="2"/>
  <c r="R79" i="2"/>
  <c r="AP79" i="2" s="1"/>
  <c r="X79" i="2"/>
  <c r="X100" i="2"/>
  <c r="R100" i="2"/>
  <c r="AP100" i="2" s="1"/>
  <c r="R99" i="2"/>
  <c r="AP99" i="2" s="1"/>
  <c r="X99" i="2"/>
  <c r="X139" i="2"/>
  <c r="R139" i="2"/>
  <c r="AP139" i="2" s="1"/>
  <c r="X114" i="2"/>
  <c r="R114" i="2"/>
  <c r="AP114" i="2" s="1"/>
  <c r="X81" i="2"/>
  <c r="R81" i="2"/>
  <c r="AP81" i="2" s="1"/>
  <c r="R95" i="2"/>
  <c r="AP95" i="2" s="1"/>
  <c r="X95" i="2"/>
  <c r="X72" i="2"/>
  <c r="R72" i="2"/>
  <c r="AP72" i="2" s="1"/>
  <c r="R150" i="2"/>
  <c r="AP150" i="2" s="1"/>
  <c r="X150" i="2"/>
  <c r="R74" i="2"/>
  <c r="AP74" i="2" s="1"/>
  <c r="X74" i="2"/>
  <c r="R96" i="2"/>
  <c r="AP96" i="2" s="1"/>
  <c r="X96" i="2"/>
  <c r="X49" i="2"/>
  <c r="R49" i="2"/>
  <c r="AP49" i="2" s="1"/>
  <c r="X82" i="2"/>
  <c r="R82" i="2"/>
  <c r="AP82" i="2" s="1"/>
  <c r="X106" i="2"/>
  <c r="R106" i="2"/>
  <c r="AP106" i="2" s="1"/>
  <c r="R143" i="2"/>
  <c r="AP143" i="2" s="1"/>
  <c r="X143" i="2"/>
  <c r="R34" i="2"/>
  <c r="AP34" i="2" s="1"/>
  <c r="X34" i="2"/>
  <c r="X48" i="2"/>
  <c r="R48" i="2"/>
  <c r="AP48" i="2" s="1"/>
  <c r="R137" i="2"/>
  <c r="AP137" i="2" s="1"/>
  <c r="X137" i="2"/>
  <c r="X138" i="2"/>
  <c r="R138" i="2"/>
  <c r="AP138" i="2" s="1"/>
  <c r="X64" i="2"/>
  <c r="R64" i="2"/>
  <c r="AP64" i="2" s="1"/>
  <c r="R118" i="2"/>
  <c r="AP118" i="2" s="1"/>
  <c r="X118" i="2"/>
  <c r="R56" i="2"/>
  <c r="AP56" i="2" s="1"/>
  <c r="X56" i="2"/>
  <c r="R123" i="2"/>
  <c r="AP123" i="2" s="1"/>
  <c r="X123" i="2"/>
  <c r="R101" i="2"/>
  <c r="AP101" i="2" s="1"/>
  <c r="X101" i="2"/>
  <c r="X60" i="2"/>
  <c r="R60" i="2"/>
  <c r="AP60" i="2" s="1"/>
  <c r="X149" i="2"/>
  <c r="R149" i="2"/>
  <c r="AP149" i="2" s="1"/>
  <c r="X116" i="2"/>
  <c r="R116" i="2"/>
  <c r="AP116" i="2" s="1"/>
  <c r="X142" i="2"/>
  <c r="R142" i="2"/>
  <c r="AP142" i="2" s="1"/>
  <c r="X37" i="2"/>
  <c r="R37" i="2"/>
  <c r="AP37" i="2" s="1"/>
  <c r="R18" i="2"/>
  <c r="AP18" i="2" s="1"/>
  <c r="X18" i="2"/>
  <c r="R136" i="2"/>
  <c r="AP136" i="2" s="1"/>
  <c r="X136" i="2"/>
  <c r="X68" i="2"/>
  <c r="R68" i="2"/>
  <c r="AP68" i="2" s="1"/>
  <c r="X83" i="2"/>
  <c r="R83" i="2"/>
  <c r="AP83" i="2" s="1"/>
  <c r="X85" i="2"/>
  <c r="R85" i="2"/>
  <c r="AP85" i="2" s="1"/>
  <c r="X133" i="2"/>
  <c r="R133" i="2"/>
  <c r="AP133" i="2" s="1"/>
  <c r="R119" i="2"/>
  <c r="AP119" i="2" s="1"/>
  <c r="X119" i="2"/>
  <c r="X47" i="2"/>
  <c r="R47" i="2"/>
  <c r="AP47" i="2" s="1"/>
  <c r="R122" i="2"/>
  <c r="AP122" i="2" s="1"/>
  <c r="X122" i="2"/>
  <c r="X36" i="2"/>
  <c r="R36" i="2"/>
  <c r="AP36" i="2" s="1"/>
  <c r="R126" i="2"/>
  <c r="AP126" i="2" s="1"/>
  <c r="X126" i="2"/>
  <c r="R58" i="2"/>
  <c r="AP58" i="2" s="1"/>
  <c r="X58" i="2"/>
  <c r="X41" i="2"/>
  <c r="R41" i="2"/>
  <c r="AP41" i="2" s="1"/>
  <c r="X23" i="2"/>
  <c r="R23" i="2"/>
  <c r="AP23" i="2" s="1"/>
  <c r="X71" i="2"/>
  <c r="R71" i="2"/>
  <c r="AP71" i="2" s="1"/>
  <c r="R80" i="2"/>
  <c r="AP80" i="2" s="1"/>
  <c r="X80" i="2"/>
  <c r="R102" i="2"/>
  <c r="AP102" i="2" s="1"/>
  <c r="X102" i="2"/>
  <c r="X65" i="2"/>
  <c r="R65" i="2"/>
  <c r="AP65" i="2" s="1"/>
  <c r="R51" i="2"/>
  <c r="AP51" i="2" s="1"/>
  <c r="X51" i="2"/>
  <c r="R144" i="2"/>
  <c r="AP144" i="2" s="1"/>
  <c r="X144" i="2"/>
  <c r="R61" i="2"/>
  <c r="AP61" i="2" s="1"/>
  <c r="X61" i="2"/>
  <c r="X128" i="2"/>
  <c r="R128" i="2"/>
  <c r="AP128" i="2" s="1"/>
  <c r="R135" i="2"/>
  <c r="AP135" i="2" s="1"/>
  <c r="X135" i="2"/>
  <c r="S138" i="2"/>
  <c r="S64" i="2"/>
  <c r="S118" i="2"/>
  <c r="S56" i="2"/>
  <c r="S123" i="2"/>
  <c r="S101" i="2"/>
  <c r="S60" i="2"/>
  <c r="S149" i="2"/>
  <c r="S116" i="2"/>
  <c r="S142" i="2"/>
  <c r="S37" i="2"/>
  <c r="S18" i="2"/>
  <c r="S136" i="2"/>
  <c r="S68" i="2"/>
  <c r="S83" i="2"/>
  <c r="S85" i="2"/>
  <c r="S133" i="2"/>
  <c r="S119" i="2"/>
  <c r="S47" i="2"/>
  <c r="S122" i="2"/>
  <c r="S36" i="2"/>
  <c r="S126" i="2"/>
  <c r="S58" i="2"/>
  <c r="S41" i="2"/>
  <c r="S23" i="2"/>
  <c r="S71" i="2"/>
  <c r="S80" i="2"/>
  <c r="S102" i="2"/>
  <c r="S65" i="2"/>
  <c r="S51" i="2"/>
  <c r="S144" i="2"/>
  <c r="S61" i="2"/>
  <c r="S128" i="2"/>
  <c r="S135" i="2"/>
  <c r="S63" i="2"/>
  <c r="S74" i="2"/>
  <c r="S98" i="2"/>
  <c r="S52" i="2"/>
  <c r="S94" i="2"/>
  <c r="S88" i="2"/>
  <c r="S147" i="2"/>
  <c r="S86" i="2"/>
  <c r="S29" i="2"/>
  <c r="S66" i="2"/>
  <c r="S39" i="2"/>
  <c r="S87" i="2"/>
  <c r="S105" i="2"/>
  <c r="S19" i="2"/>
  <c r="S76" i="2"/>
  <c r="S127" i="2"/>
  <c r="S38" i="2"/>
  <c r="S120" i="2"/>
  <c r="S35" i="2"/>
  <c r="S43" i="2"/>
  <c r="S25" i="2"/>
  <c r="S70" i="2"/>
  <c r="S148" i="2"/>
  <c r="S107" i="2"/>
  <c r="S91" i="2"/>
  <c r="S67" i="2"/>
  <c r="S24" i="2"/>
  <c r="S20" i="2"/>
  <c r="S33" i="2"/>
  <c r="S26" i="2"/>
  <c r="S125" i="2"/>
  <c r="S55" i="2"/>
  <c r="S30" i="2"/>
  <c r="S96" i="2"/>
  <c r="S32" i="2"/>
  <c r="S49" i="2"/>
  <c r="S75" i="2"/>
  <c r="S111" i="2"/>
  <c r="S82" i="2"/>
  <c r="S69" i="2"/>
  <c r="S121" i="2"/>
  <c r="S113" i="2"/>
  <c r="S42" i="2"/>
  <c r="S103" i="2"/>
  <c r="S59" i="2"/>
  <c r="S77" i="2"/>
  <c r="S145" i="2"/>
  <c r="S97" i="2"/>
  <c r="S124" i="2"/>
  <c r="S57" i="2"/>
  <c r="S108" i="2"/>
  <c r="S92" i="2"/>
  <c r="S130" i="2"/>
  <c r="S31" i="2"/>
  <c r="S54" i="2"/>
  <c r="S140" i="2"/>
  <c r="S50" i="2"/>
  <c r="S78" i="2"/>
  <c r="S117" i="2"/>
  <c r="S89" i="2"/>
  <c r="S110" i="2"/>
  <c r="S93" i="2"/>
  <c r="S131" i="2"/>
  <c r="S129" i="2"/>
  <c r="S132" i="2"/>
  <c r="S134" i="2"/>
  <c r="S73" i="2"/>
  <c r="S106" i="2"/>
  <c r="S44" i="2"/>
  <c r="S143" i="2"/>
  <c r="S28" i="2"/>
  <c r="S34" i="2"/>
  <c r="S21" i="2"/>
  <c r="S48" i="2"/>
  <c r="S84" i="2"/>
  <c r="S137" i="2"/>
  <c r="S141" i="2"/>
  <c r="S46" i="2"/>
  <c r="S53" i="2"/>
  <c r="S90" i="2"/>
  <c r="S115" i="2"/>
  <c r="S27" i="2"/>
  <c r="S45" i="2"/>
  <c r="S104" i="2"/>
  <c r="S62" i="2"/>
  <c r="S22" i="2"/>
  <c r="S146" i="2"/>
  <c r="S109" i="2"/>
  <c r="S40" i="2"/>
  <c r="S112" i="2"/>
  <c r="S79" i="2"/>
  <c r="S100" i="2"/>
  <c r="S99" i="2"/>
  <c r="S139" i="2"/>
  <c r="S114" i="2"/>
  <c r="S81" i="2"/>
  <c r="S95" i="2"/>
  <c r="S72" i="2"/>
  <c r="S150" i="2"/>
  <c r="T3" i="2"/>
  <c r="J88" i="2"/>
  <c r="I88" i="2"/>
  <c r="M88" i="2" s="1"/>
  <c r="I121" i="2"/>
  <c r="J121" i="2"/>
  <c r="J92" i="2"/>
  <c r="I92" i="2"/>
  <c r="M92" i="2" s="1"/>
  <c r="J31" i="2"/>
  <c r="I31" i="2"/>
  <c r="M31" i="2" s="1"/>
  <c r="J89" i="2"/>
  <c r="I89" i="2"/>
  <c r="M89" i="2" s="1"/>
  <c r="J110" i="2"/>
  <c r="I110" i="2"/>
  <c r="K110" i="2" s="1"/>
  <c r="J77" i="2"/>
  <c r="I77" i="2"/>
  <c r="M77" i="2" s="1"/>
  <c r="J34" i="2"/>
  <c r="I34" i="2"/>
  <c r="M34" i="2" s="1"/>
  <c r="I141" i="2"/>
  <c r="M141" i="2" s="1"/>
  <c r="J141" i="2"/>
  <c r="I104" i="2"/>
  <c r="M104" i="2" s="1"/>
  <c r="J104" i="2"/>
  <c r="J106" i="2"/>
  <c r="I106" i="2"/>
  <c r="M106" i="2" s="1"/>
  <c r="H151" i="2"/>
  <c r="O151" i="2" s="1"/>
  <c r="AB14" i="2" l="1"/>
  <c r="AE129" i="2"/>
  <c r="AD37" i="2"/>
  <c r="AD135" i="2"/>
  <c r="AF51" i="2"/>
  <c r="AF109" i="2"/>
  <c r="AE104" i="2"/>
  <c r="AF34" i="2"/>
  <c r="AD106" i="2"/>
  <c r="AS17" i="2"/>
  <c r="AF55" i="2"/>
  <c r="AE20" i="2"/>
  <c r="AF127" i="2"/>
  <c r="AE87" i="2"/>
  <c r="AF116" i="2"/>
  <c r="AE103" i="2"/>
  <c r="AE36" i="2"/>
  <c r="AE146" i="2"/>
  <c r="S10" i="2"/>
  <c r="T14" i="2" s="1"/>
  <c r="Z50" i="4" s="1"/>
  <c r="AF45" i="2"/>
  <c r="AE108" i="2"/>
  <c r="AF36" i="2"/>
  <c r="AF83" i="2"/>
  <c r="AD43" i="2"/>
  <c r="AE61" i="2"/>
  <c r="AE76" i="2"/>
  <c r="AD81" i="2"/>
  <c r="AF90" i="2"/>
  <c r="AF92" i="2"/>
  <c r="AF37" i="2"/>
  <c r="X14" i="2"/>
  <c r="X28" i="4" s="1"/>
  <c r="Y72" i="4" s="1"/>
  <c r="AF73" i="2"/>
  <c r="AD73" i="2"/>
  <c r="AE73" i="2"/>
  <c r="AF117" i="2"/>
  <c r="AD117" i="2"/>
  <c r="AE117" i="2"/>
  <c r="AF108" i="2"/>
  <c r="AF76" i="2"/>
  <c r="AD76" i="2"/>
  <c r="AF65" i="2"/>
  <c r="AD65" i="2"/>
  <c r="AE65" i="2"/>
  <c r="AF114" i="2"/>
  <c r="AD114" i="2"/>
  <c r="AE114" i="2"/>
  <c r="AE131" i="2"/>
  <c r="AF131" i="2"/>
  <c r="AD131" i="2"/>
  <c r="AF54" i="2"/>
  <c r="AD54" i="2"/>
  <c r="AE54" i="2"/>
  <c r="AF39" i="2"/>
  <c r="AD39" i="2"/>
  <c r="AE39" i="2"/>
  <c r="AF81" i="2"/>
  <c r="AD109" i="2"/>
  <c r="AD104" i="2"/>
  <c r="AD137" i="2"/>
  <c r="AF137" i="2"/>
  <c r="AE137" i="2"/>
  <c r="AF41" i="2"/>
  <c r="AD41" i="2"/>
  <c r="AE41" i="2"/>
  <c r="AF129" i="2"/>
  <c r="AD129" i="2"/>
  <c r="AD89" i="2"/>
  <c r="AF89" i="2"/>
  <c r="AE89" i="2"/>
  <c r="AD92" i="2"/>
  <c r="AE92" i="2"/>
  <c r="AD97" i="2"/>
  <c r="AF97" i="2"/>
  <c r="AE97" i="2"/>
  <c r="AE111" i="2"/>
  <c r="AF111" i="2"/>
  <c r="AD111" i="2"/>
  <c r="AE47" i="2"/>
  <c r="AF47" i="2"/>
  <c r="AD47" i="2"/>
  <c r="AF60" i="2"/>
  <c r="AE60" i="2"/>
  <c r="AD60" i="2"/>
  <c r="AE55" i="2"/>
  <c r="AF20" i="2"/>
  <c r="AE107" i="2"/>
  <c r="AF107" i="2"/>
  <c r="AD107" i="2"/>
  <c r="AE43" i="2"/>
  <c r="AF43" i="2"/>
  <c r="AD127" i="2"/>
  <c r="AD87" i="2"/>
  <c r="AF86" i="2"/>
  <c r="AE86" i="2"/>
  <c r="AD86" i="2"/>
  <c r="AE135" i="2"/>
  <c r="AF135" i="2"/>
  <c r="AE83" i="2"/>
  <c r="AY17" i="2"/>
  <c r="AF100" i="2"/>
  <c r="AE100" i="2"/>
  <c r="AD100" i="2"/>
  <c r="AE90" i="2"/>
  <c r="AD34" i="2"/>
  <c r="R14" i="2"/>
  <c r="AD103" i="2"/>
  <c r="AR17" i="2"/>
  <c r="AX17" i="2"/>
  <c r="BJ10" i="2"/>
  <c r="X37" i="4" s="1"/>
  <c r="BJ12" i="2"/>
  <c r="BF10" i="2"/>
  <c r="BF12" i="2"/>
  <c r="BF14" i="2" s="1"/>
  <c r="Z53" i="4" s="1"/>
  <c r="S14" i="2"/>
  <c r="AZ79" i="2"/>
  <c r="AY79" i="2"/>
  <c r="AX79" i="2"/>
  <c r="AY58" i="2"/>
  <c r="AX58" i="2"/>
  <c r="AZ58" i="2"/>
  <c r="AZ136" i="2"/>
  <c r="AY136" i="2"/>
  <c r="AX136" i="2"/>
  <c r="AY118" i="2"/>
  <c r="AZ118" i="2"/>
  <c r="AX118" i="2"/>
  <c r="AX150" i="2"/>
  <c r="AZ150" i="2"/>
  <c r="AY150" i="2"/>
  <c r="AZ44" i="2"/>
  <c r="AX44" i="2"/>
  <c r="AY44" i="2"/>
  <c r="AZ132" i="2"/>
  <c r="AY132" i="2"/>
  <c r="AX132" i="2"/>
  <c r="AZ59" i="2"/>
  <c r="AY59" i="2"/>
  <c r="AX59" i="2"/>
  <c r="AZ121" i="2"/>
  <c r="AY121" i="2"/>
  <c r="AX121" i="2"/>
  <c r="AZ30" i="2"/>
  <c r="AY30" i="2"/>
  <c r="AX30" i="2"/>
  <c r="AZ25" i="2"/>
  <c r="AX25" i="2"/>
  <c r="AY25" i="2"/>
  <c r="AX71" i="2"/>
  <c r="AY71" i="2"/>
  <c r="AZ71" i="2"/>
  <c r="AY41" i="2"/>
  <c r="AZ41" i="2"/>
  <c r="AX41" i="2"/>
  <c r="AY85" i="2"/>
  <c r="AZ85" i="2"/>
  <c r="AX85" i="2"/>
  <c r="AY68" i="2"/>
  <c r="AZ68" i="2"/>
  <c r="AX68" i="2"/>
  <c r="AZ142" i="2"/>
  <c r="AX142" i="2"/>
  <c r="AY142" i="2"/>
  <c r="AY149" i="2"/>
  <c r="AZ149" i="2"/>
  <c r="AX149" i="2"/>
  <c r="AY64" i="2"/>
  <c r="AZ64" i="2"/>
  <c r="AX64" i="2"/>
  <c r="AZ106" i="2"/>
  <c r="AX106" i="2"/>
  <c r="AY106" i="2"/>
  <c r="AZ49" i="2"/>
  <c r="AX49" i="2"/>
  <c r="AY49" i="2"/>
  <c r="AY72" i="2"/>
  <c r="AX72" i="2"/>
  <c r="AZ72" i="2"/>
  <c r="AY81" i="2"/>
  <c r="AZ81" i="2"/>
  <c r="AX81" i="2"/>
  <c r="AX139" i="2"/>
  <c r="AZ139" i="2"/>
  <c r="AY139" i="2"/>
  <c r="AX100" i="2"/>
  <c r="AY100" i="2"/>
  <c r="AZ100" i="2"/>
  <c r="AY22" i="2"/>
  <c r="AZ22" i="2"/>
  <c r="AX22" i="2"/>
  <c r="AX104" i="2"/>
  <c r="AY104" i="2"/>
  <c r="AZ104" i="2"/>
  <c r="AX27" i="2"/>
  <c r="AY27" i="2"/>
  <c r="AZ27" i="2"/>
  <c r="AY46" i="2"/>
  <c r="AZ46" i="2"/>
  <c r="AX46" i="2"/>
  <c r="AZ28" i="2"/>
  <c r="AX28" i="2"/>
  <c r="AY28" i="2"/>
  <c r="AZ32" i="2"/>
  <c r="AY32" i="2"/>
  <c r="AX32" i="2"/>
  <c r="AX134" i="2"/>
  <c r="AY134" i="2"/>
  <c r="AZ134" i="2"/>
  <c r="AY129" i="2"/>
  <c r="AX129" i="2"/>
  <c r="AZ129" i="2"/>
  <c r="AY93" i="2"/>
  <c r="AZ93" i="2"/>
  <c r="AX93" i="2"/>
  <c r="AY89" i="2"/>
  <c r="AZ89" i="2"/>
  <c r="AX89" i="2"/>
  <c r="AY78" i="2"/>
  <c r="AZ78" i="2"/>
  <c r="AX78" i="2"/>
  <c r="AY140" i="2"/>
  <c r="AZ140" i="2"/>
  <c r="AX140" i="2"/>
  <c r="AZ57" i="2"/>
  <c r="AX57" i="2"/>
  <c r="AY57" i="2"/>
  <c r="AZ77" i="2"/>
  <c r="AX77" i="2"/>
  <c r="AY77" i="2"/>
  <c r="AX113" i="2"/>
  <c r="AY113" i="2"/>
  <c r="AZ113" i="2"/>
  <c r="AZ26" i="2"/>
  <c r="AX26" i="2"/>
  <c r="AY26" i="2"/>
  <c r="AX20" i="2"/>
  <c r="AY20" i="2"/>
  <c r="AZ20" i="2"/>
  <c r="AY67" i="2"/>
  <c r="AZ67" i="2"/>
  <c r="AX67" i="2"/>
  <c r="AY107" i="2"/>
  <c r="AZ107" i="2"/>
  <c r="AX107" i="2"/>
  <c r="AX70" i="2"/>
  <c r="AZ70" i="2"/>
  <c r="AY70" i="2"/>
  <c r="AZ43" i="2"/>
  <c r="AX43" i="2"/>
  <c r="AY43" i="2"/>
  <c r="AY120" i="2"/>
  <c r="AX120" i="2"/>
  <c r="AZ120" i="2"/>
  <c r="AZ127" i="2"/>
  <c r="AY127" i="2"/>
  <c r="AX127" i="2"/>
  <c r="AZ19" i="2"/>
  <c r="AY19" i="2"/>
  <c r="AX19" i="2"/>
  <c r="AX66" i="2"/>
  <c r="AY66" i="2"/>
  <c r="AZ66" i="2"/>
  <c r="AZ80" i="2"/>
  <c r="AX80" i="2"/>
  <c r="AY80" i="2"/>
  <c r="AX96" i="2"/>
  <c r="AY96" i="2"/>
  <c r="AZ96" i="2"/>
  <c r="AX99" i="2"/>
  <c r="AY99" i="2"/>
  <c r="AZ99" i="2"/>
  <c r="AZ115" i="2"/>
  <c r="AX115" i="2"/>
  <c r="AY115" i="2"/>
  <c r="AZ75" i="2"/>
  <c r="AX75" i="2"/>
  <c r="AY75" i="2"/>
  <c r="AZ50" i="2"/>
  <c r="AX50" i="2"/>
  <c r="AY50" i="2"/>
  <c r="AX24" i="2"/>
  <c r="AZ24" i="2"/>
  <c r="AY24" i="2"/>
  <c r="AY35" i="2"/>
  <c r="AZ35" i="2"/>
  <c r="AX35" i="2"/>
  <c r="AY135" i="2"/>
  <c r="AX135" i="2"/>
  <c r="AZ135" i="2"/>
  <c r="AY61" i="2"/>
  <c r="AZ61" i="2"/>
  <c r="AX61" i="2"/>
  <c r="AX51" i="2"/>
  <c r="AY51" i="2"/>
  <c r="AZ51" i="2"/>
  <c r="AZ102" i="2"/>
  <c r="AX102" i="2"/>
  <c r="AY102" i="2"/>
  <c r="AZ126" i="2"/>
  <c r="AY126" i="2"/>
  <c r="AX126" i="2"/>
  <c r="AX122" i="2"/>
  <c r="AY122" i="2"/>
  <c r="AZ122" i="2"/>
  <c r="AX119" i="2"/>
  <c r="AZ119" i="2"/>
  <c r="AY119" i="2"/>
  <c r="AY18" i="2"/>
  <c r="AZ18" i="2"/>
  <c r="AX18" i="2"/>
  <c r="AX101" i="2"/>
  <c r="AY101" i="2"/>
  <c r="AZ101" i="2"/>
  <c r="AX56" i="2"/>
  <c r="AY56" i="2"/>
  <c r="AZ56" i="2"/>
  <c r="AX137" i="2"/>
  <c r="AZ137" i="2"/>
  <c r="AY137" i="2"/>
  <c r="AX34" i="2"/>
  <c r="AY34" i="2"/>
  <c r="AZ34" i="2"/>
  <c r="AZ74" i="2"/>
  <c r="AX74" i="2"/>
  <c r="AY74" i="2"/>
  <c r="AZ112" i="2"/>
  <c r="AX112" i="2"/>
  <c r="AY112" i="2"/>
  <c r="AX109" i="2"/>
  <c r="AY109" i="2"/>
  <c r="AZ109" i="2"/>
  <c r="AZ90" i="2"/>
  <c r="AY90" i="2"/>
  <c r="AX90" i="2"/>
  <c r="AX84" i="2"/>
  <c r="AZ84" i="2"/>
  <c r="AY84" i="2"/>
  <c r="AX73" i="2"/>
  <c r="AZ73" i="2"/>
  <c r="AY73" i="2"/>
  <c r="AX31" i="2"/>
  <c r="AY31" i="2"/>
  <c r="AZ31" i="2"/>
  <c r="AX92" i="2"/>
  <c r="AY92" i="2"/>
  <c r="AZ92" i="2"/>
  <c r="AY97" i="2"/>
  <c r="AZ97" i="2"/>
  <c r="AX97" i="2"/>
  <c r="AX103" i="2"/>
  <c r="AZ103" i="2"/>
  <c r="AY103" i="2"/>
  <c r="AX69" i="2"/>
  <c r="AZ69" i="2"/>
  <c r="AY69" i="2"/>
  <c r="AZ63" i="2"/>
  <c r="AX63" i="2"/>
  <c r="AY63" i="2"/>
  <c r="AX55" i="2"/>
  <c r="AY55" i="2"/>
  <c r="AZ55" i="2"/>
  <c r="AX87" i="2"/>
  <c r="AY87" i="2"/>
  <c r="AZ87" i="2"/>
  <c r="AX86" i="2"/>
  <c r="AZ86" i="2"/>
  <c r="AY86" i="2"/>
  <c r="AX88" i="2"/>
  <c r="AY88" i="2"/>
  <c r="AZ88" i="2"/>
  <c r="AY52" i="2"/>
  <c r="AZ52" i="2"/>
  <c r="AX52" i="2"/>
  <c r="AX144" i="2"/>
  <c r="AY144" i="2"/>
  <c r="AZ144" i="2"/>
  <c r="AY123" i="2"/>
  <c r="AX123" i="2"/>
  <c r="AZ123" i="2"/>
  <c r="AX143" i="2"/>
  <c r="AY143" i="2"/>
  <c r="AZ143" i="2"/>
  <c r="AZ95" i="2"/>
  <c r="AX95" i="2"/>
  <c r="AY95" i="2"/>
  <c r="AZ53" i="2"/>
  <c r="AX53" i="2"/>
  <c r="AY53" i="2"/>
  <c r="AZ98" i="2"/>
  <c r="AX98" i="2"/>
  <c r="AY98" i="2"/>
  <c r="AY145" i="2"/>
  <c r="AZ145" i="2"/>
  <c r="AX145" i="2"/>
  <c r="AZ125" i="2"/>
  <c r="AY125" i="2"/>
  <c r="AX125" i="2"/>
  <c r="AZ148" i="2"/>
  <c r="AX148" i="2"/>
  <c r="AY148" i="2"/>
  <c r="AZ94" i="2"/>
  <c r="AX94" i="2"/>
  <c r="AY94" i="2"/>
  <c r="AZ128" i="2"/>
  <c r="AY128" i="2"/>
  <c r="AX128" i="2"/>
  <c r="AX65" i="2"/>
  <c r="AY65" i="2"/>
  <c r="AZ65" i="2"/>
  <c r="AZ23" i="2"/>
  <c r="AY23" i="2"/>
  <c r="AX23" i="2"/>
  <c r="AZ36" i="2"/>
  <c r="AX36" i="2"/>
  <c r="AY36" i="2"/>
  <c r="AZ47" i="2"/>
  <c r="AX47" i="2"/>
  <c r="AY47" i="2"/>
  <c r="AZ133" i="2"/>
  <c r="AY133" i="2"/>
  <c r="AX133" i="2"/>
  <c r="AZ83" i="2"/>
  <c r="AX83" i="2"/>
  <c r="AY83" i="2"/>
  <c r="AY37" i="2"/>
  <c r="AZ37" i="2"/>
  <c r="AX37" i="2"/>
  <c r="AX116" i="2"/>
  <c r="AY116" i="2"/>
  <c r="AZ116" i="2"/>
  <c r="AY60" i="2"/>
  <c r="AZ60" i="2"/>
  <c r="AX60" i="2"/>
  <c r="AZ138" i="2"/>
  <c r="AX138" i="2"/>
  <c r="AY138" i="2"/>
  <c r="AX48" i="2"/>
  <c r="AY48" i="2"/>
  <c r="AZ48" i="2"/>
  <c r="AZ82" i="2"/>
  <c r="AX82" i="2"/>
  <c r="AY82" i="2"/>
  <c r="AZ114" i="2"/>
  <c r="AY114" i="2"/>
  <c r="AX114" i="2"/>
  <c r="AZ40" i="2"/>
  <c r="AX40" i="2"/>
  <c r="AY40" i="2"/>
  <c r="AX146" i="2"/>
  <c r="AZ146" i="2"/>
  <c r="AY146" i="2"/>
  <c r="AZ62" i="2"/>
  <c r="AY62" i="2"/>
  <c r="AX62" i="2"/>
  <c r="AX45" i="2"/>
  <c r="AY45" i="2"/>
  <c r="AZ45" i="2"/>
  <c r="AY141" i="2"/>
  <c r="AZ141" i="2"/>
  <c r="AX141" i="2"/>
  <c r="AZ21" i="2"/>
  <c r="AY21" i="2"/>
  <c r="AX21" i="2"/>
  <c r="AX131" i="2"/>
  <c r="AY131" i="2"/>
  <c r="AZ131" i="2"/>
  <c r="AY110" i="2"/>
  <c r="AX110" i="2"/>
  <c r="AZ110" i="2"/>
  <c r="AZ117" i="2"/>
  <c r="AX117" i="2"/>
  <c r="AY117" i="2"/>
  <c r="AY54" i="2"/>
  <c r="AZ54" i="2"/>
  <c r="AX54" i="2"/>
  <c r="AX130" i="2"/>
  <c r="AY130" i="2"/>
  <c r="AZ130" i="2"/>
  <c r="AX108" i="2"/>
  <c r="AY108" i="2"/>
  <c r="AZ108" i="2"/>
  <c r="AX124" i="2"/>
  <c r="AY124" i="2"/>
  <c r="AZ124" i="2"/>
  <c r="AZ42" i="2"/>
  <c r="AY42" i="2"/>
  <c r="AX42" i="2"/>
  <c r="AY111" i="2"/>
  <c r="AZ111" i="2"/>
  <c r="AX111" i="2"/>
  <c r="AZ33" i="2"/>
  <c r="AX33" i="2"/>
  <c r="AY33" i="2"/>
  <c r="AZ91" i="2"/>
  <c r="AY91" i="2"/>
  <c r="AX91" i="2"/>
  <c r="AX38" i="2"/>
  <c r="AY38" i="2"/>
  <c r="AZ38" i="2"/>
  <c r="AY76" i="2"/>
  <c r="AX76" i="2"/>
  <c r="AZ76" i="2"/>
  <c r="AX105" i="2"/>
  <c r="AY105" i="2"/>
  <c r="AZ105" i="2"/>
  <c r="AX39" i="2"/>
  <c r="AY39" i="2"/>
  <c r="AZ39" i="2"/>
  <c r="AZ29" i="2"/>
  <c r="AX29" i="2"/>
  <c r="AY29" i="2"/>
  <c r="AY147" i="2"/>
  <c r="AX147" i="2"/>
  <c r="AZ147" i="2"/>
  <c r="W14" i="2"/>
  <c r="Y10" i="2" s="1"/>
  <c r="X34" i="4" s="1"/>
  <c r="AA72" i="4" s="1"/>
  <c r="Q14" i="2"/>
  <c r="S12" i="2" s="1"/>
  <c r="AR135" i="2"/>
  <c r="AT135" i="2"/>
  <c r="AS135" i="2"/>
  <c r="AT51" i="2"/>
  <c r="AR51" i="2"/>
  <c r="AS51" i="2"/>
  <c r="AT126" i="2"/>
  <c r="AR126" i="2"/>
  <c r="AS126" i="2"/>
  <c r="AR119" i="2"/>
  <c r="AT119" i="2"/>
  <c r="AS119" i="2"/>
  <c r="AT101" i="2"/>
  <c r="AR101" i="2"/>
  <c r="AS101" i="2"/>
  <c r="AT137" i="2"/>
  <c r="AS137" i="2"/>
  <c r="AR137" i="2"/>
  <c r="AT34" i="2"/>
  <c r="AR34" i="2"/>
  <c r="AS34" i="2"/>
  <c r="AT112" i="2"/>
  <c r="AR112" i="2"/>
  <c r="AS112" i="2"/>
  <c r="AT109" i="2"/>
  <c r="AR109" i="2"/>
  <c r="AS109" i="2"/>
  <c r="AT90" i="2"/>
  <c r="AR90" i="2"/>
  <c r="AS90" i="2"/>
  <c r="AT92" i="2"/>
  <c r="AS92" i="2"/>
  <c r="AR92" i="2"/>
  <c r="AR103" i="2"/>
  <c r="AT103" i="2"/>
  <c r="AS103" i="2"/>
  <c r="AR63" i="2"/>
  <c r="AT63" i="2"/>
  <c r="AS63" i="2"/>
  <c r="AR55" i="2"/>
  <c r="AT55" i="2"/>
  <c r="AS55" i="2"/>
  <c r="AR87" i="2"/>
  <c r="AT87" i="2"/>
  <c r="AS87" i="2"/>
  <c r="AT86" i="2"/>
  <c r="AR86" i="2"/>
  <c r="AS86" i="2"/>
  <c r="AT52" i="2"/>
  <c r="AR52" i="2"/>
  <c r="AS52" i="2"/>
  <c r="AT128" i="2"/>
  <c r="AR128" i="2"/>
  <c r="AS128" i="2"/>
  <c r="AT65" i="2"/>
  <c r="AS65" i="2"/>
  <c r="AR65" i="2"/>
  <c r="AR23" i="2"/>
  <c r="AT23" i="2"/>
  <c r="AS23" i="2"/>
  <c r="AT36" i="2"/>
  <c r="AR36" i="2"/>
  <c r="AS36" i="2"/>
  <c r="AR47" i="2"/>
  <c r="AT47" i="2"/>
  <c r="AS47" i="2"/>
  <c r="AT133" i="2"/>
  <c r="AR133" i="2"/>
  <c r="AS133" i="2"/>
  <c r="AR83" i="2"/>
  <c r="AT83" i="2"/>
  <c r="AS83" i="2"/>
  <c r="AT37" i="2"/>
  <c r="AR37" i="2"/>
  <c r="AS37" i="2"/>
  <c r="AT116" i="2"/>
  <c r="AR116" i="2"/>
  <c r="AS116" i="2"/>
  <c r="AT60" i="2"/>
  <c r="AR60" i="2"/>
  <c r="AS60" i="2"/>
  <c r="AT138" i="2"/>
  <c r="AS138" i="2"/>
  <c r="AR138" i="2"/>
  <c r="AT48" i="2"/>
  <c r="AR48" i="2"/>
  <c r="AS48" i="2"/>
  <c r="AT82" i="2"/>
  <c r="AS82" i="2"/>
  <c r="AR82" i="2"/>
  <c r="AT40" i="2"/>
  <c r="AS40" i="2"/>
  <c r="AR40" i="2"/>
  <c r="AT62" i="2"/>
  <c r="AR62" i="2"/>
  <c r="AS62" i="2"/>
  <c r="AT141" i="2"/>
  <c r="AR141" i="2"/>
  <c r="AS141" i="2"/>
  <c r="AT21" i="2"/>
  <c r="AR21" i="2"/>
  <c r="AS21" i="2"/>
  <c r="AT131" i="2"/>
  <c r="AR131" i="2"/>
  <c r="AS131" i="2"/>
  <c r="AT110" i="2"/>
  <c r="AS110" i="2"/>
  <c r="AR110" i="2"/>
  <c r="AT117" i="2"/>
  <c r="AS117" i="2"/>
  <c r="AR117" i="2"/>
  <c r="AT130" i="2"/>
  <c r="AS130" i="2"/>
  <c r="AR130" i="2"/>
  <c r="AT108" i="2"/>
  <c r="AR108" i="2"/>
  <c r="AS108" i="2"/>
  <c r="AT42" i="2"/>
  <c r="AR42" i="2"/>
  <c r="AS42" i="2"/>
  <c r="AR111" i="2"/>
  <c r="AT111" i="2"/>
  <c r="AS111" i="2"/>
  <c r="AT33" i="2"/>
  <c r="AR33" i="2"/>
  <c r="AS33" i="2"/>
  <c r="AR91" i="2"/>
  <c r="AT91" i="2"/>
  <c r="AS91" i="2"/>
  <c r="AT38" i="2"/>
  <c r="AS38" i="2"/>
  <c r="AR38" i="2"/>
  <c r="AT76" i="2"/>
  <c r="AR76" i="2"/>
  <c r="AS76" i="2"/>
  <c r="AT105" i="2"/>
  <c r="AR105" i="2"/>
  <c r="AS105" i="2"/>
  <c r="AR39" i="2"/>
  <c r="AT39" i="2"/>
  <c r="AS39" i="2"/>
  <c r="AT29" i="2"/>
  <c r="AR29" i="2"/>
  <c r="AS29" i="2"/>
  <c r="AT147" i="2"/>
  <c r="AS147" i="2"/>
  <c r="AR147" i="2"/>
  <c r="AT144" i="2"/>
  <c r="AS144" i="2"/>
  <c r="AR144" i="2"/>
  <c r="AT80" i="2"/>
  <c r="AR80" i="2"/>
  <c r="AS80" i="2"/>
  <c r="AT58" i="2"/>
  <c r="AR58" i="2"/>
  <c r="AS58" i="2"/>
  <c r="AT136" i="2"/>
  <c r="AR136" i="2"/>
  <c r="AS136" i="2"/>
  <c r="AT123" i="2"/>
  <c r="AS123" i="2"/>
  <c r="AR123" i="2"/>
  <c r="AT118" i="2"/>
  <c r="AR118" i="2"/>
  <c r="AS118" i="2"/>
  <c r="AR143" i="2"/>
  <c r="AT143" i="2"/>
  <c r="AS143" i="2"/>
  <c r="AT96" i="2"/>
  <c r="AS96" i="2"/>
  <c r="AR96" i="2"/>
  <c r="AR95" i="2"/>
  <c r="AT95" i="2"/>
  <c r="AS95" i="2"/>
  <c r="AT99" i="2"/>
  <c r="AR99" i="2"/>
  <c r="AS99" i="2"/>
  <c r="AT115" i="2"/>
  <c r="AS115" i="2"/>
  <c r="AR115" i="2"/>
  <c r="AT44" i="2"/>
  <c r="AR44" i="2"/>
  <c r="AS44" i="2"/>
  <c r="AT75" i="2"/>
  <c r="AR75" i="2"/>
  <c r="AS75" i="2"/>
  <c r="AT98" i="2"/>
  <c r="AR98" i="2"/>
  <c r="AS98" i="2"/>
  <c r="AT132" i="2"/>
  <c r="AS132" i="2"/>
  <c r="AR132" i="2"/>
  <c r="AT50" i="2"/>
  <c r="AR50" i="2"/>
  <c r="AS50" i="2"/>
  <c r="AT145" i="2"/>
  <c r="AR145" i="2"/>
  <c r="AS145" i="2"/>
  <c r="AT59" i="2"/>
  <c r="AS59" i="2"/>
  <c r="AR59" i="2"/>
  <c r="AT121" i="2"/>
  <c r="AR121" i="2"/>
  <c r="AS121" i="2"/>
  <c r="AT30" i="2"/>
  <c r="AR30" i="2"/>
  <c r="AS30" i="2"/>
  <c r="AT125" i="2"/>
  <c r="AS125" i="2"/>
  <c r="AR125" i="2"/>
  <c r="AT24" i="2"/>
  <c r="AR24" i="2"/>
  <c r="AS24" i="2"/>
  <c r="AT148" i="2"/>
  <c r="AS148" i="2"/>
  <c r="AR148" i="2"/>
  <c r="AT25" i="2"/>
  <c r="AR25" i="2"/>
  <c r="AS25" i="2"/>
  <c r="AT35" i="2"/>
  <c r="AR35" i="2"/>
  <c r="AS35" i="2"/>
  <c r="AT94" i="2"/>
  <c r="AR94" i="2"/>
  <c r="AS94" i="2"/>
  <c r="AR71" i="2"/>
  <c r="AT71" i="2"/>
  <c r="AS71" i="2"/>
  <c r="AT41" i="2"/>
  <c r="AR41" i="2"/>
  <c r="AS41" i="2"/>
  <c r="AT85" i="2"/>
  <c r="AR85" i="2"/>
  <c r="AS85" i="2"/>
  <c r="AT68" i="2"/>
  <c r="AS68" i="2"/>
  <c r="AR68" i="2"/>
  <c r="AT142" i="2"/>
  <c r="AR142" i="2"/>
  <c r="AS142" i="2"/>
  <c r="AT149" i="2"/>
  <c r="AR149" i="2"/>
  <c r="AS149" i="2"/>
  <c r="AT64" i="2"/>
  <c r="AR64" i="2"/>
  <c r="AS64" i="2"/>
  <c r="AT106" i="2"/>
  <c r="AR106" i="2"/>
  <c r="AS106" i="2"/>
  <c r="AT49" i="2"/>
  <c r="AR49" i="2"/>
  <c r="AS49" i="2"/>
  <c r="AT72" i="2"/>
  <c r="AR72" i="2"/>
  <c r="AS72" i="2"/>
  <c r="AT81" i="2"/>
  <c r="AR81" i="2"/>
  <c r="AS81" i="2"/>
  <c r="AT139" i="2"/>
  <c r="AR139" i="2"/>
  <c r="AS139" i="2"/>
  <c r="AT100" i="2"/>
  <c r="AR100" i="2"/>
  <c r="AS100" i="2"/>
  <c r="AT22" i="2"/>
  <c r="AR22" i="2"/>
  <c r="AS22" i="2"/>
  <c r="AT104" i="2"/>
  <c r="AR104" i="2"/>
  <c r="AS104" i="2"/>
  <c r="AT27" i="2"/>
  <c r="AS27" i="2"/>
  <c r="AR27" i="2"/>
  <c r="AT46" i="2"/>
  <c r="AS46" i="2"/>
  <c r="AR46" i="2"/>
  <c r="AT28" i="2"/>
  <c r="AS28" i="2"/>
  <c r="AR28" i="2"/>
  <c r="AT32" i="2"/>
  <c r="AS32" i="2"/>
  <c r="AR32" i="2"/>
  <c r="AT134" i="2"/>
  <c r="AR134" i="2"/>
  <c r="AS134" i="2"/>
  <c r="AT129" i="2"/>
  <c r="AR129" i="2"/>
  <c r="AS129" i="2"/>
  <c r="AT93" i="2"/>
  <c r="AR93" i="2"/>
  <c r="AS93" i="2"/>
  <c r="AT89" i="2"/>
  <c r="AR89" i="2"/>
  <c r="AS89" i="2"/>
  <c r="AT78" i="2"/>
  <c r="AR78" i="2"/>
  <c r="AS78" i="2"/>
  <c r="AT140" i="2"/>
  <c r="AR140" i="2"/>
  <c r="AS140" i="2"/>
  <c r="AT57" i="2"/>
  <c r="AR57" i="2"/>
  <c r="AS57" i="2"/>
  <c r="AT77" i="2"/>
  <c r="AR77" i="2"/>
  <c r="AS77" i="2"/>
  <c r="AT113" i="2"/>
  <c r="AS113" i="2"/>
  <c r="AR113" i="2"/>
  <c r="AT26" i="2"/>
  <c r="AR26" i="2"/>
  <c r="AS26" i="2"/>
  <c r="AT20" i="2"/>
  <c r="AR20" i="2"/>
  <c r="AS20" i="2"/>
  <c r="AT67" i="2"/>
  <c r="AS67" i="2"/>
  <c r="AR67" i="2"/>
  <c r="AT107" i="2"/>
  <c r="AS107" i="2"/>
  <c r="AR107" i="2"/>
  <c r="AT70" i="2"/>
  <c r="AR70" i="2"/>
  <c r="AS70" i="2"/>
  <c r="AT43" i="2"/>
  <c r="AS43" i="2"/>
  <c r="AR43" i="2"/>
  <c r="AT120" i="2"/>
  <c r="AR120" i="2"/>
  <c r="AS120" i="2"/>
  <c r="AR127" i="2"/>
  <c r="AT127" i="2"/>
  <c r="AS127" i="2"/>
  <c r="AT19" i="2"/>
  <c r="AS19" i="2"/>
  <c r="AR19" i="2"/>
  <c r="AT66" i="2"/>
  <c r="AS66" i="2"/>
  <c r="AR66" i="2"/>
  <c r="AT88" i="2"/>
  <c r="AR88" i="2"/>
  <c r="AS88" i="2"/>
  <c r="AT74" i="2"/>
  <c r="AS74" i="2"/>
  <c r="AR74" i="2"/>
  <c r="AR31" i="2"/>
  <c r="AT31" i="2"/>
  <c r="AS31" i="2"/>
  <c r="AT61" i="2"/>
  <c r="AS61" i="2"/>
  <c r="AR61" i="2"/>
  <c r="AT102" i="2"/>
  <c r="AS102" i="2"/>
  <c r="AR102" i="2"/>
  <c r="AT122" i="2"/>
  <c r="AR122" i="2"/>
  <c r="AS122" i="2"/>
  <c r="AT18" i="2"/>
  <c r="AR18" i="2"/>
  <c r="AS18" i="2"/>
  <c r="AT56" i="2"/>
  <c r="AR56" i="2"/>
  <c r="AS56" i="2"/>
  <c r="AT97" i="2"/>
  <c r="AR97" i="2"/>
  <c r="AS97" i="2"/>
  <c r="AT150" i="2"/>
  <c r="AR150" i="2"/>
  <c r="AS150" i="2"/>
  <c r="AT114" i="2"/>
  <c r="AR114" i="2"/>
  <c r="AS114" i="2"/>
  <c r="AR79" i="2"/>
  <c r="AT79" i="2"/>
  <c r="AS79" i="2"/>
  <c r="AT146" i="2"/>
  <c r="AR146" i="2"/>
  <c r="AS146" i="2"/>
  <c r="AT53" i="2"/>
  <c r="AR53" i="2"/>
  <c r="AS53" i="2"/>
  <c r="AT84" i="2"/>
  <c r="AR84" i="2"/>
  <c r="AS84" i="2"/>
  <c r="AT54" i="2"/>
  <c r="AR54" i="2"/>
  <c r="AS54" i="2"/>
  <c r="AT124" i="2"/>
  <c r="AR124" i="2"/>
  <c r="AS124" i="2"/>
  <c r="AT69" i="2"/>
  <c r="AR69" i="2"/>
  <c r="AS69" i="2"/>
  <c r="AT45" i="2"/>
  <c r="AR45" i="2"/>
  <c r="AS45" i="2"/>
  <c r="AT73" i="2"/>
  <c r="AS73" i="2"/>
  <c r="AR73" i="2"/>
  <c r="AP14" i="2"/>
  <c r="Y14" i="2"/>
  <c r="Y34" i="4" s="1"/>
  <c r="Z72" i="4" s="1"/>
  <c r="T4" i="2"/>
  <c r="Y151" i="2"/>
  <c r="W151" i="2"/>
  <c r="Q151" i="2"/>
  <c r="X151" i="2"/>
  <c r="R151" i="2"/>
  <c r="AP151" i="2" s="1"/>
  <c r="S151" i="2"/>
  <c r="L110" i="2"/>
  <c r="N141" i="2"/>
  <c r="N34" i="2"/>
  <c r="N106" i="2"/>
  <c r="N77" i="2"/>
  <c r="N89" i="2"/>
  <c r="N92" i="2"/>
  <c r="N88" i="2"/>
  <c r="N31" i="2"/>
  <c r="N104" i="2"/>
  <c r="L121" i="2"/>
  <c r="Z37" i="4" l="1"/>
  <c r="AA75" i="4"/>
  <c r="Z34" i="4"/>
  <c r="BW18" i="2"/>
  <c r="BW22" i="2"/>
  <c r="BW26" i="2"/>
  <c r="BW30" i="2"/>
  <c r="BW34" i="2"/>
  <c r="BW38" i="2"/>
  <c r="BW42" i="2"/>
  <c r="BW46" i="2"/>
  <c r="BW50" i="2"/>
  <c r="BW54" i="2"/>
  <c r="BW58" i="2"/>
  <c r="BW62" i="2"/>
  <c r="BW66" i="2"/>
  <c r="BW70" i="2"/>
  <c r="BW74" i="2"/>
  <c r="BW78" i="2"/>
  <c r="BW82" i="2"/>
  <c r="BW86" i="2"/>
  <c r="BW90" i="2"/>
  <c r="BW94" i="2"/>
  <c r="BW98" i="2"/>
  <c r="BW102" i="2"/>
  <c r="BW106" i="2"/>
  <c r="BW110" i="2"/>
  <c r="BW114" i="2"/>
  <c r="BW118" i="2"/>
  <c r="BW122" i="2"/>
  <c r="BW126" i="2"/>
  <c r="BW130" i="2"/>
  <c r="BW134" i="2"/>
  <c r="BW138" i="2"/>
  <c r="BW142" i="2"/>
  <c r="BW146" i="2"/>
  <c r="BW150" i="2"/>
  <c r="BW19" i="2"/>
  <c r="BW23" i="2"/>
  <c r="BW27" i="2"/>
  <c r="BW31" i="2"/>
  <c r="BW35" i="2"/>
  <c r="BW39" i="2"/>
  <c r="BW43" i="2"/>
  <c r="BW47" i="2"/>
  <c r="BW51" i="2"/>
  <c r="BW55" i="2"/>
  <c r="BW59" i="2"/>
  <c r="BW63" i="2"/>
  <c r="BW67" i="2"/>
  <c r="BW71" i="2"/>
  <c r="BW75" i="2"/>
  <c r="BW79" i="2"/>
  <c r="BW83" i="2"/>
  <c r="BW87" i="2"/>
  <c r="BW91" i="2"/>
  <c r="BW95" i="2"/>
  <c r="BW99" i="2"/>
  <c r="BW103" i="2"/>
  <c r="BW107" i="2"/>
  <c r="BW111" i="2"/>
  <c r="BW115" i="2"/>
  <c r="BW119" i="2"/>
  <c r="BW123" i="2"/>
  <c r="BW127" i="2"/>
  <c r="BW131" i="2"/>
  <c r="BW135" i="2"/>
  <c r="BW139" i="2"/>
  <c r="BW143" i="2"/>
  <c r="BW147" i="2"/>
  <c r="BW17" i="2"/>
  <c r="BW20" i="2"/>
  <c r="BW24" i="2"/>
  <c r="BW28" i="2"/>
  <c r="BW32" i="2"/>
  <c r="BW36" i="2"/>
  <c r="BW40" i="2"/>
  <c r="BW44" i="2"/>
  <c r="BW48" i="2"/>
  <c r="BW52" i="2"/>
  <c r="BW56" i="2"/>
  <c r="BW60" i="2"/>
  <c r="BW64" i="2"/>
  <c r="BW68" i="2"/>
  <c r="BW72" i="2"/>
  <c r="BW76" i="2"/>
  <c r="BW80" i="2"/>
  <c r="BW84" i="2"/>
  <c r="BW88" i="2"/>
  <c r="BW92" i="2"/>
  <c r="BW96" i="2"/>
  <c r="BW100" i="2"/>
  <c r="BW104" i="2"/>
  <c r="BW108" i="2"/>
  <c r="BW112" i="2"/>
  <c r="BW116" i="2"/>
  <c r="BW120" i="2"/>
  <c r="BW124" i="2"/>
  <c r="BW128" i="2"/>
  <c r="BW132" i="2"/>
  <c r="BW136" i="2"/>
  <c r="BW140" i="2"/>
  <c r="BW144" i="2"/>
  <c r="BW148" i="2"/>
  <c r="BW21" i="2"/>
  <c r="BW37" i="2"/>
  <c r="BW53" i="2"/>
  <c r="BW69" i="2"/>
  <c r="BW85" i="2"/>
  <c r="BW101" i="2"/>
  <c r="BW117" i="2"/>
  <c r="BW133" i="2"/>
  <c r="BW149" i="2"/>
  <c r="BW25" i="2"/>
  <c r="BW45" i="2"/>
  <c r="BW65" i="2"/>
  <c r="BW89" i="2"/>
  <c r="BW109" i="2"/>
  <c r="BW129" i="2"/>
  <c r="BW29" i="2"/>
  <c r="BW49" i="2"/>
  <c r="BW73" i="2"/>
  <c r="BW93" i="2"/>
  <c r="BW113" i="2"/>
  <c r="BW137" i="2"/>
  <c r="BW61" i="2"/>
  <c r="BW105" i="2"/>
  <c r="BW145" i="2"/>
  <c r="BW33" i="2"/>
  <c r="BW81" i="2"/>
  <c r="BW141" i="2"/>
  <c r="BW57" i="2"/>
  <c r="BW121" i="2"/>
  <c r="BW77" i="2"/>
  <c r="BW125" i="2"/>
  <c r="BW41" i="2"/>
  <c r="BW97" i="2"/>
  <c r="BT19" i="2"/>
  <c r="BT23" i="2"/>
  <c r="BT27" i="2"/>
  <c r="BT31" i="2"/>
  <c r="BT35" i="2"/>
  <c r="BT39" i="2"/>
  <c r="BT43" i="2"/>
  <c r="BT47" i="2"/>
  <c r="BT51" i="2"/>
  <c r="BT55" i="2"/>
  <c r="BT59" i="2"/>
  <c r="BT63" i="2"/>
  <c r="BT67" i="2"/>
  <c r="BT71" i="2"/>
  <c r="BT75" i="2"/>
  <c r="BT79" i="2"/>
  <c r="BT83" i="2"/>
  <c r="BT87" i="2"/>
  <c r="BT91" i="2"/>
  <c r="BT95" i="2"/>
  <c r="BT99" i="2"/>
  <c r="BT103" i="2"/>
  <c r="BT107" i="2"/>
  <c r="BT111" i="2"/>
  <c r="BT115" i="2"/>
  <c r="BT119" i="2"/>
  <c r="BT123" i="2"/>
  <c r="BT127" i="2"/>
  <c r="BT131" i="2"/>
  <c r="BT135" i="2"/>
  <c r="BT139" i="2"/>
  <c r="BT143" i="2"/>
  <c r="BT147" i="2"/>
  <c r="BT17" i="2"/>
  <c r="BT21" i="2"/>
  <c r="BT26" i="2"/>
  <c r="BT32" i="2"/>
  <c r="BT37" i="2"/>
  <c r="BT42" i="2"/>
  <c r="BT48" i="2"/>
  <c r="BT53" i="2"/>
  <c r="BT58" i="2"/>
  <c r="BT64" i="2"/>
  <c r="BT69" i="2"/>
  <c r="BT74" i="2"/>
  <c r="BT80" i="2"/>
  <c r="BT85" i="2"/>
  <c r="BT90" i="2"/>
  <c r="BT96" i="2"/>
  <c r="BT101" i="2"/>
  <c r="BT106" i="2"/>
  <c r="BT112" i="2"/>
  <c r="BT117" i="2"/>
  <c r="BT122" i="2"/>
  <c r="BT128" i="2"/>
  <c r="BT133" i="2"/>
  <c r="BT138" i="2"/>
  <c r="BT144" i="2"/>
  <c r="BT149" i="2"/>
  <c r="BT18" i="2"/>
  <c r="BT25" i="2"/>
  <c r="BT33" i="2"/>
  <c r="BT40" i="2"/>
  <c r="BT46" i="2"/>
  <c r="BT54" i="2"/>
  <c r="BT61" i="2"/>
  <c r="BT68" i="2"/>
  <c r="BT76" i="2"/>
  <c r="BT82" i="2"/>
  <c r="BT89" i="2"/>
  <c r="BT97" i="2"/>
  <c r="BT104" i="2"/>
  <c r="BT110" i="2"/>
  <c r="BT118" i="2"/>
  <c r="BT125" i="2"/>
  <c r="BT132" i="2"/>
  <c r="BT140" i="2"/>
  <c r="BT146" i="2"/>
  <c r="BT28" i="2"/>
  <c r="BT36" i="2"/>
  <c r="BT45" i="2"/>
  <c r="BT56" i="2"/>
  <c r="BT65" i="2"/>
  <c r="BT73" i="2"/>
  <c r="BT84" i="2"/>
  <c r="BT93" i="2"/>
  <c r="BT22" i="2"/>
  <c r="BT30" i="2"/>
  <c r="BT41" i="2"/>
  <c r="BT50" i="2"/>
  <c r="BT60" i="2"/>
  <c r="BT70" i="2"/>
  <c r="BT78" i="2"/>
  <c r="BT88" i="2"/>
  <c r="BT98" i="2"/>
  <c r="BT108" i="2"/>
  <c r="BT116" i="2"/>
  <c r="BT126" i="2"/>
  <c r="BT136" i="2"/>
  <c r="BT145" i="2"/>
  <c r="BT24" i="2"/>
  <c r="BT34" i="2"/>
  <c r="BT44" i="2"/>
  <c r="BT52" i="2"/>
  <c r="BT62" i="2"/>
  <c r="BT72" i="2"/>
  <c r="BT81" i="2"/>
  <c r="BT92" i="2"/>
  <c r="BT100" i="2"/>
  <c r="BT109" i="2"/>
  <c r="BT120" i="2"/>
  <c r="BT129" i="2"/>
  <c r="BT137" i="2"/>
  <c r="BT148" i="2"/>
  <c r="BT38" i="2"/>
  <c r="BT77" i="2"/>
  <c r="BT105" i="2"/>
  <c r="BT124" i="2"/>
  <c r="BT142" i="2"/>
  <c r="BT20" i="2"/>
  <c r="BT57" i="2"/>
  <c r="BT94" i="2"/>
  <c r="BT114" i="2"/>
  <c r="BT134" i="2"/>
  <c r="BT29" i="2"/>
  <c r="BT66" i="2"/>
  <c r="BT121" i="2"/>
  <c r="BT49" i="2"/>
  <c r="BT86" i="2"/>
  <c r="BT113" i="2"/>
  <c r="BT130" i="2"/>
  <c r="BT150" i="2"/>
  <c r="BT102" i="2"/>
  <c r="BT141" i="2"/>
  <c r="X25" i="4"/>
  <c r="BR9" i="2"/>
  <c r="BJ14" i="2"/>
  <c r="X19" i="4" s="1"/>
  <c r="Z61" i="4" s="1"/>
  <c r="AF87" i="2"/>
  <c r="AE106" i="2"/>
  <c r="AF104" i="2"/>
  <c r="AF103" i="2"/>
  <c r="AE34" i="2"/>
  <c r="AE51" i="2"/>
  <c r="AE37" i="2"/>
  <c r="AE127" i="2"/>
  <c r="AD20" i="2"/>
  <c r="AF106" i="2"/>
  <c r="AE109" i="2"/>
  <c r="AF146" i="2"/>
  <c r="AD90" i="2"/>
  <c r="AD55" i="2"/>
  <c r="AD45" i="2"/>
  <c r="AD61" i="2"/>
  <c r="AD51" i="2"/>
  <c r="AF61" i="2"/>
  <c r="AE45" i="2"/>
  <c r="AE116" i="2"/>
  <c r="AD83" i="2"/>
  <c r="AE81" i="2"/>
  <c r="AD36" i="2"/>
  <c r="AD116" i="2"/>
  <c r="AD108" i="2"/>
  <c r="AD146" i="2"/>
  <c r="AS14" i="2"/>
  <c r="AY14" i="2"/>
  <c r="AF23" i="2"/>
  <c r="AE23" i="2"/>
  <c r="AD23" i="2"/>
  <c r="AF30" i="2"/>
  <c r="AE30" i="2"/>
  <c r="AD30" i="2"/>
  <c r="AF44" i="2"/>
  <c r="AE44" i="2"/>
  <c r="AD44" i="2"/>
  <c r="AF85" i="2"/>
  <c r="AD85" i="2"/>
  <c r="AE85" i="2"/>
  <c r="AF26" i="2"/>
  <c r="AE26" i="2"/>
  <c r="AD26" i="2"/>
  <c r="AF31" i="2"/>
  <c r="AE31" i="2"/>
  <c r="AD31" i="2"/>
  <c r="AD113" i="2"/>
  <c r="AF113" i="2"/>
  <c r="AE113" i="2"/>
  <c r="AF72" i="2"/>
  <c r="AD72" i="2"/>
  <c r="AE72" i="2"/>
  <c r="AF136" i="2"/>
  <c r="AD136" i="2"/>
  <c r="AE136" i="2"/>
  <c r="AF75" i="2"/>
  <c r="AD75" i="2"/>
  <c r="AE75" i="2"/>
  <c r="AE128" i="2"/>
  <c r="AF128" i="2"/>
  <c r="AD128" i="2"/>
  <c r="AF25" i="2"/>
  <c r="AD25" i="2"/>
  <c r="AE25" i="2"/>
  <c r="AE142" i="2"/>
  <c r="AD142" i="2"/>
  <c r="AF142" i="2"/>
  <c r="AE59" i="2"/>
  <c r="AF59" i="2"/>
  <c r="AD59" i="2"/>
  <c r="AF110" i="2"/>
  <c r="AD110" i="2"/>
  <c r="AE110" i="2"/>
  <c r="AE102" i="2"/>
  <c r="AF102" i="2"/>
  <c r="AD102" i="2"/>
  <c r="AE21" i="2"/>
  <c r="AD21" i="2"/>
  <c r="AF40" i="2"/>
  <c r="AD40" i="2"/>
  <c r="AE40" i="2"/>
  <c r="AF80" i="2"/>
  <c r="AE80" i="2"/>
  <c r="AD80" i="2"/>
  <c r="AF120" i="2"/>
  <c r="AD120" i="2"/>
  <c r="AE120" i="2"/>
  <c r="AF64" i="2"/>
  <c r="AD64" i="2"/>
  <c r="AE64" i="2"/>
  <c r="AF121" i="2"/>
  <c r="AD121" i="2"/>
  <c r="AE121" i="2"/>
  <c r="AF78" i="2"/>
  <c r="AD78" i="2"/>
  <c r="AE78" i="2"/>
  <c r="AF122" i="2"/>
  <c r="AD122" i="2"/>
  <c r="AE122" i="2"/>
  <c r="AE143" i="2"/>
  <c r="AF143" i="2"/>
  <c r="AD143" i="2"/>
  <c r="AF22" i="2"/>
  <c r="AE22" i="2"/>
  <c r="AD22" i="2"/>
  <c r="AF148" i="2"/>
  <c r="AD148" i="2"/>
  <c r="AE148" i="2"/>
  <c r="AF79" i="2"/>
  <c r="AE79" i="2"/>
  <c r="AD79" i="2"/>
  <c r="AD138" i="2"/>
  <c r="AF138" i="2"/>
  <c r="AE138" i="2"/>
  <c r="AF29" i="2"/>
  <c r="AD29" i="2"/>
  <c r="AE29" i="2"/>
  <c r="AF58" i="2"/>
  <c r="AD58" i="2"/>
  <c r="AE58" i="2"/>
  <c r="AF124" i="2"/>
  <c r="AE124" i="2"/>
  <c r="AD124" i="2"/>
  <c r="AF132" i="2"/>
  <c r="AE132" i="2"/>
  <c r="AD132" i="2"/>
  <c r="AF52" i="2"/>
  <c r="AD52" i="2"/>
  <c r="AE52" i="2"/>
  <c r="AD141" i="2"/>
  <c r="AF141" i="2"/>
  <c r="AE141" i="2"/>
  <c r="AE99" i="2"/>
  <c r="AF99" i="2"/>
  <c r="AD99" i="2"/>
  <c r="AF74" i="2"/>
  <c r="AE74" i="2"/>
  <c r="AD74" i="2"/>
  <c r="AD18" i="2"/>
  <c r="AF18" i="2"/>
  <c r="AE18" i="2"/>
  <c r="AF93" i="2"/>
  <c r="AD93" i="2"/>
  <c r="AE93" i="2"/>
  <c r="AF144" i="2"/>
  <c r="AD144" i="2"/>
  <c r="AE144" i="2"/>
  <c r="AF48" i="2"/>
  <c r="AE48" i="2"/>
  <c r="AD48" i="2"/>
  <c r="AD149" i="2"/>
  <c r="AF149" i="2"/>
  <c r="AE149" i="2"/>
  <c r="AF24" i="2"/>
  <c r="AD24" i="2"/>
  <c r="AE24" i="2"/>
  <c r="AF32" i="2"/>
  <c r="AE32" i="2"/>
  <c r="AD32" i="2"/>
  <c r="AD150" i="2"/>
  <c r="AF150" i="2"/>
  <c r="AE150" i="2"/>
  <c r="AF38" i="2"/>
  <c r="AE38" i="2"/>
  <c r="AD38" i="2"/>
  <c r="AF69" i="2"/>
  <c r="AE69" i="2"/>
  <c r="AD69" i="2"/>
  <c r="AD50" i="2"/>
  <c r="AF50" i="2"/>
  <c r="AE50" i="2"/>
  <c r="AF62" i="2"/>
  <c r="AE62" i="2"/>
  <c r="AD62" i="2"/>
  <c r="AF19" i="2"/>
  <c r="AE19" i="2"/>
  <c r="AD19" i="2"/>
  <c r="AF96" i="2"/>
  <c r="AD96" i="2"/>
  <c r="AE96" i="2"/>
  <c r="AD101" i="2"/>
  <c r="AF101" i="2"/>
  <c r="AE101" i="2"/>
  <c r="AF27" i="2"/>
  <c r="AE27" i="2"/>
  <c r="AD27" i="2"/>
  <c r="AF35" i="2"/>
  <c r="AE35" i="2"/>
  <c r="AD35" i="2"/>
  <c r="AF53" i="2"/>
  <c r="AE53" i="2"/>
  <c r="AD53" i="2"/>
  <c r="AF68" i="2"/>
  <c r="AD68" i="2"/>
  <c r="AE68" i="2"/>
  <c r="AF33" i="2"/>
  <c r="AD33" i="2"/>
  <c r="AE33" i="2"/>
  <c r="AF88" i="2"/>
  <c r="AE88" i="2"/>
  <c r="AD88" i="2"/>
  <c r="AF130" i="2"/>
  <c r="AD130" i="2"/>
  <c r="AE130" i="2"/>
  <c r="AF118" i="2"/>
  <c r="AE118" i="2"/>
  <c r="AD118" i="2"/>
  <c r="AF82" i="2"/>
  <c r="AD82" i="2"/>
  <c r="AE82" i="2"/>
  <c r="AE115" i="2"/>
  <c r="AF115" i="2"/>
  <c r="AD115" i="2"/>
  <c r="AE95" i="2"/>
  <c r="AF95" i="2"/>
  <c r="AD95" i="2"/>
  <c r="AF123" i="2"/>
  <c r="AE123" i="2"/>
  <c r="AD123" i="2"/>
  <c r="AF66" i="2"/>
  <c r="AD66" i="2"/>
  <c r="AE66" i="2"/>
  <c r="AF67" i="2"/>
  <c r="AD67" i="2"/>
  <c r="AE67" i="2"/>
  <c r="AF71" i="2"/>
  <c r="AD71" i="2"/>
  <c r="AE71" i="2"/>
  <c r="AF57" i="2"/>
  <c r="AE57" i="2"/>
  <c r="AD57" i="2"/>
  <c r="AF134" i="2"/>
  <c r="AE134" i="2"/>
  <c r="AD134" i="2"/>
  <c r="AD46" i="2"/>
  <c r="AF46" i="2"/>
  <c r="AE46" i="2"/>
  <c r="AE139" i="2"/>
  <c r="AF139" i="2"/>
  <c r="AD139" i="2"/>
  <c r="AF94" i="2"/>
  <c r="AE94" i="2"/>
  <c r="AD94" i="2"/>
  <c r="AF125" i="2"/>
  <c r="AE125" i="2"/>
  <c r="AD125" i="2"/>
  <c r="AD145" i="2"/>
  <c r="AF145" i="2"/>
  <c r="AE145" i="2"/>
  <c r="AF28" i="2"/>
  <c r="AD28" i="2"/>
  <c r="AE28" i="2"/>
  <c r="T56" i="2"/>
  <c r="D120" i="4" s="1"/>
  <c r="Y12" i="2"/>
  <c r="BO9" i="2" s="1"/>
  <c r="BF18" i="2"/>
  <c r="G12" i="4" s="1"/>
  <c r="BF22" i="2"/>
  <c r="G72" i="4" s="1"/>
  <c r="BF26" i="2"/>
  <c r="G10" i="4" s="1"/>
  <c r="BF30" i="2"/>
  <c r="G38" i="4" s="1"/>
  <c r="BF34" i="2"/>
  <c r="G67" i="4" s="1"/>
  <c r="BF38" i="2"/>
  <c r="G79" i="4" s="1"/>
  <c r="BF42" i="2"/>
  <c r="G119" i="4" s="1"/>
  <c r="BF46" i="2"/>
  <c r="G46" i="4" s="1"/>
  <c r="BF50" i="2"/>
  <c r="G47" i="4" s="1"/>
  <c r="BF54" i="2"/>
  <c r="G115" i="4" s="1"/>
  <c r="BF58" i="2"/>
  <c r="G59" i="4" s="1"/>
  <c r="BF62" i="2"/>
  <c r="G8" i="4" s="1"/>
  <c r="BF66" i="2"/>
  <c r="G69" i="4" s="1"/>
  <c r="BF70" i="2"/>
  <c r="G106" i="4" s="1"/>
  <c r="BF74" i="2"/>
  <c r="G99" i="4" s="1"/>
  <c r="BF78" i="2"/>
  <c r="G130" i="4" s="1"/>
  <c r="BF82" i="2"/>
  <c r="G86" i="4" s="1"/>
  <c r="BF86" i="2"/>
  <c r="G129" i="4" s="1"/>
  <c r="BF90" i="2"/>
  <c r="G88" i="4" s="1"/>
  <c r="BF94" i="2"/>
  <c r="G53" i="4" s="1"/>
  <c r="BF98" i="2"/>
  <c r="G109" i="4" s="1"/>
  <c r="BF102" i="2"/>
  <c r="G44" i="4" s="1"/>
  <c r="BF106" i="2"/>
  <c r="G42" i="4" s="1"/>
  <c r="BF110" i="2"/>
  <c r="G93" i="4" s="1"/>
  <c r="BF114" i="2"/>
  <c r="G92" i="4" s="1"/>
  <c r="BF118" i="2"/>
  <c r="G95" i="4" s="1"/>
  <c r="BF122" i="2"/>
  <c r="G141" i="4" s="1"/>
  <c r="BF126" i="2"/>
  <c r="G137" i="4" s="1"/>
  <c r="BF130" i="2"/>
  <c r="G31" i="4" s="1"/>
  <c r="BF134" i="2"/>
  <c r="G15" i="4" s="1"/>
  <c r="BF138" i="2"/>
  <c r="G77" i="4" s="1"/>
  <c r="BF142" i="2"/>
  <c r="G45" i="4" s="1"/>
  <c r="BF146" i="2"/>
  <c r="BF150" i="2"/>
  <c r="G102" i="4" s="1"/>
  <c r="BF29" i="2"/>
  <c r="G49" i="4" s="1"/>
  <c r="BF45" i="2"/>
  <c r="G7" i="4" s="1"/>
  <c r="BF61" i="2"/>
  <c r="G101" i="4" s="1"/>
  <c r="BF77" i="2"/>
  <c r="G132" i="4" s="1"/>
  <c r="BF97" i="2"/>
  <c r="G118" i="4" s="1"/>
  <c r="BF109" i="2"/>
  <c r="G117" i="4" s="1"/>
  <c r="BF125" i="2"/>
  <c r="G68" i="4" s="1"/>
  <c r="BF137" i="2"/>
  <c r="G84" i="4" s="1"/>
  <c r="BF19" i="2"/>
  <c r="G133" i="4" s="1"/>
  <c r="BF23" i="2"/>
  <c r="BF27" i="2"/>
  <c r="G71" i="4" s="1"/>
  <c r="BF31" i="2"/>
  <c r="G65" i="4" s="1"/>
  <c r="BF35" i="2"/>
  <c r="G20" i="4" s="1"/>
  <c r="BF39" i="2"/>
  <c r="G87" i="4" s="1"/>
  <c r="BF43" i="2"/>
  <c r="G36" i="4" s="1"/>
  <c r="BF47" i="2"/>
  <c r="G28" i="4" s="1"/>
  <c r="BF51" i="2"/>
  <c r="G23" i="4" s="1"/>
  <c r="BF55" i="2"/>
  <c r="G136" i="4" s="1"/>
  <c r="BF59" i="2"/>
  <c r="G24" i="4" s="1"/>
  <c r="BF63" i="2"/>
  <c r="G104" i="4" s="1"/>
  <c r="BF67" i="2"/>
  <c r="G26" i="4" s="1"/>
  <c r="BF71" i="2"/>
  <c r="G19" i="4" s="1"/>
  <c r="BF75" i="2"/>
  <c r="G11" i="4" s="1"/>
  <c r="BF79" i="2"/>
  <c r="G66" i="4" s="1"/>
  <c r="BF83" i="2"/>
  <c r="G62" i="4" s="1"/>
  <c r="BF87" i="2"/>
  <c r="G56" i="4" s="1"/>
  <c r="BF91" i="2"/>
  <c r="G85" i="4" s="1"/>
  <c r="BF95" i="2"/>
  <c r="G125" i="4" s="1"/>
  <c r="BF99" i="2"/>
  <c r="G100" i="4" s="1"/>
  <c r="BF103" i="2"/>
  <c r="G98" i="4" s="1"/>
  <c r="BF107" i="2"/>
  <c r="G105" i="4" s="1"/>
  <c r="BF111" i="2"/>
  <c r="G58" i="4" s="1"/>
  <c r="BF115" i="2"/>
  <c r="G91" i="4" s="1"/>
  <c r="BF119" i="2"/>
  <c r="G60" i="4" s="1"/>
  <c r="BF123" i="2"/>
  <c r="G41" i="4" s="1"/>
  <c r="BF127" i="2"/>
  <c r="G54" i="4" s="1"/>
  <c r="BF131" i="2"/>
  <c r="G134" i="4" s="1"/>
  <c r="BF135" i="2"/>
  <c r="G81" i="4" s="1"/>
  <c r="BF139" i="2"/>
  <c r="G33" i="4" s="1"/>
  <c r="BF143" i="2"/>
  <c r="G82" i="4" s="1"/>
  <c r="BF147" i="2"/>
  <c r="G55" i="4" s="1"/>
  <c r="BF151" i="2"/>
  <c r="G140" i="4" s="1"/>
  <c r="BF25" i="2"/>
  <c r="G131" i="4" s="1"/>
  <c r="BF37" i="2"/>
  <c r="G16" i="4" s="1"/>
  <c r="BF53" i="2"/>
  <c r="G17" i="4" s="1"/>
  <c r="BF73" i="2"/>
  <c r="G34" i="4" s="1"/>
  <c r="BF93" i="2"/>
  <c r="G61" i="4" s="1"/>
  <c r="BF105" i="2"/>
  <c r="G52" i="4" s="1"/>
  <c r="BF121" i="2"/>
  <c r="G63" i="4" s="1"/>
  <c r="BF133" i="2"/>
  <c r="G13" i="4" s="1"/>
  <c r="BF145" i="2"/>
  <c r="G70" i="4" s="1"/>
  <c r="BF20" i="2"/>
  <c r="G111" i="4" s="1"/>
  <c r="BF24" i="2"/>
  <c r="G124" i="4" s="1"/>
  <c r="BF28" i="2"/>
  <c r="G40" i="4" s="1"/>
  <c r="BF32" i="2"/>
  <c r="G30" i="4" s="1"/>
  <c r="BF36" i="2"/>
  <c r="G9" i="4" s="1"/>
  <c r="BF40" i="2"/>
  <c r="G43" i="4" s="1"/>
  <c r="BF44" i="2"/>
  <c r="G48" i="4" s="1"/>
  <c r="BF48" i="2"/>
  <c r="G103" i="4" s="1"/>
  <c r="BF52" i="2"/>
  <c r="G27" i="4" s="1"/>
  <c r="BF56" i="2"/>
  <c r="G120" i="4" s="1"/>
  <c r="Q120" i="4" s="1"/>
  <c r="BF60" i="2"/>
  <c r="G110" i="4" s="1"/>
  <c r="BF64" i="2"/>
  <c r="G97" i="4" s="1"/>
  <c r="BF68" i="2"/>
  <c r="G25" i="4" s="1"/>
  <c r="BF72" i="2"/>
  <c r="G135" i="4" s="1"/>
  <c r="BF76" i="2"/>
  <c r="G51" i="4" s="1"/>
  <c r="BF80" i="2"/>
  <c r="G39" i="4" s="1"/>
  <c r="BF84" i="2"/>
  <c r="G37" i="4" s="1"/>
  <c r="BF88" i="2"/>
  <c r="G108" i="4" s="1"/>
  <c r="BF92" i="2"/>
  <c r="G127" i="4" s="1"/>
  <c r="BF96" i="2"/>
  <c r="G50" i="4" s="1"/>
  <c r="BF100" i="2"/>
  <c r="G90" i="4" s="1"/>
  <c r="BF104" i="2"/>
  <c r="G116" i="4" s="1"/>
  <c r="BF108" i="2"/>
  <c r="G76" i="4" s="1"/>
  <c r="BF112" i="2"/>
  <c r="G80" i="4" s="1"/>
  <c r="BF116" i="2"/>
  <c r="G73" i="4" s="1"/>
  <c r="BF120" i="2"/>
  <c r="G138" i="4" s="1"/>
  <c r="BF124" i="2"/>
  <c r="G122" i="4" s="1"/>
  <c r="BF128" i="2"/>
  <c r="G107" i="4" s="1"/>
  <c r="BF132" i="2"/>
  <c r="G96" i="4" s="1"/>
  <c r="BF136" i="2"/>
  <c r="G94" i="4" s="1"/>
  <c r="BF140" i="2"/>
  <c r="G57" i="4" s="1"/>
  <c r="BF144" i="2"/>
  <c r="G22" i="4" s="1"/>
  <c r="BF148" i="2"/>
  <c r="G64" i="4" s="1"/>
  <c r="BF17" i="2"/>
  <c r="G14" i="4" s="1"/>
  <c r="BF21" i="2"/>
  <c r="G112" i="4" s="1"/>
  <c r="BF33" i="2"/>
  <c r="G78" i="4" s="1"/>
  <c r="BF41" i="2"/>
  <c r="G32" i="4" s="1"/>
  <c r="BF49" i="2"/>
  <c r="G126" i="4" s="1"/>
  <c r="BF57" i="2"/>
  <c r="G75" i="4" s="1"/>
  <c r="BF65" i="2"/>
  <c r="G139" i="4" s="1"/>
  <c r="BF69" i="2"/>
  <c r="G89" i="4" s="1"/>
  <c r="BF81" i="2"/>
  <c r="G128" i="4" s="1"/>
  <c r="BF85" i="2"/>
  <c r="G121" i="4" s="1"/>
  <c r="BF89" i="2"/>
  <c r="G114" i="4" s="1"/>
  <c r="BF101" i="2"/>
  <c r="G83" i="4" s="1"/>
  <c r="BF113" i="2"/>
  <c r="G113" i="4" s="1"/>
  <c r="BF117" i="2"/>
  <c r="G21" i="4" s="1"/>
  <c r="BF129" i="2"/>
  <c r="BF141" i="2"/>
  <c r="G123" i="4" s="1"/>
  <c r="BF149" i="2"/>
  <c r="G35" i="4" s="1"/>
  <c r="AX14" i="2"/>
  <c r="AZ14" i="2"/>
  <c r="Y36" i="4" s="1"/>
  <c r="Z74" i="4" s="1"/>
  <c r="AY151" i="2"/>
  <c r="AX151" i="2"/>
  <c r="AZ151" i="2"/>
  <c r="T115" i="2"/>
  <c r="D91" i="4" s="1"/>
  <c r="AR14" i="2"/>
  <c r="AT14" i="2"/>
  <c r="AR151" i="2"/>
  <c r="AT151" i="2"/>
  <c r="AS151" i="2"/>
  <c r="T66" i="2"/>
  <c r="D69" i="4" s="1"/>
  <c r="T31" i="2"/>
  <c r="D65" i="4" s="1"/>
  <c r="T37" i="2"/>
  <c r="D16" i="4" s="1"/>
  <c r="T51" i="2"/>
  <c r="D23" i="4" s="1"/>
  <c r="T150" i="2"/>
  <c r="D102" i="4" s="1"/>
  <c r="T137" i="2"/>
  <c r="D84" i="4" s="1"/>
  <c r="T30" i="2"/>
  <c r="D38" i="4" s="1"/>
  <c r="T35" i="2"/>
  <c r="D20" i="4" s="1"/>
  <c r="T113" i="2"/>
  <c r="D113" i="4" s="1"/>
  <c r="T114" i="2"/>
  <c r="D92" i="4" s="1"/>
  <c r="T141" i="2"/>
  <c r="D123" i="4" s="1"/>
  <c r="T101" i="2"/>
  <c r="D83" i="4" s="1"/>
  <c r="T81" i="2"/>
  <c r="D128" i="4" s="1"/>
  <c r="T117" i="2"/>
  <c r="D21" i="4" s="1"/>
  <c r="T109" i="2"/>
  <c r="D117" i="4" s="1"/>
  <c r="T74" i="2"/>
  <c r="D99" i="4" s="1"/>
  <c r="T104" i="2"/>
  <c r="D116" i="4" s="1"/>
  <c r="BR7" i="2" l="1"/>
  <c r="Y25" i="4"/>
  <c r="X75" i="4"/>
  <c r="Q91" i="4"/>
  <c r="Q23" i="4"/>
  <c r="Q20" i="4"/>
  <c r="Q99" i="4"/>
  <c r="Q65" i="4"/>
  <c r="Q84" i="4"/>
  <c r="Q92" i="4"/>
  <c r="Q123" i="4"/>
  <c r="Q83" i="4"/>
  <c r="Q16" i="4"/>
  <c r="Q102" i="4"/>
  <c r="Q128" i="4"/>
  <c r="BT16" i="2"/>
  <c r="Q113" i="4"/>
  <c r="Q116" i="4"/>
  <c r="Q69" i="4"/>
  <c r="Q21" i="4"/>
  <c r="Q117" i="4"/>
  <c r="Q38" i="4"/>
  <c r="BW16" i="2"/>
  <c r="X30" i="4"/>
  <c r="Z14" i="2"/>
  <c r="X22" i="4"/>
  <c r="X72" i="4" s="1"/>
  <c r="BJ23" i="2"/>
  <c r="BJ63" i="2"/>
  <c r="BJ136" i="2"/>
  <c r="BJ101" i="2"/>
  <c r="BJ102" i="2"/>
  <c r="BJ43" i="2"/>
  <c r="BJ109" i="2"/>
  <c r="BJ37" i="2"/>
  <c r="BJ145" i="2"/>
  <c r="BJ48" i="2"/>
  <c r="BJ131" i="2"/>
  <c r="BJ28" i="2"/>
  <c r="BJ58" i="2"/>
  <c r="BJ25" i="2"/>
  <c r="BJ117" i="2"/>
  <c r="BJ147" i="2"/>
  <c r="BJ106" i="2"/>
  <c r="BJ76" i="2"/>
  <c r="BJ126" i="2"/>
  <c r="BJ60" i="2"/>
  <c r="BJ67" i="2"/>
  <c r="BJ50" i="2"/>
  <c r="BJ104" i="2"/>
  <c r="BJ135" i="2"/>
  <c r="BJ120" i="2"/>
  <c r="BJ31" i="2"/>
  <c r="BJ108" i="2"/>
  <c r="BJ17" i="2"/>
  <c r="BJ88" i="2"/>
  <c r="BJ111" i="2"/>
  <c r="BJ38" i="2"/>
  <c r="BJ70" i="2"/>
  <c r="BJ46" i="2"/>
  <c r="BJ132" i="2"/>
  <c r="BJ39" i="2"/>
  <c r="BJ56" i="2"/>
  <c r="BJ77" i="2"/>
  <c r="BJ139" i="2"/>
  <c r="BJ19" i="2"/>
  <c r="BJ36" i="2"/>
  <c r="BJ29" i="2"/>
  <c r="BJ74" i="2"/>
  <c r="BJ121" i="2"/>
  <c r="BJ49" i="2"/>
  <c r="BJ30" i="2"/>
  <c r="BJ41" i="2"/>
  <c r="BJ94" i="2"/>
  <c r="BJ73" i="2"/>
  <c r="BJ96" i="2"/>
  <c r="BJ129" i="2"/>
  <c r="BJ137" i="2"/>
  <c r="BJ71" i="2"/>
  <c r="BJ24" i="2"/>
  <c r="BJ84" i="2"/>
  <c r="BJ107" i="2"/>
  <c r="BJ151" i="2"/>
  <c r="K140" i="4" s="1"/>
  <c r="BJ51" i="2"/>
  <c r="BJ68" i="2"/>
  <c r="BJ57" i="2"/>
  <c r="BJ81" i="2"/>
  <c r="BJ134" i="2"/>
  <c r="BJ33" i="2"/>
  <c r="BJ75" i="2"/>
  <c r="BJ83" i="2"/>
  <c r="BJ127" i="2"/>
  <c r="BJ128" i="2"/>
  <c r="BJ118" i="2"/>
  <c r="BJ146" i="2"/>
  <c r="BJ110" i="2"/>
  <c r="BJ47" i="2"/>
  <c r="BJ32" i="2"/>
  <c r="BJ64" i="2"/>
  <c r="BJ92" i="2"/>
  <c r="BJ85" i="2"/>
  <c r="BJ115" i="2"/>
  <c r="BJ112" i="2"/>
  <c r="BJ140" i="2"/>
  <c r="BJ27" i="2"/>
  <c r="BJ59" i="2"/>
  <c r="BJ44" i="2"/>
  <c r="BJ65" i="2"/>
  <c r="BJ45" i="2"/>
  <c r="BJ26" i="2"/>
  <c r="BJ86" i="2"/>
  <c r="BJ91" i="2"/>
  <c r="BJ133" i="2"/>
  <c r="BJ124" i="2"/>
  <c r="BJ18" i="2"/>
  <c r="BJ53" i="2"/>
  <c r="BJ66" i="2"/>
  <c r="BJ89" i="2"/>
  <c r="BJ54" i="2"/>
  <c r="BJ99" i="2"/>
  <c r="BJ69" i="2"/>
  <c r="BJ141" i="2"/>
  <c r="BJ79" i="2"/>
  <c r="BJ116" i="2"/>
  <c r="BJ97" i="2"/>
  <c r="BJ150" i="2"/>
  <c r="BJ142" i="2"/>
  <c r="BJ62" i="2"/>
  <c r="BJ90" i="2"/>
  <c r="BJ55" i="2"/>
  <c r="BJ40" i="2"/>
  <c r="BJ72" i="2"/>
  <c r="BJ100" i="2"/>
  <c r="BJ93" i="2"/>
  <c r="BJ123" i="2"/>
  <c r="BJ144" i="2"/>
  <c r="BJ130" i="2"/>
  <c r="BJ35" i="2"/>
  <c r="BJ20" i="2"/>
  <c r="CB20" i="2" s="1"/>
  <c r="BJ52" i="2"/>
  <c r="BJ80" i="2"/>
  <c r="BJ21" i="2"/>
  <c r="BJ42" i="2"/>
  <c r="BJ98" i="2"/>
  <c r="BJ103" i="2"/>
  <c r="BJ143" i="2"/>
  <c r="BJ122" i="2"/>
  <c r="BJ34" i="2"/>
  <c r="BJ22" i="2"/>
  <c r="BJ82" i="2"/>
  <c r="BJ105" i="2"/>
  <c r="BJ78" i="2"/>
  <c r="BJ61" i="2"/>
  <c r="BJ95" i="2"/>
  <c r="BJ148" i="2"/>
  <c r="BJ113" i="2"/>
  <c r="BJ138" i="2"/>
  <c r="BJ125" i="2"/>
  <c r="BJ149" i="2"/>
  <c r="BJ87" i="2"/>
  <c r="BJ119" i="2"/>
  <c r="BJ114" i="2"/>
  <c r="G18" i="4"/>
  <c r="G29" i="4"/>
  <c r="G74" i="4"/>
  <c r="AF21" i="2"/>
  <c r="AD42" i="2"/>
  <c r="AF42" i="2"/>
  <c r="AE42" i="2"/>
  <c r="AT12" i="2"/>
  <c r="AT10" i="2"/>
  <c r="AZ12" i="2"/>
  <c r="X24" i="4" s="1"/>
  <c r="AZ10" i="2"/>
  <c r="X36" i="4" s="1"/>
  <c r="T21" i="2"/>
  <c r="D112" i="4" s="1"/>
  <c r="Q112" i="4" s="1"/>
  <c r="T95" i="2"/>
  <c r="D125" i="4" s="1"/>
  <c r="Q125" i="4" s="1"/>
  <c r="T90" i="2"/>
  <c r="D88" i="4" s="1"/>
  <c r="Q88" i="4" s="1"/>
  <c r="T110" i="2"/>
  <c r="D93" i="4" s="1"/>
  <c r="Q93" i="4" s="1"/>
  <c r="T48" i="2"/>
  <c r="D103" i="4" s="1"/>
  <c r="Q103" i="4" s="1"/>
  <c r="T39" i="2"/>
  <c r="D87" i="4" s="1"/>
  <c r="Q87" i="4" s="1"/>
  <c r="T26" i="2"/>
  <c r="D10" i="4" s="1"/>
  <c r="Q10" i="4" s="1"/>
  <c r="T52" i="2"/>
  <c r="D27" i="4" s="1"/>
  <c r="Q27" i="4" s="1"/>
  <c r="T43" i="2"/>
  <c r="D36" i="4" s="1"/>
  <c r="Q36" i="4" s="1"/>
  <c r="T127" i="2"/>
  <c r="D54" i="4" s="1"/>
  <c r="Q54" i="4" s="1"/>
  <c r="T124" i="2"/>
  <c r="D122" i="4" s="1"/>
  <c r="Q122" i="4" s="1"/>
  <c r="T142" i="2"/>
  <c r="D45" i="4" s="1"/>
  <c r="Q45" i="4" s="1"/>
  <c r="T149" i="2"/>
  <c r="D35" i="4" s="1"/>
  <c r="Q35" i="4" s="1"/>
  <c r="T61" i="2"/>
  <c r="D101" i="4" s="1"/>
  <c r="Q101" i="4" s="1"/>
  <c r="T19" i="2"/>
  <c r="D133" i="4" s="1"/>
  <c r="Q133" i="4" s="1"/>
  <c r="T146" i="2"/>
  <c r="D29" i="4" s="1"/>
  <c r="T96" i="2"/>
  <c r="D50" i="4" s="1"/>
  <c r="Q50" i="4" s="1"/>
  <c r="T112" i="2"/>
  <c r="D80" i="4" s="1"/>
  <c r="Q80" i="4" s="1"/>
  <c r="T73" i="2"/>
  <c r="D34" i="4" s="1"/>
  <c r="Q34" i="4" s="1"/>
  <c r="T91" i="2"/>
  <c r="D85" i="4" s="1"/>
  <c r="Q85" i="4" s="1"/>
  <c r="T62" i="2"/>
  <c r="D8" i="4" s="1"/>
  <c r="Q8" i="4" s="1"/>
  <c r="T86" i="2"/>
  <c r="D129" i="4" s="1"/>
  <c r="Q129" i="4" s="1"/>
  <c r="T87" i="2"/>
  <c r="D56" i="4" s="1"/>
  <c r="Q56" i="4" s="1"/>
  <c r="T42" i="2"/>
  <c r="D119" i="4" s="1"/>
  <c r="Q119" i="4" s="1"/>
  <c r="T44" i="2"/>
  <c r="D48" i="4" s="1"/>
  <c r="Q48" i="4" s="1"/>
  <c r="T20" i="2"/>
  <c r="D111" i="4" s="1"/>
  <c r="Q111" i="4" s="1"/>
  <c r="T29" i="2"/>
  <c r="D49" i="4" s="1"/>
  <c r="Q49" i="4" s="1"/>
  <c r="T53" i="2"/>
  <c r="D17" i="4" s="1"/>
  <c r="Q17" i="4" s="1"/>
  <c r="T65" i="2"/>
  <c r="D139" i="4" s="1"/>
  <c r="Q139" i="4" s="1"/>
  <c r="T116" i="2"/>
  <c r="D73" i="4" s="1"/>
  <c r="Q73" i="4" s="1"/>
  <c r="T76" i="2"/>
  <c r="D51" i="4" s="1"/>
  <c r="Q51" i="4" s="1"/>
  <c r="T79" i="2"/>
  <c r="D66" i="4" s="1"/>
  <c r="Q66" i="4" s="1"/>
  <c r="T147" i="2"/>
  <c r="D55" i="4" s="1"/>
  <c r="Q55" i="4" s="1"/>
  <c r="T122" i="2"/>
  <c r="D141" i="4" s="1"/>
  <c r="Q141" i="4" s="1"/>
  <c r="T118" i="2"/>
  <c r="D95" i="4" s="1"/>
  <c r="Q95" i="4" s="1"/>
  <c r="T129" i="2"/>
  <c r="D18" i="4" s="1"/>
  <c r="T23" i="2"/>
  <c r="D74" i="4" s="1"/>
  <c r="AE151" i="2"/>
  <c r="AF151" i="2"/>
  <c r="AD151" i="2"/>
  <c r="T57" i="2"/>
  <c r="D75" i="4" s="1"/>
  <c r="Q75" i="4" s="1"/>
  <c r="T41" i="2"/>
  <c r="D32" i="4" s="1"/>
  <c r="Q32" i="4" s="1"/>
  <c r="T84" i="2"/>
  <c r="D37" i="4" s="1"/>
  <c r="Q37" i="4" s="1"/>
  <c r="T105" i="2"/>
  <c r="D52" i="4" s="1"/>
  <c r="Q52" i="4" s="1"/>
  <c r="T120" i="2"/>
  <c r="D138" i="4" s="1"/>
  <c r="Q138" i="4" s="1"/>
  <c r="T144" i="2"/>
  <c r="D22" i="4" s="1"/>
  <c r="Q22" i="4" s="1"/>
  <c r="T97" i="2"/>
  <c r="D118" i="4" s="1"/>
  <c r="Q118" i="4" s="1"/>
  <c r="T40" i="2"/>
  <c r="D43" i="4" s="1"/>
  <c r="Q43" i="4" s="1"/>
  <c r="T28" i="2"/>
  <c r="D40" i="4" s="1"/>
  <c r="Q40" i="4" s="1"/>
  <c r="T121" i="2"/>
  <c r="D63" i="4" s="1"/>
  <c r="Q63" i="4" s="1"/>
  <c r="T131" i="2"/>
  <c r="D134" i="4" s="1"/>
  <c r="Q134" i="4" s="1"/>
  <c r="T80" i="2"/>
  <c r="D39" i="4" s="1"/>
  <c r="Q39" i="4" s="1"/>
  <c r="T136" i="2"/>
  <c r="D94" i="4" s="1"/>
  <c r="Q94" i="4" s="1"/>
  <c r="T71" i="2"/>
  <c r="D19" i="4" s="1"/>
  <c r="Q19" i="4" s="1"/>
  <c r="T145" i="2"/>
  <c r="D70" i="4" s="1"/>
  <c r="Q70" i="4" s="1"/>
  <c r="T126" i="2"/>
  <c r="D137" i="4" s="1"/>
  <c r="Q137" i="4" s="1"/>
  <c r="T88" i="2"/>
  <c r="D108" i="4" s="1"/>
  <c r="Q108" i="4" s="1"/>
  <c r="T77" i="2"/>
  <c r="D132" i="4" s="1"/>
  <c r="Q132" i="4" s="1"/>
  <c r="T135" i="2"/>
  <c r="D81" i="4" s="1"/>
  <c r="Q81" i="4" s="1"/>
  <c r="T143" i="2"/>
  <c r="D82" i="4" s="1"/>
  <c r="Q82" i="4" s="1"/>
  <c r="T98" i="2"/>
  <c r="D109" i="4" s="1"/>
  <c r="Q109" i="4" s="1"/>
  <c r="T151" i="2"/>
  <c r="D140" i="4" s="1"/>
  <c r="Q140" i="4" s="1"/>
  <c r="T50" i="2"/>
  <c r="D47" i="4" s="1"/>
  <c r="Q47" i="4" s="1"/>
  <c r="T63" i="2"/>
  <c r="D104" i="4" s="1"/>
  <c r="Q104" i="4" s="1"/>
  <c r="T58" i="2"/>
  <c r="D59" i="4" s="1"/>
  <c r="Q59" i="4" s="1"/>
  <c r="T36" i="2"/>
  <c r="D9" i="4" s="1"/>
  <c r="Q9" i="4" s="1"/>
  <c r="T139" i="2"/>
  <c r="D33" i="4" s="1"/>
  <c r="Q33" i="4" s="1"/>
  <c r="T25" i="2"/>
  <c r="D131" i="4" s="1"/>
  <c r="Q131" i="4" s="1"/>
  <c r="T99" i="2"/>
  <c r="D100" i="4" s="1"/>
  <c r="Q100" i="4" s="1"/>
  <c r="T68" i="2"/>
  <c r="D25" i="4" s="1"/>
  <c r="Q25" i="4" s="1"/>
  <c r="T38" i="2"/>
  <c r="D79" i="4" s="1"/>
  <c r="Q79" i="4" s="1"/>
  <c r="T123" i="2"/>
  <c r="D41" i="4" s="1"/>
  <c r="Q41" i="4" s="1"/>
  <c r="T82" i="2"/>
  <c r="D86" i="4" s="1"/>
  <c r="Q86" i="4" s="1"/>
  <c r="T92" i="2"/>
  <c r="D127" i="4" s="1"/>
  <c r="Q127" i="4" s="1"/>
  <c r="T64" i="2"/>
  <c r="D97" i="4" s="1"/>
  <c r="Q97" i="4" s="1"/>
  <c r="T134" i="2"/>
  <c r="D15" i="4" s="1"/>
  <c r="Q15" i="4" s="1"/>
  <c r="T59" i="2"/>
  <c r="D24" i="4" s="1"/>
  <c r="Q24" i="4" s="1"/>
  <c r="T130" i="2"/>
  <c r="D31" i="4" s="1"/>
  <c r="Q31" i="4" s="1"/>
  <c r="T140" i="2"/>
  <c r="D57" i="4" s="1"/>
  <c r="Q57" i="4" s="1"/>
  <c r="T85" i="2"/>
  <c r="D121" i="4" s="1"/>
  <c r="Q121" i="4" s="1"/>
  <c r="T22" i="2"/>
  <c r="D72" i="4" s="1"/>
  <c r="Q72" i="4" s="1"/>
  <c r="T24" i="2"/>
  <c r="D124" i="4" s="1"/>
  <c r="Q124" i="4" s="1"/>
  <c r="T46" i="2"/>
  <c r="D46" i="4" s="1"/>
  <c r="Q46" i="4" s="1"/>
  <c r="T106" i="2"/>
  <c r="D42" i="4" s="1"/>
  <c r="Q42" i="4" s="1"/>
  <c r="T33" i="2"/>
  <c r="D78" i="4" s="1"/>
  <c r="Q78" i="4" s="1"/>
  <c r="T119" i="2"/>
  <c r="D60" i="4" s="1"/>
  <c r="Q60" i="4" s="1"/>
  <c r="T83" i="2"/>
  <c r="D62" i="4" s="1"/>
  <c r="Q62" i="4" s="1"/>
  <c r="T55" i="2"/>
  <c r="D136" i="4" s="1"/>
  <c r="Q136" i="4" s="1"/>
  <c r="T18" i="2"/>
  <c r="D12" i="4" s="1"/>
  <c r="Q12" i="4" s="1"/>
  <c r="T60" i="2"/>
  <c r="D110" i="4" s="1"/>
  <c r="Q110" i="4" s="1"/>
  <c r="T32" i="2"/>
  <c r="D30" i="4" s="1"/>
  <c r="Q30" i="4" s="1"/>
  <c r="T133" i="2"/>
  <c r="D13" i="4" s="1"/>
  <c r="Q13" i="4" s="1"/>
  <c r="T103" i="2"/>
  <c r="D98" i="4" s="1"/>
  <c r="Q98" i="4" s="1"/>
  <c r="T47" i="2"/>
  <c r="D28" i="4" s="1"/>
  <c r="Q28" i="4" s="1"/>
  <c r="T132" i="2"/>
  <c r="D96" i="4" s="1"/>
  <c r="Q96" i="4" s="1"/>
  <c r="T75" i="2"/>
  <c r="D11" i="4" s="1"/>
  <c r="Q11" i="4" s="1"/>
  <c r="T102" i="2"/>
  <c r="D44" i="4" s="1"/>
  <c r="Q44" i="4" s="1"/>
  <c r="T78" i="2"/>
  <c r="D130" i="4" s="1"/>
  <c r="Q130" i="4" s="1"/>
  <c r="T138" i="2"/>
  <c r="D77" i="4" s="1"/>
  <c r="Q77" i="4" s="1"/>
  <c r="T93" i="2"/>
  <c r="D61" i="4" s="1"/>
  <c r="Q61" i="4" s="1"/>
  <c r="T128" i="2"/>
  <c r="D107" i="4" s="1"/>
  <c r="Q107" i="4" s="1"/>
  <c r="T49" i="2"/>
  <c r="D126" i="4" s="1"/>
  <c r="Q126" i="4" s="1"/>
  <c r="T72" i="2"/>
  <c r="D135" i="4" s="1"/>
  <c r="Q135" i="4" s="1"/>
  <c r="T107" i="2"/>
  <c r="D105" i="4" s="1"/>
  <c r="Q105" i="4" s="1"/>
  <c r="T125" i="2"/>
  <c r="D68" i="4" s="1"/>
  <c r="Q68" i="4" s="1"/>
  <c r="T67" i="2"/>
  <c r="D26" i="4" s="1"/>
  <c r="Q26" i="4" s="1"/>
  <c r="T69" i="2"/>
  <c r="D89" i="4" s="1"/>
  <c r="Q89" i="4" s="1"/>
  <c r="T27" i="2"/>
  <c r="D71" i="4" s="1"/>
  <c r="Q71" i="4" s="1"/>
  <c r="T111" i="2"/>
  <c r="D58" i="4" s="1"/>
  <c r="Q58" i="4" s="1"/>
  <c r="T148" i="2"/>
  <c r="D64" i="4" s="1"/>
  <c r="Q64" i="4" s="1"/>
  <c r="T100" i="2"/>
  <c r="D90" i="4" s="1"/>
  <c r="Q90" i="4" s="1"/>
  <c r="T70" i="2"/>
  <c r="D106" i="4" s="1"/>
  <c r="Q106" i="4" s="1"/>
  <c r="T108" i="2"/>
  <c r="D76" i="4" s="1"/>
  <c r="Q76" i="4" s="1"/>
  <c r="T17" i="2"/>
  <c r="D14" i="4" s="1"/>
  <c r="Q14" i="4" s="1"/>
  <c r="T54" i="2"/>
  <c r="D115" i="4" s="1"/>
  <c r="Q115" i="4" s="1"/>
  <c r="T89" i="2"/>
  <c r="D114" i="4" s="1"/>
  <c r="Q114" i="4" s="1"/>
  <c r="T34" i="2"/>
  <c r="D67" i="4" s="1"/>
  <c r="Q67" i="4" s="1"/>
  <c r="T94" i="2"/>
  <c r="D53" i="4" s="1"/>
  <c r="Q53" i="4" s="1"/>
  <c r="T45" i="2"/>
  <c r="D7" i="4" s="1"/>
  <c r="BK119" i="2" l="1"/>
  <c r="CB119" i="2"/>
  <c r="K77" i="4"/>
  <c r="CB138" i="2"/>
  <c r="K101" i="4"/>
  <c r="CB61" i="2"/>
  <c r="K72" i="4"/>
  <c r="CB22" i="2"/>
  <c r="K98" i="4"/>
  <c r="CB103" i="2"/>
  <c r="K39" i="4"/>
  <c r="CB80" i="2"/>
  <c r="K31" i="4"/>
  <c r="CB130" i="2"/>
  <c r="K90" i="4"/>
  <c r="CB100" i="2"/>
  <c r="BR90" i="2"/>
  <c r="CB90" i="2"/>
  <c r="BR97" i="2"/>
  <c r="CB97" i="2"/>
  <c r="BK69" i="2"/>
  <c r="CB69" i="2"/>
  <c r="BK66" i="2"/>
  <c r="CB66" i="2"/>
  <c r="K13" i="4"/>
  <c r="CB133" i="2"/>
  <c r="K7" i="4"/>
  <c r="CB45" i="2"/>
  <c r="K71" i="4"/>
  <c r="CB27" i="2"/>
  <c r="BR85" i="2"/>
  <c r="CB85" i="2"/>
  <c r="K28" i="4"/>
  <c r="CB47" i="2"/>
  <c r="BR128" i="2"/>
  <c r="CB128" i="2"/>
  <c r="K78" i="4"/>
  <c r="CB33" i="2"/>
  <c r="BR68" i="2"/>
  <c r="CB68" i="2"/>
  <c r="K37" i="4"/>
  <c r="CB84" i="2"/>
  <c r="K18" i="4"/>
  <c r="CB129" i="2"/>
  <c r="BR41" i="2"/>
  <c r="CB41" i="2"/>
  <c r="K99" i="4"/>
  <c r="CB74" i="2"/>
  <c r="K33" i="4"/>
  <c r="CB139" i="2"/>
  <c r="K96" i="4"/>
  <c r="CB132" i="2"/>
  <c r="K58" i="4"/>
  <c r="CB111" i="2"/>
  <c r="K65" i="4"/>
  <c r="CB31" i="2"/>
  <c r="K47" i="4"/>
  <c r="CB50" i="2"/>
  <c r="K51" i="4"/>
  <c r="CB76" i="2"/>
  <c r="K131" i="4"/>
  <c r="CB25" i="2"/>
  <c r="K103" i="4"/>
  <c r="CB48" i="2"/>
  <c r="BR43" i="2"/>
  <c r="CB43" i="2"/>
  <c r="BK63" i="2"/>
  <c r="CB63" i="2"/>
  <c r="BR52" i="2"/>
  <c r="CB52" i="2"/>
  <c r="BR65" i="2"/>
  <c r="CB65" i="2"/>
  <c r="K15" i="4"/>
  <c r="CB134" i="2"/>
  <c r="BR96" i="2"/>
  <c r="CB96" i="2"/>
  <c r="BR30" i="2"/>
  <c r="CB30" i="2"/>
  <c r="BR29" i="2"/>
  <c r="CB29" i="2"/>
  <c r="K132" i="4"/>
  <c r="CB77" i="2"/>
  <c r="BR46" i="2"/>
  <c r="CB46" i="2"/>
  <c r="BR88" i="2"/>
  <c r="CB88" i="2"/>
  <c r="BR120" i="2"/>
  <c r="CB120" i="2"/>
  <c r="BR67" i="2"/>
  <c r="CB67" i="2"/>
  <c r="BK106" i="2"/>
  <c r="CB106" i="2"/>
  <c r="BK58" i="2"/>
  <c r="CB58" i="2"/>
  <c r="K70" i="4"/>
  <c r="CB145" i="2"/>
  <c r="K44" i="4"/>
  <c r="CB102" i="2"/>
  <c r="BR23" i="2"/>
  <c r="CB23" i="2"/>
  <c r="BR113" i="2"/>
  <c r="CB113" i="2"/>
  <c r="K130" i="4"/>
  <c r="CB78" i="2"/>
  <c r="BR98" i="2"/>
  <c r="CB98" i="2"/>
  <c r="BR144" i="2"/>
  <c r="CB144" i="2"/>
  <c r="K8" i="4"/>
  <c r="CB62" i="2"/>
  <c r="BR99" i="2"/>
  <c r="CB99" i="2"/>
  <c r="BR53" i="2"/>
  <c r="CB53" i="2"/>
  <c r="K93" i="4"/>
  <c r="CB110" i="2"/>
  <c r="BR24" i="2"/>
  <c r="CB24" i="2"/>
  <c r="BR148" i="2"/>
  <c r="CB148" i="2"/>
  <c r="K141" i="4"/>
  <c r="CB122" i="2"/>
  <c r="BK42" i="2"/>
  <c r="CB42" i="2"/>
  <c r="BR123" i="2"/>
  <c r="CB123" i="2"/>
  <c r="K43" i="4"/>
  <c r="CB40" i="2"/>
  <c r="BR142" i="2"/>
  <c r="CB142" i="2"/>
  <c r="BR79" i="2"/>
  <c r="CB79" i="2"/>
  <c r="BR54" i="2"/>
  <c r="CB54" i="2"/>
  <c r="BR18" i="2"/>
  <c r="CB18" i="2"/>
  <c r="BR86" i="2"/>
  <c r="CB86" i="2"/>
  <c r="K48" i="4"/>
  <c r="CB44" i="2"/>
  <c r="K80" i="4"/>
  <c r="CB112" i="2"/>
  <c r="BR64" i="2"/>
  <c r="CB64" i="2"/>
  <c r="K29" i="4"/>
  <c r="CB146" i="2"/>
  <c r="BR83" i="2"/>
  <c r="CB83" i="2"/>
  <c r="K128" i="4"/>
  <c r="CB81" i="2"/>
  <c r="BK71" i="2"/>
  <c r="CB71" i="2"/>
  <c r="BK73" i="2"/>
  <c r="CB73" i="2"/>
  <c r="K126" i="4"/>
  <c r="CB49" i="2"/>
  <c r="BK36" i="2"/>
  <c r="CB36" i="2"/>
  <c r="K120" i="4"/>
  <c r="CB56" i="2"/>
  <c r="BR70" i="2"/>
  <c r="CB70" i="2"/>
  <c r="BK135" i="2"/>
  <c r="CB135" i="2"/>
  <c r="K110" i="4"/>
  <c r="CB60" i="2"/>
  <c r="BR147" i="2"/>
  <c r="CB147" i="2"/>
  <c r="BR28" i="2"/>
  <c r="CB28" i="2"/>
  <c r="K16" i="4"/>
  <c r="CB37" i="2"/>
  <c r="K83" i="4"/>
  <c r="CB101" i="2"/>
  <c r="BR87" i="2"/>
  <c r="CB87" i="2"/>
  <c r="K67" i="4"/>
  <c r="CB34" i="2"/>
  <c r="K135" i="4"/>
  <c r="CB72" i="2"/>
  <c r="BR116" i="2"/>
  <c r="CB116" i="2"/>
  <c r="K85" i="4"/>
  <c r="CB91" i="2"/>
  <c r="K57" i="4"/>
  <c r="CB140" i="2"/>
  <c r="K127" i="4"/>
  <c r="CB92" i="2"/>
  <c r="K54" i="4"/>
  <c r="CB127" i="2"/>
  <c r="K23" i="4"/>
  <c r="CB51" i="2"/>
  <c r="BR149" i="2"/>
  <c r="CB149" i="2"/>
  <c r="BR105" i="2"/>
  <c r="CB105" i="2"/>
  <c r="BR114" i="2"/>
  <c r="CB114" i="2"/>
  <c r="BR125" i="2"/>
  <c r="CB125" i="2"/>
  <c r="BR95" i="2"/>
  <c r="CB95" i="2"/>
  <c r="BR82" i="2"/>
  <c r="CB82" i="2"/>
  <c r="BR143" i="2"/>
  <c r="CB143" i="2"/>
  <c r="BR21" i="2"/>
  <c r="CB21" i="2"/>
  <c r="BR35" i="2"/>
  <c r="CB35" i="2"/>
  <c r="BR93" i="2"/>
  <c r="CB93" i="2"/>
  <c r="BR55" i="2"/>
  <c r="CB55" i="2"/>
  <c r="K102" i="4"/>
  <c r="CB150" i="2"/>
  <c r="K123" i="4"/>
  <c r="CB141" i="2"/>
  <c r="K114" i="4"/>
  <c r="CB89" i="2"/>
  <c r="BK124" i="2"/>
  <c r="CB124" i="2"/>
  <c r="K10" i="4"/>
  <c r="CB26" i="2"/>
  <c r="BR59" i="2"/>
  <c r="CB59" i="2"/>
  <c r="BR115" i="2"/>
  <c r="CB115" i="2"/>
  <c r="K30" i="4"/>
  <c r="CB32" i="2"/>
  <c r="BK118" i="2"/>
  <c r="CB118" i="2"/>
  <c r="BR75" i="2"/>
  <c r="CB75" i="2"/>
  <c r="BR57" i="2"/>
  <c r="CB57" i="2"/>
  <c r="BR107" i="2"/>
  <c r="CB107" i="2"/>
  <c r="BK137" i="2"/>
  <c r="CB137" i="2"/>
  <c r="K53" i="4"/>
  <c r="CB94" i="2"/>
  <c r="BR121" i="2"/>
  <c r="CB121" i="2"/>
  <c r="BR19" i="2"/>
  <c r="CB19" i="2"/>
  <c r="BK39" i="2"/>
  <c r="CB39" i="2"/>
  <c r="BR38" i="2"/>
  <c r="CB38" i="2"/>
  <c r="BR108" i="2"/>
  <c r="CB108" i="2"/>
  <c r="K116" i="4"/>
  <c r="CB104" i="2"/>
  <c r="K137" i="4"/>
  <c r="CB126" i="2"/>
  <c r="BK117" i="2"/>
  <c r="CB117" i="2"/>
  <c r="BR131" i="2"/>
  <c r="CB131" i="2"/>
  <c r="BK109" i="2"/>
  <c r="CB109" i="2"/>
  <c r="BR136" i="2"/>
  <c r="CB136" i="2"/>
  <c r="K14" i="4"/>
  <c r="CB17" i="2"/>
  <c r="Z36" i="4"/>
  <c r="AA74" i="4"/>
  <c r="Y30" i="4"/>
  <c r="Y74" i="4"/>
  <c r="Y24" i="4"/>
  <c r="X74" i="4"/>
  <c r="X16" i="4"/>
  <c r="Z58" i="4" s="1"/>
  <c r="Z134" i="2"/>
  <c r="BY134" i="2" s="1"/>
  <c r="Z131" i="2"/>
  <c r="BY131" i="2" s="1"/>
  <c r="Z108" i="2"/>
  <c r="BY108" i="2" s="1"/>
  <c r="Z90" i="2"/>
  <c r="BY90" i="2" s="1"/>
  <c r="Z67" i="2"/>
  <c r="BY67" i="2" s="1"/>
  <c r="Z106" i="2"/>
  <c r="BY106" i="2" s="1"/>
  <c r="Z58" i="2"/>
  <c r="BY58" i="2" s="1"/>
  <c r="Z60" i="2"/>
  <c r="BY60" i="2" s="1"/>
  <c r="Z124" i="2"/>
  <c r="BY124" i="2" s="1"/>
  <c r="Z110" i="2"/>
  <c r="BY110" i="2" s="1"/>
  <c r="Z69" i="2"/>
  <c r="BY69" i="2" s="1"/>
  <c r="Z114" i="2"/>
  <c r="BY114" i="2" s="1"/>
  <c r="Z102" i="2"/>
  <c r="BY102" i="2" s="1"/>
  <c r="Z118" i="2"/>
  <c r="BY118" i="2" s="1"/>
  <c r="Z113" i="2"/>
  <c r="BY113" i="2" s="1"/>
  <c r="Z133" i="2"/>
  <c r="BY133" i="2" s="1"/>
  <c r="Z81" i="2"/>
  <c r="BY81" i="2" s="1"/>
  <c r="Z93" i="2"/>
  <c r="BY93" i="2" s="1"/>
  <c r="Z105" i="2"/>
  <c r="BY105" i="2" s="1"/>
  <c r="Z57" i="2"/>
  <c r="BY57" i="2" s="1"/>
  <c r="Z70" i="2"/>
  <c r="BY70" i="2" s="1"/>
  <c r="Z63" i="2"/>
  <c r="BY63" i="2" s="1"/>
  <c r="Z101" i="2"/>
  <c r="BY101" i="2" s="1"/>
  <c r="Z95" i="2"/>
  <c r="BY95" i="2" s="1"/>
  <c r="Z96" i="2"/>
  <c r="BY96" i="2" s="1"/>
  <c r="Z117" i="2"/>
  <c r="BY117" i="2" s="1"/>
  <c r="Z97" i="2"/>
  <c r="BY97" i="2" s="1"/>
  <c r="Z143" i="2"/>
  <c r="BY143" i="2" s="1"/>
  <c r="Z76" i="2"/>
  <c r="BY76" i="2" s="1"/>
  <c r="Z135" i="2"/>
  <c r="BY135" i="2" s="1"/>
  <c r="Z126" i="2"/>
  <c r="BY126" i="2" s="1"/>
  <c r="Z100" i="2"/>
  <c r="BY100" i="2" s="1"/>
  <c r="Z59" i="2"/>
  <c r="BY59" i="2" s="1"/>
  <c r="Z89" i="2"/>
  <c r="BY89" i="2" s="1"/>
  <c r="Z75" i="2"/>
  <c r="BY75" i="2" s="1"/>
  <c r="Z148" i="2"/>
  <c r="BY148" i="2" s="1"/>
  <c r="Z80" i="2"/>
  <c r="BY80" i="2" s="1"/>
  <c r="Z150" i="2"/>
  <c r="BY150" i="2" s="1"/>
  <c r="Z127" i="2"/>
  <c r="BY127" i="2" s="1"/>
  <c r="Z136" i="2"/>
  <c r="BY136" i="2" s="1"/>
  <c r="Z139" i="2"/>
  <c r="BY139" i="2" s="1"/>
  <c r="Z130" i="2"/>
  <c r="BY130" i="2" s="1"/>
  <c r="Z99" i="2"/>
  <c r="BY99" i="2" s="1"/>
  <c r="Z145" i="2"/>
  <c r="BY145" i="2" s="1"/>
  <c r="Z120" i="2"/>
  <c r="BY120" i="2" s="1"/>
  <c r="Z65" i="2"/>
  <c r="BY65" i="2" s="1"/>
  <c r="Z123" i="2"/>
  <c r="BY123" i="2" s="1"/>
  <c r="Z79" i="2"/>
  <c r="BY79" i="2" s="1"/>
  <c r="Z91" i="2"/>
  <c r="BY91" i="2" s="1"/>
  <c r="Z140" i="2"/>
  <c r="BY140" i="2" s="1"/>
  <c r="Z82" i="2"/>
  <c r="BY82" i="2" s="1"/>
  <c r="Z73" i="2"/>
  <c r="BY73" i="2" s="1"/>
  <c r="Z146" i="2"/>
  <c r="BY146" i="2" s="1"/>
  <c r="Z144" i="2"/>
  <c r="BY144" i="2" s="1"/>
  <c r="Z83" i="2"/>
  <c r="BY83" i="2" s="1"/>
  <c r="Z84" i="2"/>
  <c r="BY84" i="2" s="1"/>
  <c r="Z111" i="2"/>
  <c r="BY111" i="2" s="1"/>
  <c r="Z103" i="2"/>
  <c r="BY103" i="2" s="1"/>
  <c r="Z147" i="2"/>
  <c r="BY147" i="2" s="1"/>
  <c r="Z87" i="2"/>
  <c r="BY87" i="2" s="1"/>
  <c r="Z122" i="2"/>
  <c r="BY122" i="2" s="1"/>
  <c r="Z72" i="2"/>
  <c r="BY72" i="2" s="1"/>
  <c r="Z86" i="2"/>
  <c r="BY86" i="2" s="1"/>
  <c r="Z116" i="2"/>
  <c r="BY116" i="2" s="1"/>
  <c r="Z112" i="2"/>
  <c r="BY112" i="2" s="1"/>
  <c r="Z77" i="2"/>
  <c r="BY77" i="2" s="1"/>
  <c r="Z62" i="2"/>
  <c r="BY62" i="2" s="1"/>
  <c r="Z74" i="2"/>
  <c r="BY74" i="2" s="1"/>
  <c r="Z66" i="2"/>
  <c r="BY66" i="2" s="1"/>
  <c r="Z119" i="2"/>
  <c r="BY119" i="2" s="1"/>
  <c r="Z64" i="2"/>
  <c r="BY64" i="2" s="1"/>
  <c r="Z129" i="2"/>
  <c r="BY129" i="2" s="1"/>
  <c r="Z92" i="2"/>
  <c r="BY92" i="2" s="1"/>
  <c r="Z104" i="2"/>
  <c r="BY104" i="2" s="1"/>
  <c r="Z125" i="2"/>
  <c r="BY125" i="2" s="1"/>
  <c r="Z137" i="2"/>
  <c r="BY137" i="2" s="1"/>
  <c r="Z71" i="2"/>
  <c r="BY71" i="2" s="1"/>
  <c r="Z142" i="2"/>
  <c r="BY142" i="2" s="1"/>
  <c r="Z132" i="2"/>
  <c r="BY132" i="2" s="1"/>
  <c r="Z128" i="2"/>
  <c r="BY128" i="2" s="1"/>
  <c r="Z121" i="2"/>
  <c r="BY121" i="2" s="1"/>
  <c r="Z94" i="2"/>
  <c r="BY94" i="2" s="1"/>
  <c r="Z88" i="2"/>
  <c r="BY88" i="2" s="1"/>
  <c r="Z85" i="2"/>
  <c r="BY85" i="2" s="1"/>
  <c r="Z109" i="2"/>
  <c r="BY109" i="2" s="1"/>
  <c r="Z61" i="2"/>
  <c r="BY61" i="2" s="1"/>
  <c r="Z149" i="2"/>
  <c r="BY149" i="2" s="1"/>
  <c r="Z115" i="2"/>
  <c r="BY115" i="2" s="1"/>
  <c r="Z107" i="2"/>
  <c r="BY107" i="2" s="1"/>
  <c r="Z78" i="2"/>
  <c r="BY78" i="2" s="1"/>
  <c r="Z141" i="2"/>
  <c r="BY141" i="2" s="1"/>
  <c r="Z98" i="2"/>
  <c r="BY98" i="2" s="1"/>
  <c r="Z68" i="2"/>
  <c r="BY68" i="2" s="1"/>
  <c r="Z138" i="2"/>
  <c r="BY138" i="2" s="1"/>
  <c r="Z151" i="2"/>
  <c r="H140" i="4" s="1"/>
  <c r="U140" i="4" s="1"/>
  <c r="D5" i="4"/>
  <c r="Y50" i="4" s="1"/>
  <c r="G3" i="4"/>
  <c r="X53" i="4" s="1"/>
  <c r="G5" i="4"/>
  <c r="Y53" i="4" s="1"/>
  <c r="Q7" i="4"/>
  <c r="D3" i="4"/>
  <c r="Q74" i="4"/>
  <c r="Q29" i="4"/>
  <c r="Q18" i="4"/>
  <c r="Z53" i="2"/>
  <c r="BY53" i="2" s="1"/>
  <c r="BO44" i="2"/>
  <c r="BO98" i="2"/>
  <c r="Z48" i="2"/>
  <c r="BY48" i="2" s="1"/>
  <c r="BO128" i="2"/>
  <c r="BO50" i="2"/>
  <c r="BO107" i="2"/>
  <c r="BO85" i="2"/>
  <c r="BO137" i="2"/>
  <c r="BO117" i="2"/>
  <c r="Z39" i="2"/>
  <c r="BY39" i="2" s="1"/>
  <c r="BO78" i="2"/>
  <c r="BO118" i="2"/>
  <c r="Z25" i="2"/>
  <c r="BY25" i="2" s="1"/>
  <c r="Z23" i="2"/>
  <c r="BY23" i="2" s="1"/>
  <c r="Z29" i="2"/>
  <c r="BY29" i="2" s="1"/>
  <c r="Z19" i="2"/>
  <c r="BY19" i="2" s="1"/>
  <c r="BO101" i="2"/>
  <c r="BO65" i="2"/>
  <c r="BO57" i="2"/>
  <c r="Z51" i="2"/>
  <c r="BY51" i="2" s="1"/>
  <c r="BO17" i="2"/>
  <c r="BO148" i="2"/>
  <c r="BO67" i="2"/>
  <c r="BO133" i="2"/>
  <c r="BO32" i="2"/>
  <c r="Z32" i="2"/>
  <c r="BY32" i="2" s="1"/>
  <c r="Z44" i="2"/>
  <c r="BY44" i="2" s="1"/>
  <c r="Z18" i="2"/>
  <c r="BY18" i="2" s="1"/>
  <c r="Z47" i="2"/>
  <c r="BY47" i="2" s="1"/>
  <c r="Z31" i="2"/>
  <c r="BY31" i="2" s="1"/>
  <c r="Z33" i="2"/>
  <c r="BY33" i="2" s="1"/>
  <c r="BO70" i="2"/>
  <c r="BO27" i="2"/>
  <c r="BO76" i="2"/>
  <c r="BO110" i="2"/>
  <c r="BO125" i="2"/>
  <c r="BO112" i="2"/>
  <c r="BO66" i="2"/>
  <c r="BO132" i="2"/>
  <c r="BO92" i="2"/>
  <c r="BO34" i="2"/>
  <c r="BO121" i="2"/>
  <c r="BO143" i="2"/>
  <c r="BO40" i="2"/>
  <c r="BO100" i="2"/>
  <c r="Z41" i="2"/>
  <c r="BY41" i="2" s="1"/>
  <c r="Z26" i="2"/>
  <c r="BY26" i="2" s="1"/>
  <c r="Z54" i="2"/>
  <c r="BY54" i="2" s="1"/>
  <c r="Z35" i="2"/>
  <c r="BY35" i="2" s="1"/>
  <c r="Z21" i="2"/>
  <c r="BY21" i="2" s="1"/>
  <c r="BO79" i="2"/>
  <c r="BO86" i="2"/>
  <c r="BO89" i="2"/>
  <c r="BO63" i="2"/>
  <c r="BO124" i="2"/>
  <c r="BO80" i="2"/>
  <c r="BO145" i="2"/>
  <c r="BO102" i="2"/>
  <c r="BO51" i="2"/>
  <c r="BO61" i="2"/>
  <c r="Z30" i="2"/>
  <c r="BY30" i="2" s="1"/>
  <c r="Z24" i="2"/>
  <c r="BY24" i="2" s="1"/>
  <c r="Z40" i="2"/>
  <c r="BY40" i="2" s="1"/>
  <c r="Z17" i="2"/>
  <c r="BY17" i="2" s="1"/>
  <c r="Z52" i="2"/>
  <c r="BY52" i="2" s="1"/>
  <c r="Z36" i="2"/>
  <c r="BY36" i="2" s="1"/>
  <c r="Z49" i="2"/>
  <c r="BY49" i="2" s="1"/>
  <c r="Z38" i="2"/>
  <c r="BY38" i="2" s="1"/>
  <c r="Z42" i="2"/>
  <c r="BY42" i="2" s="1"/>
  <c r="Z22" i="2"/>
  <c r="BY22" i="2" s="1"/>
  <c r="Z37" i="2"/>
  <c r="BY37" i="2" s="1"/>
  <c r="Z20" i="2"/>
  <c r="BY20" i="2" s="1"/>
  <c r="Z43" i="2"/>
  <c r="BY43" i="2" s="1"/>
  <c r="BO36" i="2"/>
  <c r="BO82" i="2"/>
  <c r="BO96" i="2"/>
  <c r="BO41" i="2"/>
  <c r="BO71" i="2"/>
  <c r="BO19" i="2"/>
  <c r="BO136" i="2"/>
  <c r="BO83" i="2"/>
  <c r="BO88" i="2"/>
  <c r="BO138" i="2"/>
  <c r="BO28" i="2"/>
  <c r="BO113" i="2"/>
  <c r="BO103" i="2"/>
  <c r="BO120" i="2"/>
  <c r="BO43" i="2"/>
  <c r="BO114" i="2"/>
  <c r="BO146" i="2"/>
  <c r="BO42" i="2"/>
  <c r="BO108" i="2"/>
  <c r="BO26" i="2"/>
  <c r="BO127" i="2"/>
  <c r="BO37" i="2"/>
  <c r="BQ9" i="2"/>
  <c r="BQ7" i="2" s="1"/>
  <c r="BO39" i="2"/>
  <c r="BO123" i="2"/>
  <c r="BO74" i="2"/>
  <c r="BO116" i="2"/>
  <c r="BO77" i="2"/>
  <c r="BO72" i="2"/>
  <c r="BO69" i="2"/>
  <c r="BO95" i="2"/>
  <c r="BO33" i="2"/>
  <c r="BO81" i="2"/>
  <c r="BO111" i="2"/>
  <c r="BO97" i="2"/>
  <c r="BO147" i="2"/>
  <c r="BO54" i="2"/>
  <c r="BO38" i="2"/>
  <c r="BO115" i="2"/>
  <c r="BO84" i="2"/>
  <c r="BO55" i="2"/>
  <c r="BO64" i="2"/>
  <c r="BO104" i="2"/>
  <c r="BO59" i="2"/>
  <c r="BO53" i="2"/>
  <c r="BO131" i="2"/>
  <c r="BR20" i="2"/>
  <c r="Z45" i="2"/>
  <c r="BY45" i="2" s="1"/>
  <c r="Z56" i="2"/>
  <c r="BY56" i="2" s="1"/>
  <c r="Z50" i="2"/>
  <c r="BY50" i="2" s="1"/>
  <c r="Z46" i="2"/>
  <c r="BY46" i="2" s="1"/>
  <c r="Z27" i="2"/>
  <c r="BY27" i="2" s="1"/>
  <c r="Z55" i="2"/>
  <c r="BY55" i="2" s="1"/>
  <c r="Z28" i="2"/>
  <c r="BY28" i="2" s="1"/>
  <c r="Z34" i="2"/>
  <c r="BY34" i="2" s="1"/>
  <c r="BO48" i="2"/>
  <c r="BO31" i="2"/>
  <c r="BO139" i="2"/>
  <c r="BO25" i="2"/>
  <c r="BO60" i="2"/>
  <c r="BO18" i="2"/>
  <c r="BO94" i="2"/>
  <c r="BO24" i="2"/>
  <c r="BO23" i="2"/>
  <c r="BO52" i="2"/>
  <c r="BO46" i="2"/>
  <c r="BO105" i="2"/>
  <c r="BO134" i="2"/>
  <c r="BO150" i="2"/>
  <c r="BO20" i="2"/>
  <c r="BO135" i="2"/>
  <c r="BO68" i="2"/>
  <c r="BO30" i="2"/>
  <c r="BO140" i="2"/>
  <c r="BO62" i="2"/>
  <c r="BO130" i="2"/>
  <c r="BO22" i="2"/>
  <c r="BO87" i="2"/>
  <c r="BO142" i="2"/>
  <c r="BO45" i="2"/>
  <c r="BO29" i="2"/>
  <c r="BO106" i="2"/>
  <c r="BO149" i="2"/>
  <c r="BO21" i="2"/>
  <c r="BO144" i="2"/>
  <c r="BO122" i="2"/>
  <c r="BO75" i="2"/>
  <c r="BO90" i="2"/>
  <c r="BO56" i="2"/>
  <c r="BO91" i="2"/>
  <c r="BO58" i="2"/>
  <c r="BO47" i="2"/>
  <c r="BO49" i="2"/>
  <c r="BO73" i="2"/>
  <c r="BO119" i="2"/>
  <c r="BO141" i="2"/>
  <c r="BO129" i="2"/>
  <c r="BO99" i="2"/>
  <c r="BO93" i="2"/>
  <c r="BO109" i="2"/>
  <c r="BO35" i="2"/>
  <c r="BO126" i="2"/>
  <c r="G6" i="4"/>
  <c r="K6" i="4"/>
  <c r="Q6" i="4"/>
  <c r="U6" i="4"/>
  <c r="BK23" i="2"/>
  <c r="BK146" i="2"/>
  <c r="BK129" i="2"/>
  <c r="K74" i="4"/>
  <c r="BK121" i="2"/>
  <c r="K87" i="4"/>
  <c r="BK108" i="2"/>
  <c r="BK136" i="2"/>
  <c r="K84" i="4"/>
  <c r="BR126" i="2"/>
  <c r="BK131" i="2"/>
  <c r="K133" i="4"/>
  <c r="K76" i="4"/>
  <c r="K94" i="4"/>
  <c r="BK48" i="2"/>
  <c r="BR32" i="2"/>
  <c r="BR94" i="2"/>
  <c r="BK102" i="2"/>
  <c r="BK26" i="2"/>
  <c r="BK104" i="2"/>
  <c r="K63" i="4"/>
  <c r="BR104" i="2"/>
  <c r="BR101" i="2"/>
  <c r="BK101" i="2"/>
  <c r="BK37" i="2"/>
  <c r="BK111" i="2"/>
  <c r="BK60" i="2"/>
  <c r="BR135" i="2"/>
  <c r="K104" i="4"/>
  <c r="BK31" i="2"/>
  <c r="BR63" i="2"/>
  <c r="BR50" i="2"/>
  <c r="BK88" i="2"/>
  <c r="BR102" i="2"/>
  <c r="BK145" i="2"/>
  <c r="BR145" i="2"/>
  <c r="BR37" i="2"/>
  <c r="K38" i="4"/>
  <c r="BK96" i="2"/>
  <c r="BK92" i="2"/>
  <c r="BR138" i="2"/>
  <c r="BK19" i="2"/>
  <c r="BK115" i="2"/>
  <c r="BK141" i="2"/>
  <c r="BR103" i="2"/>
  <c r="BR150" i="2"/>
  <c r="BR137" i="2"/>
  <c r="K11" i="4"/>
  <c r="BR39" i="2"/>
  <c r="K117" i="4"/>
  <c r="K21" i="4"/>
  <c r="K79" i="4"/>
  <c r="K134" i="4"/>
  <c r="BK100" i="2"/>
  <c r="BK75" i="2"/>
  <c r="BK94" i="2"/>
  <c r="BK38" i="2"/>
  <c r="BK107" i="2"/>
  <c r="BR80" i="2"/>
  <c r="BR141" i="2"/>
  <c r="K95" i="4"/>
  <c r="K75" i="4"/>
  <c r="K105" i="4"/>
  <c r="BR109" i="2"/>
  <c r="BR117" i="2"/>
  <c r="BK126" i="2"/>
  <c r="BK32" i="2"/>
  <c r="BK57" i="2"/>
  <c r="BK80" i="2"/>
  <c r="BR119" i="2"/>
  <c r="BR26" i="2"/>
  <c r="K91" i="4"/>
  <c r="BK43" i="2"/>
  <c r="BK139" i="2"/>
  <c r="BR111" i="2"/>
  <c r="BK50" i="2"/>
  <c r="K36" i="4"/>
  <c r="BR17" i="2"/>
  <c r="BR146" i="2"/>
  <c r="BR71" i="2"/>
  <c r="BR60" i="2"/>
  <c r="K62" i="4"/>
  <c r="K9" i="4"/>
  <c r="BK83" i="2"/>
  <c r="K34" i="4"/>
  <c r="BK76" i="2"/>
  <c r="BR48" i="2"/>
  <c r="BK78" i="2"/>
  <c r="BK132" i="2"/>
  <c r="BR25" i="2"/>
  <c r="BK25" i="2"/>
  <c r="BR132" i="2"/>
  <c r="BR76" i="2"/>
  <c r="BR31" i="2"/>
  <c r="K50" i="4"/>
  <c r="K46" i="4"/>
  <c r="K108" i="4"/>
  <c r="BK30" i="2"/>
  <c r="BK67" i="2"/>
  <c r="K73" i="4"/>
  <c r="K42" i="4"/>
  <c r="K59" i="4"/>
  <c r="BK51" i="2"/>
  <c r="BK29" i="2"/>
  <c r="BK134" i="2"/>
  <c r="BK46" i="2"/>
  <c r="K124" i="4"/>
  <c r="BR106" i="2"/>
  <c r="BR58" i="2"/>
  <c r="BK24" i="2"/>
  <c r="BK91" i="2"/>
  <c r="BK127" i="2"/>
  <c r="BK120" i="2"/>
  <c r="BK110" i="2"/>
  <c r="BR62" i="2"/>
  <c r="K49" i="4"/>
  <c r="K138" i="4"/>
  <c r="K26" i="4"/>
  <c r="BK77" i="2"/>
  <c r="BR92" i="2"/>
  <c r="BK56" i="2"/>
  <c r="BK17" i="2"/>
  <c r="BK44" i="2"/>
  <c r="BK81" i="2"/>
  <c r="BK147" i="2"/>
  <c r="BK28" i="2"/>
  <c r="BR49" i="2"/>
  <c r="BR81" i="2"/>
  <c r="BR56" i="2"/>
  <c r="K19" i="4"/>
  <c r="K81" i="4"/>
  <c r="BK151" i="2"/>
  <c r="BK70" i="2"/>
  <c r="BR73" i="2"/>
  <c r="BR36" i="2"/>
  <c r="K55" i="4"/>
  <c r="K106" i="4"/>
  <c r="K40" i="4"/>
  <c r="BK49" i="2"/>
  <c r="K27" i="4"/>
  <c r="BR78" i="2"/>
  <c r="BK85" i="2"/>
  <c r="BK128" i="2"/>
  <c r="BR34" i="2"/>
  <c r="K22" i="4"/>
  <c r="K89" i="4"/>
  <c r="BR139" i="2"/>
  <c r="BK68" i="2"/>
  <c r="BK41" i="2"/>
  <c r="BK98" i="2"/>
  <c r="K118" i="4"/>
  <c r="K69" i="4"/>
  <c r="BK90" i="2"/>
  <c r="BK144" i="2"/>
  <c r="BR45" i="2"/>
  <c r="K113" i="4"/>
  <c r="K88" i="4"/>
  <c r="BR66" i="2"/>
  <c r="K32" i="4"/>
  <c r="BR74" i="2"/>
  <c r="BK113" i="2"/>
  <c r="BK52" i="2"/>
  <c r="BR72" i="2"/>
  <c r="BR133" i="2"/>
  <c r="BR129" i="2"/>
  <c r="K107" i="4"/>
  <c r="BR33" i="2"/>
  <c r="K25" i="4"/>
  <c r="BR84" i="2"/>
  <c r="BK138" i="2"/>
  <c r="BK34" i="2"/>
  <c r="BK150" i="2"/>
  <c r="BK97" i="2"/>
  <c r="BK89" i="2"/>
  <c r="BK33" i="2"/>
  <c r="K56" i="4"/>
  <c r="BR22" i="2"/>
  <c r="K109" i="4"/>
  <c r="BR100" i="2"/>
  <c r="K121" i="4"/>
  <c r="BR69" i="2"/>
  <c r="BR124" i="2"/>
  <c r="K24" i="4"/>
  <c r="BR47" i="2"/>
  <c r="BR118" i="2"/>
  <c r="BK59" i="2"/>
  <c r="BK74" i="2"/>
  <c r="BK84" i="2"/>
  <c r="BK45" i="2"/>
  <c r="BK47" i="2"/>
  <c r="BK72" i="2"/>
  <c r="BK22" i="2"/>
  <c r="BK133" i="2"/>
  <c r="BK27" i="2"/>
  <c r="BK61" i="2"/>
  <c r="BK87" i="2"/>
  <c r="BR61" i="2"/>
  <c r="BR130" i="2"/>
  <c r="BR89" i="2"/>
  <c r="BR27" i="2"/>
  <c r="BR122" i="2"/>
  <c r="K119" i="4"/>
  <c r="BR110" i="2"/>
  <c r="BR127" i="2"/>
  <c r="BR134" i="2"/>
  <c r="BR51" i="2"/>
  <c r="BR77" i="2"/>
  <c r="BK149" i="2"/>
  <c r="K35" i="4"/>
  <c r="BR40" i="2"/>
  <c r="BR91" i="2"/>
  <c r="BR140" i="2"/>
  <c r="BK21" i="2"/>
  <c r="BK143" i="2"/>
  <c r="BR44" i="2"/>
  <c r="BR112" i="2"/>
  <c r="BK40" i="2"/>
  <c r="BK116" i="2"/>
  <c r="BK140" i="2"/>
  <c r="BK105" i="2"/>
  <c r="K64" i="4"/>
  <c r="BR42" i="2"/>
  <c r="K111" i="4"/>
  <c r="K100" i="4"/>
  <c r="BK53" i="2"/>
  <c r="BK20" i="2"/>
  <c r="BK99" i="2"/>
  <c r="BK148" i="2"/>
  <c r="K52" i="4"/>
  <c r="K41" i="4"/>
  <c r="K17" i="4"/>
  <c r="K139" i="4"/>
  <c r="BK65" i="2"/>
  <c r="BK123" i="2"/>
  <c r="BK122" i="2"/>
  <c r="BK62" i="2"/>
  <c r="BK93" i="2"/>
  <c r="BK79" i="2"/>
  <c r="BK142" i="2"/>
  <c r="BK125" i="2"/>
  <c r="K92" i="4"/>
  <c r="K68" i="4"/>
  <c r="K125" i="4"/>
  <c r="K86" i="4"/>
  <c r="K82" i="4"/>
  <c r="K112" i="4"/>
  <c r="K20" i="4"/>
  <c r="K61" i="4"/>
  <c r="K136" i="4"/>
  <c r="K45" i="4"/>
  <c r="K66" i="4"/>
  <c r="K115" i="4"/>
  <c r="K12" i="4"/>
  <c r="K129" i="4"/>
  <c r="K97" i="4"/>
  <c r="BK130" i="2"/>
  <c r="BK18" i="2"/>
  <c r="BK112" i="2"/>
  <c r="BK55" i="2"/>
  <c r="BK103" i="2"/>
  <c r="BK54" i="2"/>
  <c r="BK114" i="2"/>
  <c r="K60" i="4"/>
  <c r="K122" i="4"/>
  <c r="BK64" i="2"/>
  <c r="BK86" i="2"/>
  <c r="BK35" i="2"/>
  <c r="BK82" i="2"/>
  <c r="BK95" i="2"/>
  <c r="AU14" i="2"/>
  <c r="Z52" i="4" s="1"/>
  <c r="AE49" i="2"/>
  <c r="AD49" i="2"/>
  <c r="AF49" i="2"/>
  <c r="BA14" i="2"/>
  <c r="X18" i="4" s="1"/>
  <c r="Z60" i="4" s="1"/>
  <c r="AJ129" i="2"/>
  <c r="AK129" i="2"/>
  <c r="AL129" i="2"/>
  <c r="AJ53" i="2"/>
  <c r="AK53" i="2"/>
  <c r="AL53" i="2"/>
  <c r="AJ95" i="2"/>
  <c r="AK95" i="2"/>
  <c r="AL95" i="2"/>
  <c r="AJ88" i="2"/>
  <c r="AK88" i="2"/>
  <c r="AL88" i="2"/>
  <c r="AJ66" i="2"/>
  <c r="AK66" i="2"/>
  <c r="AL66" i="2"/>
  <c r="AK37" i="2"/>
  <c r="AJ37" i="2"/>
  <c r="AL37" i="2"/>
  <c r="AK30" i="2"/>
  <c r="AJ30" i="2"/>
  <c r="AL30" i="2"/>
  <c r="AL114" i="2"/>
  <c r="AJ114" i="2"/>
  <c r="AK114" i="2"/>
  <c r="AL74" i="2"/>
  <c r="AK74" i="2"/>
  <c r="AJ74" i="2"/>
  <c r="AL71" i="2"/>
  <c r="AK71" i="2"/>
  <c r="AJ71" i="2"/>
  <c r="AJ62" i="2"/>
  <c r="AL62" i="2"/>
  <c r="AK62" i="2"/>
  <c r="AJ73" i="2"/>
  <c r="AL73" i="2"/>
  <c r="AK73" i="2"/>
  <c r="AJ96" i="2"/>
  <c r="AL96" i="2"/>
  <c r="AK96" i="2"/>
  <c r="AJ149" i="2"/>
  <c r="AL149" i="2"/>
  <c r="AK149" i="2"/>
  <c r="AJ124" i="2"/>
  <c r="AK124" i="2"/>
  <c r="AL124" i="2"/>
  <c r="AJ43" i="2"/>
  <c r="AK43" i="2"/>
  <c r="AL43" i="2"/>
  <c r="AJ110" i="2"/>
  <c r="AK110" i="2"/>
  <c r="AL110" i="2"/>
  <c r="AK101" i="2"/>
  <c r="AJ101" i="2"/>
  <c r="AL101" i="2"/>
  <c r="AK122" i="2"/>
  <c r="AJ122" i="2"/>
  <c r="AL122" i="2"/>
  <c r="AJ116" i="2"/>
  <c r="AK116" i="2"/>
  <c r="AL116" i="2"/>
  <c r="AJ29" i="2"/>
  <c r="AK29" i="2"/>
  <c r="AL29" i="2"/>
  <c r="AL21" i="2"/>
  <c r="AJ21" i="2"/>
  <c r="AK21" i="2"/>
  <c r="AJ86" i="2"/>
  <c r="AK86" i="2"/>
  <c r="AL86" i="2"/>
  <c r="AK80" i="2"/>
  <c r="AL80" i="2"/>
  <c r="AJ80" i="2"/>
  <c r="AJ97" i="2"/>
  <c r="AL97" i="2"/>
  <c r="AK97" i="2"/>
  <c r="AK41" i="2"/>
  <c r="AL41" i="2"/>
  <c r="AJ41" i="2"/>
  <c r="AK150" i="2"/>
  <c r="AJ150" i="2"/>
  <c r="AL150" i="2"/>
  <c r="AJ40" i="2"/>
  <c r="AK40" i="2"/>
  <c r="AL40" i="2"/>
  <c r="AL39" i="2"/>
  <c r="AJ39" i="2"/>
  <c r="AK39" i="2"/>
  <c r="AJ19" i="2"/>
  <c r="AL19" i="2"/>
  <c r="AK19" i="2"/>
  <c r="AL26" i="2"/>
  <c r="AJ26" i="2"/>
  <c r="AK26" i="2"/>
  <c r="AJ23" i="2"/>
  <c r="AL23" i="2"/>
  <c r="AK23" i="2"/>
  <c r="AK118" i="2"/>
  <c r="AJ118" i="2"/>
  <c r="AL118" i="2"/>
  <c r="AJ76" i="2"/>
  <c r="AK76" i="2"/>
  <c r="AL76" i="2"/>
  <c r="AK65" i="2"/>
  <c r="AL65" i="2"/>
  <c r="AJ65" i="2"/>
  <c r="AL20" i="2"/>
  <c r="AK20" i="2"/>
  <c r="AJ20" i="2"/>
  <c r="AK44" i="2"/>
  <c r="AJ44" i="2"/>
  <c r="AL44" i="2"/>
  <c r="AK87" i="2"/>
  <c r="AJ87" i="2"/>
  <c r="AL87" i="2"/>
  <c r="AK109" i="2"/>
  <c r="AL109" i="2"/>
  <c r="AJ109" i="2"/>
  <c r="AL145" i="2"/>
  <c r="AJ145" i="2"/>
  <c r="AK145" i="2"/>
  <c r="AK121" i="2"/>
  <c r="AJ121" i="2"/>
  <c r="AL121" i="2"/>
  <c r="AK115" i="2"/>
  <c r="AJ115" i="2"/>
  <c r="AL115" i="2"/>
  <c r="AK31" i="2"/>
  <c r="AJ31" i="2"/>
  <c r="AL31" i="2"/>
  <c r="AK51" i="2"/>
  <c r="AJ51" i="2"/>
  <c r="AL51" i="2"/>
  <c r="AJ137" i="2"/>
  <c r="AK137" i="2"/>
  <c r="AL137" i="2"/>
  <c r="AK35" i="2"/>
  <c r="AJ35" i="2"/>
  <c r="AL35" i="2"/>
  <c r="AL104" i="2"/>
  <c r="AK104" i="2"/>
  <c r="AJ104" i="2"/>
  <c r="AK136" i="2"/>
  <c r="AL136" i="2"/>
  <c r="AJ136" i="2"/>
  <c r="AK28" i="2"/>
  <c r="AL28" i="2"/>
  <c r="AJ28" i="2"/>
  <c r="AL144" i="2"/>
  <c r="AJ144" i="2"/>
  <c r="AK144" i="2"/>
  <c r="AL57" i="2"/>
  <c r="AK57" i="2"/>
  <c r="AJ57" i="2"/>
  <c r="AJ79" i="2"/>
  <c r="AK79" i="2"/>
  <c r="AL79" i="2"/>
  <c r="AK81" i="2"/>
  <c r="AL81" i="2"/>
  <c r="AJ81" i="2"/>
  <c r="AJ131" i="2"/>
  <c r="AK131" i="2"/>
  <c r="AL131" i="2"/>
  <c r="AK42" i="2"/>
  <c r="AJ42" i="2"/>
  <c r="AL42" i="2"/>
  <c r="AK56" i="2"/>
  <c r="AJ56" i="2"/>
  <c r="AL56" i="2"/>
  <c r="AJ146" i="2"/>
  <c r="AL146" i="2"/>
  <c r="AK146" i="2"/>
  <c r="AK61" i="2"/>
  <c r="AJ61" i="2"/>
  <c r="AL61" i="2"/>
  <c r="AK142" i="2"/>
  <c r="AJ142" i="2"/>
  <c r="AL142" i="2"/>
  <c r="AJ127" i="2"/>
  <c r="AK127" i="2"/>
  <c r="AL127" i="2"/>
  <c r="AJ52" i="2"/>
  <c r="AL52" i="2"/>
  <c r="AK52" i="2"/>
  <c r="AJ48" i="2"/>
  <c r="AK48" i="2"/>
  <c r="AL48" i="2"/>
  <c r="AL120" i="2"/>
  <c r="AJ120" i="2"/>
  <c r="AK120" i="2"/>
  <c r="AJ90" i="2"/>
  <c r="AL90" i="2"/>
  <c r="AK90" i="2"/>
  <c r="AJ113" i="2"/>
  <c r="AK113" i="2"/>
  <c r="AL113" i="2"/>
  <c r="AJ141" i="2"/>
  <c r="AK141" i="2"/>
  <c r="AL141" i="2"/>
  <c r="AJ117" i="2"/>
  <c r="AK117" i="2"/>
  <c r="AL117" i="2"/>
  <c r="H127" i="4" l="1"/>
  <c r="U127" i="4" s="1"/>
  <c r="X50" i="4"/>
  <c r="Y42" i="4" s="1"/>
  <c r="CB16" i="2"/>
  <c r="H40" i="4"/>
  <c r="U40" i="4" s="1"/>
  <c r="H47" i="4"/>
  <c r="U47" i="4" s="1"/>
  <c r="BL37" i="2"/>
  <c r="BL49" i="2"/>
  <c r="BL40" i="2"/>
  <c r="BL26" i="2"/>
  <c r="AA33" i="2"/>
  <c r="BL44" i="2"/>
  <c r="H49" i="4"/>
  <c r="U49" i="4" s="1"/>
  <c r="BL53" i="2"/>
  <c r="H25" i="4"/>
  <c r="U25" i="4" s="1"/>
  <c r="H105" i="4"/>
  <c r="U105" i="4" s="1"/>
  <c r="BL109" i="2"/>
  <c r="H63" i="4"/>
  <c r="U63" i="4" s="1"/>
  <c r="H19" i="4"/>
  <c r="U19" i="4" s="1"/>
  <c r="BL66" i="2"/>
  <c r="H80" i="4"/>
  <c r="U80" i="4" s="1"/>
  <c r="AA122" i="2"/>
  <c r="H58" i="4"/>
  <c r="U58" i="4" s="1"/>
  <c r="H29" i="4"/>
  <c r="U29" i="4" s="1"/>
  <c r="BL91" i="2"/>
  <c r="H138" i="4"/>
  <c r="U138" i="4" s="1"/>
  <c r="AA139" i="2"/>
  <c r="H39" i="4"/>
  <c r="U39" i="4" s="1"/>
  <c r="H24" i="4"/>
  <c r="U24" i="4" s="1"/>
  <c r="AA76" i="2"/>
  <c r="BL96" i="2"/>
  <c r="BL70" i="2"/>
  <c r="H128" i="4"/>
  <c r="U128" i="4" s="1"/>
  <c r="H44" i="4"/>
  <c r="U44" i="4" s="1"/>
  <c r="BL124" i="2"/>
  <c r="BL67" i="2"/>
  <c r="H15" i="4"/>
  <c r="U15" i="4" s="1"/>
  <c r="H136" i="4"/>
  <c r="U136" i="4" s="1"/>
  <c r="H120" i="4"/>
  <c r="U120" i="4" s="1"/>
  <c r="H72" i="4"/>
  <c r="U72" i="4" s="1"/>
  <c r="AA36" i="2"/>
  <c r="BL24" i="2"/>
  <c r="H112" i="4"/>
  <c r="U112" i="4" s="1"/>
  <c r="BL41" i="2"/>
  <c r="H65" i="4"/>
  <c r="U65" i="4" s="1"/>
  <c r="BL32" i="2"/>
  <c r="BL23" i="2"/>
  <c r="H87" i="4"/>
  <c r="U87" i="4" s="1"/>
  <c r="H103" i="4"/>
  <c r="U103" i="4" s="1"/>
  <c r="H109" i="4"/>
  <c r="U109" i="4" s="1"/>
  <c r="BL115" i="2"/>
  <c r="BL85" i="2"/>
  <c r="H107" i="4"/>
  <c r="U107" i="4" s="1"/>
  <c r="H84" i="4"/>
  <c r="U84" i="4" s="1"/>
  <c r="BL129" i="2"/>
  <c r="BL74" i="2"/>
  <c r="BL116" i="2"/>
  <c r="BL87" i="2"/>
  <c r="H37" i="4"/>
  <c r="U37" i="4" s="1"/>
  <c r="H34" i="4"/>
  <c r="U34" i="4" s="1"/>
  <c r="H66" i="4"/>
  <c r="U66" i="4" s="1"/>
  <c r="BL145" i="2"/>
  <c r="H94" i="4"/>
  <c r="U94" i="4" s="1"/>
  <c r="H64" i="4"/>
  <c r="U64" i="4" s="1"/>
  <c r="H90" i="4"/>
  <c r="U90" i="4" s="1"/>
  <c r="H82" i="4"/>
  <c r="U82" i="4" s="1"/>
  <c r="BL95" i="2"/>
  <c r="H75" i="4"/>
  <c r="U75" i="4" s="1"/>
  <c r="H13" i="4"/>
  <c r="U13" i="4" s="1"/>
  <c r="H92" i="4"/>
  <c r="U92" i="4" s="1"/>
  <c r="H110" i="4"/>
  <c r="U110" i="4" s="1"/>
  <c r="H88" i="4"/>
  <c r="U88" i="4" s="1"/>
  <c r="H71" i="4"/>
  <c r="U71" i="4" s="1"/>
  <c r="H7" i="4"/>
  <c r="U7" i="4" s="1"/>
  <c r="BL43" i="2"/>
  <c r="BL42" i="2"/>
  <c r="AA52" i="2"/>
  <c r="BL30" i="2"/>
  <c r="H20" i="4"/>
  <c r="U20" i="4" s="1"/>
  <c r="H28" i="4"/>
  <c r="U28" i="4" s="1"/>
  <c r="BL25" i="2"/>
  <c r="BL141" i="2"/>
  <c r="H35" i="4"/>
  <c r="U35" i="4" s="1"/>
  <c r="H108" i="4"/>
  <c r="U108" i="4" s="1"/>
  <c r="H96" i="4"/>
  <c r="U96" i="4" s="1"/>
  <c r="H68" i="4"/>
  <c r="U68" i="4" s="1"/>
  <c r="AA64" i="2"/>
  <c r="BL62" i="2"/>
  <c r="H129" i="4"/>
  <c r="U129" i="4" s="1"/>
  <c r="H55" i="4"/>
  <c r="U55" i="4" s="1"/>
  <c r="H62" i="4"/>
  <c r="U62" i="4" s="1"/>
  <c r="H86" i="4"/>
  <c r="U86" i="4" s="1"/>
  <c r="H41" i="4"/>
  <c r="U41" i="4" s="1"/>
  <c r="BL99" i="2"/>
  <c r="BL127" i="2"/>
  <c r="H11" i="4"/>
  <c r="U11" i="4" s="1"/>
  <c r="BL126" i="2"/>
  <c r="AA97" i="2"/>
  <c r="BL101" i="2"/>
  <c r="H52" i="4"/>
  <c r="U52" i="4" s="1"/>
  <c r="BL113" i="2"/>
  <c r="H89" i="4"/>
  <c r="U89" i="4" s="1"/>
  <c r="H59" i="4"/>
  <c r="U59" i="4" s="1"/>
  <c r="H76" i="4"/>
  <c r="U76" i="4" s="1"/>
  <c r="H67" i="4"/>
  <c r="U67" i="4" s="1"/>
  <c r="AA46" i="2"/>
  <c r="H111" i="4"/>
  <c r="U111" i="4" s="1"/>
  <c r="H79" i="4"/>
  <c r="U79" i="4" s="1"/>
  <c r="BL54" i="2"/>
  <c r="BL18" i="2"/>
  <c r="H23" i="4"/>
  <c r="U23" i="4" s="1"/>
  <c r="H133" i="4"/>
  <c r="U133" i="4" s="1"/>
  <c r="BL138" i="2"/>
  <c r="H130" i="4"/>
  <c r="U130" i="4" s="1"/>
  <c r="H101" i="4"/>
  <c r="U101" i="4" s="1"/>
  <c r="H53" i="4"/>
  <c r="U53" i="4" s="1"/>
  <c r="BL142" i="2"/>
  <c r="BL104" i="2"/>
  <c r="H60" i="4"/>
  <c r="U60" i="4" s="1"/>
  <c r="H132" i="4"/>
  <c r="U132" i="4" s="1"/>
  <c r="BL72" i="2"/>
  <c r="BL103" i="2"/>
  <c r="BL144" i="2"/>
  <c r="BL140" i="2"/>
  <c r="BL65" i="2"/>
  <c r="H31" i="4"/>
  <c r="U31" i="4" s="1"/>
  <c r="H102" i="4"/>
  <c r="U102" i="4" s="1"/>
  <c r="BL89" i="2"/>
  <c r="AA135" i="2"/>
  <c r="H21" i="4"/>
  <c r="U21" i="4" s="1"/>
  <c r="H104" i="4"/>
  <c r="U104" i="4" s="1"/>
  <c r="H61" i="4"/>
  <c r="U61" i="4" s="1"/>
  <c r="BL118" i="2"/>
  <c r="BL110" i="2"/>
  <c r="H42" i="4"/>
  <c r="U42" i="4" s="1"/>
  <c r="BL131" i="2"/>
  <c r="AA17" i="2"/>
  <c r="AA118" i="2"/>
  <c r="AA53" i="2"/>
  <c r="H17" i="4"/>
  <c r="U17" i="4" s="1"/>
  <c r="Y45" i="4"/>
  <c r="K5" i="4"/>
  <c r="Y61" i="4" s="1"/>
  <c r="H95" i="4"/>
  <c r="U95" i="4" s="1"/>
  <c r="AA81" i="2"/>
  <c r="AA142" i="2"/>
  <c r="BL81" i="2"/>
  <c r="K3" i="4"/>
  <c r="X61" i="4" s="1"/>
  <c r="Y19" i="4" s="1"/>
  <c r="BL75" i="2"/>
  <c r="AA143" i="2"/>
  <c r="AA71" i="2"/>
  <c r="AA48" i="2"/>
  <c r="BV20" i="2"/>
  <c r="BV24" i="2"/>
  <c r="BV28" i="2"/>
  <c r="BV32" i="2"/>
  <c r="BV36" i="2"/>
  <c r="BV40" i="2"/>
  <c r="BV44" i="2"/>
  <c r="BV48" i="2"/>
  <c r="BV52" i="2"/>
  <c r="BV56" i="2"/>
  <c r="BV60" i="2"/>
  <c r="BV64" i="2"/>
  <c r="BV68" i="2"/>
  <c r="BV72" i="2"/>
  <c r="BV76" i="2"/>
  <c r="BV80" i="2"/>
  <c r="BV84" i="2"/>
  <c r="BV88" i="2"/>
  <c r="BV92" i="2"/>
  <c r="BV96" i="2"/>
  <c r="BV100" i="2"/>
  <c r="BV104" i="2"/>
  <c r="BV108" i="2"/>
  <c r="BV112" i="2"/>
  <c r="BV116" i="2"/>
  <c r="BV120" i="2"/>
  <c r="BV124" i="2"/>
  <c r="BV128" i="2"/>
  <c r="BV132" i="2"/>
  <c r="BV136" i="2"/>
  <c r="BV140" i="2"/>
  <c r="BV144" i="2"/>
  <c r="BV148" i="2"/>
  <c r="BV21" i="2"/>
  <c r="BV25" i="2"/>
  <c r="BV29" i="2"/>
  <c r="BV33" i="2"/>
  <c r="BV37" i="2"/>
  <c r="BV41" i="2"/>
  <c r="BV45" i="2"/>
  <c r="BV49" i="2"/>
  <c r="BV53" i="2"/>
  <c r="BV57" i="2"/>
  <c r="BV61" i="2"/>
  <c r="BV65" i="2"/>
  <c r="BV69" i="2"/>
  <c r="BV73" i="2"/>
  <c r="BV77" i="2"/>
  <c r="BV81" i="2"/>
  <c r="BV85" i="2"/>
  <c r="BV89" i="2"/>
  <c r="BV93" i="2"/>
  <c r="BV97" i="2"/>
  <c r="BV101" i="2"/>
  <c r="BV105" i="2"/>
  <c r="BV109" i="2"/>
  <c r="BV113" i="2"/>
  <c r="BV117" i="2"/>
  <c r="BV121" i="2"/>
  <c r="BV125" i="2"/>
  <c r="BV129" i="2"/>
  <c r="BV133" i="2"/>
  <c r="BV137" i="2"/>
  <c r="BV141" i="2"/>
  <c r="BV145" i="2"/>
  <c r="BV149" i="2"/>
  <c r="BV18" i="2"/>
  <c r="BV22" i="2"/>
  <c r="BV26" i="2"/>
  <c r="BV30" i="2"/>
  <c r="BV34" i="2"/>
  <c r="BV38" i="2"/>
  <c r="BV42" i="2"/>
  <c r="BV46" i="2"/>
  <c r="BV50" i="2"/>
  <c r="BV54" i="2"/>
  <c r="BV58" i="2"/>
  <c r="BV62" i="2"/>
  <c r="BV66" i="2"/>
  <c r="BV70" i="2"/>
  <c r="BV74" i="2"/>
  <c r="BV78" i="2"/>
  <c r="BV82" i="2"/>
  <c r="BV86" i="2"/>
  <c r="BV90" i="2"/>
  <c r="BV94" i="2"/>
  <c r="BV98" i="2"/>
  <c r="BV102" i="2"/>
  <c r="BV106" i="2"/>
  <c r="BV110" i="2"/>
  <c r="BV114" i="2"/>
  <c r="BV118" i="2"/>
  <c r="BV122" i="2"/>
  <c r="BV126" i="2"/>
  <c r="BV130" i="2"/>
  <c r="BV134" i="2"/>
  <c r="BV138" i="2"/>
  <c r="BV142" i="2"/>
  <c r="BV146" i="2"/>
  <c r="BV150" i="2"/>
  <c r="BV31" i="2"/>
  <c r="BV47" i="2"/>
  <c r="BV63" i="2"/>
  <c r="BV79" i="2"/>
  <c r="BV95" i="2"/>
  <c r="BV111" i="2"/>
  <c r="BV127" i="2"/>
  <c r="BV143" i="2"/>
  <c r="BV19" i="2"/>
  <c r="BV39" i="2"/>
  <c r="BV59" i="2"/>
  <c r="BV83" i="2"/>
  <c r="BV103" i="2"/>
  <c r="BV123" i="2"/>
  <c r="BV147" i="2"/>
  <c r="BV23" i="2"/>
  <c r="BV43" i="2"/>
  <c r="BV67" i="2"/>
  <c r="BV87" i="2"/>
  <c r="BV107" i="2"/>
  <c r="BV131" i="2"/>
  <c r="BV17" i="2"/>
  <c r="BV55" i="2"/>
  <c r="BV99" i="2"/>
  <c r="BV139" i="2"/>
  <c r="BV71" i="2"/>
  <c r="BV119" i="2"/>
  <c r="BV35" i="2"/>
  <c r="BV91" i="2"/>
  <c r="BV51" i="2"/>
  <c r="BV115" i="2"/>
  <c r="BV135" i="2"/>
  <c r="BV27" i="2"/>
  <c r="BV75" i="2"/>
  <c r="AA37" i="2"/>
  <c r="BL79" i="2"/>
  <c r="AA119" i="2"/>
  <c r="AA38" i="2"/>
  <c r="H14" i="4"/>
  <c r="U14" i="4" s="1"/>
  <c r="BL119" i="2"/>
  <c r="AA105" i="2"/>
  <c r="BL105" i="2"/>
  <c r="BL38" i="2"/>
  <c r="AA117" i="2"/>
  <c r="BL117" i="2"/>
  <c r="BL39" i="2"/>
  <c r="BL132" i="2"/>
  <c r="AA132" i="2"/>
  <c r="AA116" i="2"/>
  <c r="AA112" i="2"/>
  <c r="AA141" i="2"/>
  <c r="BL71" i="2"/>
  <c r="AA69" i="2"/>
  <c r="BL48" i="2"/>
  <c r="H73" i="4"/>
  <c r="U73" i="4" s="1"/>
  <c r="AA133" i="2"/>
  <c r="AA130" i="2"/>
  <c r="BL92" i="2"/>
  <c r="BL69" i="2"/>
  <c r="BL130" i="2"/>
  <c r="BL63" i="2"/>
  <c r="H93" i="4"/>
  <c r="U93" i="4" s="1"/>
  <c r="H26" i="4"/>
  <c r="U26" i="4" s="1"/>
  <c r="BL123" i="2"/>
  <c r="BL136" i="2"/>
  <c r="AA92" i="2"/>
  <c r="AA67" i="2"/>
  <c r="AA104" i="2"/>
  <c r="AA35" i="2"/>
  <c r="AA63" i="2"/>
  <c r="BL133" i="2"/>
  <c r="AA26" i="2"/>
  <c r="AA103" i="2"/>
  <c r="AA110" i="2"/>
  <c r="AA123" i="2"/>
  <c r="AA23" i="2"/>
  <c r="AA75" i="2"/>
  <c r="AA32" i="2"/>
  <c r="BL90" i="2"/>
  <c r="AA136" i="2"/>
  <c r="BL17" i="2"/>
  <c r="H74" i="4"/>
  <c r="U74" i="4" s="1"/>
  <c r="H10" i="4"/>
  <c r="U10" i="4" s="1"/>
  <c r="H70" i="4"/>
  <c r="U70" i="4" s="1"/>
  <c r="H116" i="4"/>
  <c r="U116" i="4" s="1"/>
  <c r="H117" i="4"/>
  <c r="U117" i="4" s="1"/>
  <c r="H98" i="4"/>
  <c r="U98" i="4" s="1"/>
  <c r="AA82" i="2"/>
  <c r="AA109" i="2"/>
  <c r="AA145" i="2"/>
  <c r="BL35" i="2"/>
  <c r="BL82" i="2"/>
  <c r="BL148" i="2"/>
  <c r="H30" i="4"/>
  <c r="U30" i="4" s="1"/>
  <c r="H56" i="4"/>
  <c r="U56" i="4" s="1"/>
  <c r="AA90" i="2"/>
  <c r="AA148" i="2"/>
  <c r="AA87" i="2"/>
  <c r="AA129" i="2"/>
  <c r="AA44" i="2"/>
  <c r="AA31" i="2"/>
  <c r="AA94" i="2"/>
  <c r="AA134" i="2"/>
  <c r="AA113" i="2"/>
  <c r="BL31" i="2"/>
  <c r="H45" i="4"/>
  <c r="U45" i="4" s="1"/>
  <c r="BL143" i="2"/>
  <c r="AA120" i="2"/>
  <c r="AA72" i="2"/>
  <c r="BL112" i="2"/>
  <c r="BL134" i="2"/>
  <c r="AA25" i="2"/>
  <c r="BL22" i="2"/>
  <c r="H78" i="4"/>
  <c r="U78" i="4" s="1"/>
  <c r="H27" i="4"/>
  <c r="U27" i="4" s="1"/>
  <c r="H22" i="4"/>
  <c r="U22" i="4" s="1"/>
  <c r="AA40" i="2"/>
  <c r="AA51" i="2"/>
  <c r="AA22" i="2"/>
  <c r="BL102" i="2"/>
  <c r="H81" i="4"/>
  <c r="U81" i="4" s="1"/>
  <c r="BL137" i="2"/>
  <c r="H114" i="4"/>
  <c r="U114" i="4" s="1"/>
  <c r="H69" i="4"/>
  <c r="U69" i="4" s="1"/>
  <c r="AA49" i="2"/>
  <c r="AA89" i="2"/>
  <c r="AA66" i="2"/>
  <c r="AA144" i="2"/>
  <c r="AA131" i="2"/>
  <c r="AA39" i="2"/>
  <c r="BL58" i="2"/>
  <c r="BL77" i="2"/>
  <c r="BL61" i="2"/>
  <c r="H118" i="4"/>
  <c r="U118" i="4" s="1"/>
  <c r="H12" i="4"/>
  <c r="U12" i="4" s="1"/>
  <c r="H43" i="4"/>
  <c r="U43" i="4" s="1"/>
  <c r="BL33" i="2"/>
  <c r="BL135" i="2"/>
  <c r="BL52" i="2"/>
  <c r="AA102" i="2"/>
  <c r="AA96" i="2"/>
  <c r="AA18" i="2"/>
  <c r="AA58" i="2"/>
  <c r="AA77" i="2"/>
  <c r="AA61" i="2"/>
  <c r="BL64" i="2"/>
  <c r="BL97" i="2"/>
  <c r="H50" i="4"/>
  <c r="U50" i="4" s="1"/>
  <c r="H134" i="4"/>
  <c r="U134" i="4" s="1"/>
  <c r="H126" i="4"/>
  <c r="U126" i="4" s="1"/>
  <c r="H123" i="4"/>
  <c r="U123" i="4" s="1"/>
  <c r="H131" i="4"/>
  <c r="U131" i="4" s="1"/>
  <c r="AA137" i="2"/>
  <c r="BL51" i="2"/>
  <c r="BL120" i="2"/>
  <c r="BL94" i="2"/>
  <c r="H135" i="4"/>
  <c r="U135" i="4" s="1"/>
  <c r="H48" i="4"/>
  <c r="U48" i="4" s="1"/>
  <c r="H18" i="4"/>
  <c r="U18" i="4" s="1"/>
  <c r="BL84" i="2"/>
  <c r="H36" i="4"/>
  <c r="U36" i="4" s="1"/>
  <c r="AA70" i="2"/>
  <c r="AA41" i="2"/>
  <c r="H106" i="4"/>
  <c r="U106" i="4" s="1"/>
  <c r="BL108" i="2"/>
  <c r="BL60" i="2"/>
  <c r="BL151" i="2"/>
  <c r="AA19" i="2"/>
  <c r="BL19" i="2"/>
  <c r="BL21" i="2"/>
  <c r="BL93" i="2"/>
  <c r="H33" i="4"/>
  <c r="U33" i="4" s="1"/>
  <c r="AA93" i="2"/>
  <c r="H99" i="4"/>
  <c r="U99" i="4" s="1"/>
  <c r="BL139" i="2"/>
  <c r="AA30" i="2"/>
  <c r="AA60" i="2"/>
  <c r="AA59" i="2"/>
  <c r="AA79" i="2"/>
  <c r="AA47" i="2"/>
  <c r="BL88" i="2"/>
  <c r="AA84" i="2"/>
  <c r="AA128" i="2"/>
  <c r="AA74" i="2"/>
  <c r="AA21" i="2"/>
  <c r="BL29" i="2"/>
  <c r="BL59" i="2"/>
  <c r="AA108" i="2"/>
  <c r="AA29" i="2"/>
  <c r="BL47" i="2"/>
  <c r="AA43" i="2"/>
  <c r="H97" i="4"/>
  <c r="U97" i="4" s="1"/>
  <c r="BL146" i="2"/>
  <c r="BL83" i="2"/>
  <c r="H137" i="4"/>
  <c r="U137" i="4" s="1"/>
  <c r="AA151" i="2"/>
  <c r="AA126" i="2"/>
  <c r="H121" i="4"/>
  <c r="U121" i="4" s="1"/>
  <c r="H16" i="4"/>
  <c r="U16" i="4" s="1"/>
  <c r="H32" i="4"/>
  <c r="U32" i="4" s="1"/>
  <c r="H38" i="4"/>
  <c r="U38" i="4" s="1"/>
  <c r="H113" i="4"/>
  <c r="U113" i="4" s="1"/>
  <c r="AA88" i="2"/>
  <c r="BL128" i="2"/>
  <c r="AA24" i="2"/>
  <c r="BL20" i="2"/>
  <c r="H9" i="4"/>
  <c r="U9" i="4" s="1"/>
  <c r="AA54" i="2"/>
  <c r="AA114" i="2"/>
  <c r="BL149" i="2"/>
  <c r="H100" i="4"/>
  <c r="U100" i="4" s="1"/>
  <c r="AA85" i="2"/>
  <c r="AA99" i="2"/>
  <c r="AA95" i="2"/>
  <c r="AA149" i="2"/>
  <c r="BL114" i="2"/>
  <c r="AA20" i="2"/>
  <c r="BL36" i="2"/>
  <c r="AA91" i="2"/>
  <c r="AA107" i="2"/>
  <c r="H54" i="4"/>
  <c r="U54" i="4" s="1"/>
  <c r="H124" i="4"/>
  <c r="U124" i="4" s="1"/>
  <c r="H125" i="4"/>
  <c r="U125" i="4" s="1"/>
  <c r="H119" i="4"/>
  <c r="U119" i="4" s="1"/>
  <c r="H115" i="4"/>
  <c r="U115" i="4" s="1"/>
  <c r="H85" i="4"/>
  <c r="U85" i="4" s="1"/>
  <c r="AA83" i="2"/>
  <c r="AA42" i="2"/>
  <c r="AA127" i="2"/>
  <c r="BL28" i="2"/>
  <c r="BL125" i="2"/>
  <c r="AA45" i="2"/>
  <c r="BL98" i="2"/>
  <c r="BL147" i="2"/>
  <c r="BL27" i="2"/>
  <c r="BL80" i="2"/>
  <c r="AA106" i="2"/>
  <c r="BL121" i="2"/>
  <c r="AA65" i="2"/>
  <c r="AA73" i="2"/>
  <c r="BL73" i="2"/>
  <c r="AA34" i="2"/>
  <c r="BL106" i="2"/>
  <c r="AA62" i="2"/>
  <c r="H51" i="4"/>
  <c r="U51" i="4" s="1"/>
  <c r="AA100" i="2"/>
  <c r="H91" i="4"/>
  <c r="U91" i="4" s="1"/>
  <c r="BL111" i="2"/>
  <c r="AA101" i="2"/>
  <c r="BL78" i="2"/>
  <c r="AA78" i="2"/>
  <c r="AA55" i="2"/>
  <c r="H8" i="4"/>
  <c r="U8" i="4" s="1"/>
  <c r="BL122" i="2"/>
  <c r="H139" i="4"/>
  <c r="U139" i="4" s="1"/>
  <c r="H83" i="4"/>
  <c r="U83" i="4" s="1"/>
  <c r="BL150" i="2"/>
  <c r="AA115" i="2"/>
  <c r="H141" i="4"/>
  <c r="U141" i="4" s="1"/>
  <c r="BL76" i="2"/>
  <c r="AA146" i="2"/>
  <c r="AA121" i="2"/>
  <c r="AA111" i="2"/>
  <c r="BL68" i="2"/>
  <c r="AA150" i="2"/>
  <c r="AA56" i="2"/>
  <c r="AA68" i="2"/>
  <c r="BL100" i="2"/>
  <c r="BL55" i="2"/>
  <c r="BL56" i="2"/>
  <c r="BL34" i="2"/>
  <c r="AA86" i="2"/>
  <c r="AA28" i="2"/>
  <c r="BL86" i="2"/>
  <c r="H122" i="4"/>
  <c r="U122" i="4" s="1"/>
  <c r="H57" i="4"/>
  <c r="U57" i="4" s="1"/>
  <c r="H46" i="4"/>
  <c r="U46" i="4" s="1"/>
  <c r="H77" i="4"/>
  <c r="U77" i="4" s="1"/>
  <c r="AA138" i="2"/>
  <c r="AA140" i="2"/>
  <c r="AA124" i="2"/>
  <c r="BL46" i="2"/>
  <c r="BL107" i="2"/>
  <c r="BO16" i="2"/>
  <c r="AA147" i="2"/>
  <c r="BL50" i="2"/>
  <c r="AA50" i="2"/>
  <c r="AA57" i="2"/>
  <c r="AA98" i="2"/>
  <c r="AA27" i="2"/>
  <c r="BL57" i="2"/>
  <c r="AA80" i="2"/>
  <c r="BL45" i="2"/>
  <c r="AA125" i="2"/>
  <c r="BA50" i="2"/>
  <c r="J47" i="4" s="1"/>
  <c r="AU19" i="2"/>
  <c r="F133" i="4" s="1"/>
  <c r="P133" i="4" s="1"/>
  <c r="AU35" i="2"/>
  <c r="F20" i="4" s="1"/>
  <c r="P20" i="4" s="1"/>
  <c r="AU51" i="2"/>
  <c r="F23" i="4" s="1"/>
  <c r="P23" i="4" s="1"/>
  <c r="AU67" i="2"/>
  <c r="F26" i="4" s="1"/>
  <c r="P26" i="4" s="1"/>
  <c r="AU83" i="2"/>
  <c r="F62" i="4" s="1"/>
  <c r="P62" i="4" s="1"/>
  <c r="AU99" i="2"/>
  <c r="F100" i="4" s="1"/>
  <c r="P100" i="4" s="1"/>
  <c r="AU115" i="2"/>
  <c r="F91" i="4" s="1"/>
  <c r="P91" i="4" s="1"/>
  <c r="AU131" i="2"/>
  <c r="F134" i="4" s="1"/>
  <c r="P134" i="4" s="1"/>
  <c r="AU147" i="2"/>
  <c r="F55" i="4" s="1"/>
  <c r="P55" i="4" s="1"/>
  <c r="AU78" i="2"/>
  <c r="F130" i="4" s="1"/>
  <c r="P130" i="4" s="1"/>
  <c r="AU20" i="2"/>
  <c r="F111" i="4" s="1"/>
  <c r="P111" i="4" s="1"/>
  <c r="AU36" i="2"/>
  <c r="F9" i="4" s="1"/>
  <c r="P9" i="4" s="1"/>
  <c r="AU52" i="2"/>
  <c r="F27" i="4" s="1"/>
  <c r="P27" i="4" s="1"/>
  <c r="AU68" i="2"/>
  <c r="F25" i="4" s="1"/>
  <c r="P25" i="4" s="1"/>
  <c r="AU84" i="2"/>
  <c r="F37" i="4" s="1"/>
  <c r="P37" i="4" s="1"/>
  <c r="AU100" i="2"/>
  <c r="F90" i="4" s="1"/>
  <c r="P90" i="4" s="1"/>
  <c r="AU116" i="2"/>
  <c r="F73" i="4" s="1"/>
  <c r="P73" i="4" s="1"/>
  <c r="AU132" i="2"/>
  <c r="F96" i="4" s="1"/>
  <c r="P96" i="4" s="1"/>
  <c r="AU148" i="2"/>
  <c r="F64" i="4" s="1"/>
  <c r="P64" i="4" s="1"/>
  <c r="AU33" i="2"/>
  <c r="F78" i="4" s="1"/>
  <c r="P78" i="4" s="1"/>
  <c r="AU49" i="2"/>
  <c r="F126" i="4" s="1"/>
  <c r="P126" i="4" s="1"/>
  <c r="AU65" i="2"/>
  <c r="F139" i="4" s="1"/>
  <c r="P139" i="4" s="1"/>
  <c r="AU81" i="2"/>
  <c r="F128" i="4" s="1"/>
  <c r="P128" i="4" s="1"/>
  <c r="AU97" i="2"/>
  <c r="F118" i="4" s="1"/>
  <c r="P118" i="4" s="1"/>
  <c r="AU113" i="2"/>
  <c r="F113" i="4" s="1"/>
  <c r="P113" i="4" s="1"/>
  <c r="AU129" i="2"/>
  <c r="F18" i="4" s="1"/>
  <c r="P18" i="4" s="1"/>
  <c r="AU145" i="2"/>
  <c r="F70" i="4" s="1"/>
  <c r="P70" i="4" s="1"/>
  <c r="AU30" i="2"/>
  <c r="F38" i="4" s="1"/>
  <c r="P38" i="4" s="1"/>
  <c r="AU46" i="2"/>
  <c r="F46" i="4" s="1"/>
  <c r="P46" i="4" s="1"/>
  <c r="AU66" i="2"/>
  <c r="F69" i="4" s="1"/>
  <c r="P69" i="4" s="1"/>
  <c r="AU90" i="2"/>
  <c r="F88" i="4" s="1"/>
  <c r="P88" i="4" s="1"/>
  <c r="AU126" i="2"/>
  <c r="F137" i="4" s="1"/>
  <c r="P137" i="4" s="1"/>
  <c r="AU130" i="2"/>
  <c r="F31" i="4" s="1"/>
  <c r="P31" i="4" s="1"/>
  <c r="AU150" i="2"/>
  <c r="F102" i="4" s="1"/>
  <c r="P102" i="4" s="1"/>
  <c r="AU79" i="2"/>
  <c r="F66" i="4" s="1"/>
  <c r="P66" i="4" s="1"/>
  <c r="AU127" i="2"/>
  <c r="F54" i="4" s="1"/>
  <c r="P54" i="4" s="1"/>
  <c r="AU32" i="2"/>
  <c r="F30" i="4" s="1"/>
  <c r="P30" i="4" s="1"/>
  <c r="AU96" i="2"/>
  <c r="F50" i="4" s="1"/>
  <c r="P50" i="4" s="1"/>
  <c r="AU29" i="2"/>
  <c r="F49" i="4" s="1"/>
  <c r="P49" i="4" s="1"/>
  <c r="AU77" i="2"/>
  <c r="F132" i="4" s="1"/>
  <c r="P132" i="4" s="1"/>
  <c r="AU26" i="2"/>
  <c r="F10" i="4" s="1"/>
  <c r="P10" i="4" s="1"/>
  <c r="AU110" i="2"/>
  <c r="F93" i="4" s="1"/>
  <c r="P93" i="4" s="1"/>
  <c r="AU23" i="2"/>
  <c r="F74" i="4" s="1"/>
  <c r="P74" i="4" s="1"/>
  <c r="AU39" i="2"/>
  <c r="F87" i="4" s="1"/>
  <c r="P87" i="4" s="1"/>
  <c r="AU55" i="2"/>
  <c r="F136" i="4" s="1"/>
  <c r="P136" i="4" s="1"/>
  <c r="AU71" i="2"/>
  <c r="F19" i="4" s="1"/>
  <c r="P19" i="4" s="1"/>
  <c r="AU87" i="2"/>
  <c r="F56" i="4" s="1"/>
  <c r="P56" i="4" s="1"/>
  <c r="AU103" i="2"/>
  <c r="F98" i="4" s="1"/>
  <c r="P98" i="4" s="1"/>
  <c r="AU119" i="2"/>
  <c r="F60" i="4" s="1"/>
  <c r="P60" i="4" s="1"/>
  <c r="AU135" i="2"/>
  <c r="F81" i="4" s="1"/>
  <c r="P81" i="4" s="1"/>
  <c r="AU151" i="2"/>
  <c r="F140" i="4" s="1"/>
  <c r="P140" i="4" s="1"/>
  <c r="AU86" i="2"/>
  <c r="F129" i="4" s="1"/>
  <c r="P129" i="4" s="1"/>
  <c r="AU24" i="2"/>
  <c r="F124" i="4" s="1"/>
  <c r="P124" i="4" s="1"/>
  <c r="AU40" i="2"/>
  <c r="F43" i="4" s="1"/>
  <c r="P43" i="4" s="1"/>
  <c r="AU56" i="2"/>
  <c r="F120" i="4" s="1"/>
  <c r="P120" i="4" s="1"/>
  <c r="AU72" i="2"/>
  <c r="F135" i="4" s="1"/>
  <c r="P135" i="4" s="1"/>
  <c r="AU88" i="2"/>
  <c r="F108" i="4" s="1"/>
  <c r="P108" i="4" s="1"/>
  <c r="AU104" i="2"/>
  <c r="F116" i="4" s="1"/>
  <c r="P116" i="4" s="1"/>
  <c r="AU120" i="2"/>
  <c r="F138" i="4" s="1"/>
  <c r="P138" i="4" s="1"/>
  <c r="AU136" i="2"/>
  <c r="F94" i="4" s="1"/>
  <c r="P94" i="4" s="1"/>
  <c r="AU21" i="2"/>
  <c r="F112" i="4" s="1"/>
  <c r="P112" i="4" s="1"/>
  <c r="AU37" i="2"/>
  <c r="F16" i="4" s="1"/>
  <c r="P16" i="4" s="1"/>
  <c r="AU53" i="2"/>
  <c r="F17" i="4" s="1"/>
  <c r="P17" i="4" s="1"/>
  <c r="AU69" i="2"/>
  <c r="F89" i="4" s="1"/>
  <c r="P89" i="4" s="1"/>
  <c r="AU85" i="2"/>
  <c r="F121" i="4" s="1"/>
  <c r="P121" i="4" s="1"/>
  <c r="AU101" i="2"/>
  <c r="F83" i="4" s="1"/>
  <c r="P83" i="4" s="1"/>
  <c r="AU117" i="2"/>
  <c r="F21" i="4" s="1"/>
  <c r="P21" i="4" s="1"/>
  <c r="AU133" i="2"/>
  <c r="F13" i="4" s="1"/>
  <c r="P13" i="4" s="1"/>
  <c r="AU149" i="2"/>
  <c r="F35" i="4" s="1"/>
  <c r="P35" i="4" s="1"/>
  <c r="AU34" i="2"/>
  <c r="F67" i="4" s="1"/>
  <c r="P67" i="4" s="1"/>
  <c r="AU50" i="2"/>
  <c r="F47" i="4" s="1"/>
  <c r="P47" i="4" s="1"/>
  <c r="AU70" i="2"/>
  <c r="F106" i="4" s="1"/>
  <c r="P106" i="4" s="1"/>
  <c r="AU98" i="2"/>
  <c r="F109" i="4" s="1"/>
  <c r="P109" i="4" s="1"/>
  <c r="AU142" i="2"/>
  <c r="F45" i="4" s="1"/>
  <c r="P45" i="4" s="1"/>
  <c r="AU146" i="2"/>
  <c r="F29" i="4" s="1"/>
  <c r="P29" i="4" s="1"/>
  <c r="AU122" i="2"/>
  <c r="F141" i="4" s="1"/>
  <c r="P141" i="4" s="1"/>
  <c r="AU31" i="2"/>
  <c r="F65" i="4" s="1"/>
  <c r="P65" i="4" s="1"/>
  <c r="AU63" i="2"/>
  <c r="F104" i="4" s="1"/>
  <c r="P104" i="4" s="1"/>
  <c r="AU111" i="2"/>
  <c r="F58" i="4" s="1"/>
  <c r="P58" i="4" s="1"/>
  <c r="AU106" i="2"/>
  <c r="F42" i="4" s="1"/>
  <c r="P42" i="4" s="1"/>
  <c r="AU64" i="2"/>
  <c r="F97" i="4" s="1"/>
  <c r="P97" i="4" s="1"/>
  <c r="AU128" i="2"/>
  <c r="F107" i="4" s="1"/>
  <c r="P107" i="4" s="1"/>
  <c r="AU45" i="2"/>
  <c r="F7" i="4" s="1"/>
  <c r="AU125" i="2"/>
  <c r="F68" i="4" s="1"/>
  <c r="P68" i="4" s="1"/>
  <c r="AU58" i="2"/>
  <c r="F59" i="4" s="1"/>
  <c r="P59" i="4" s="1"/>
  <c r="AU27" i="2"/>
  <c r="F71" i="4" s="1"/>
  <c r="P71" i="4" s="1"/>
  <c r="AU43" i="2"/>
  <c r="F36" i="4" s="1"/>
  <c r="P36" i="4" s="1"/>
  <c r="AU59" i="2"/>
  <c r="F24" i="4" s="1"/>
  <c r="P24" i="4" s="1"/>
  <c r="AU75" i="2"/>
  <c r="F11" i="4" s="1"/>
  <c r="P11" i="4" s="1"/>
  <c r="AU91" i="2"/>
  <c r="F85" i="4" s="1"/>
  <c r="P85" i="4" s="1"/>
  <c r="AU107" i="2"/>
  <c r="F105" i="4" s="1"/>
  <c r="P105" i="4" s="1"/>
  <c r="AU123" i="2"/>
  <c r="F41" i="4" s="1"/>
  <c r="P41" i="4" s="1"/>
  <c r="AU139" i="2"/>
  <c r="F33" i="4" s="1"/>
  <c r="P33" i="4" s="1"/>
  <c r="AU18" i="2"/>
  <c r="F12" i="4" s="1"/>
  <c r="P12" i="4" s="1"/>
  <c r="AU94" i="2"/>
  <c r="F53" i="4" s="1"/>
  <c r="P53" i="4" s="1"/>
  <c r="AU28" i="2"/>
  <c r="F40" i="4" s="1"/>
  <c r="P40" i="4" s="1"/>
  <c r="AU44" i="2"/>
  <c r="F48" i="4" s="1"/>
  <c r="P48" i="4" s="1"/>
  <c r="AU60" i="2"/>
  <c r="F110" i="4" s="1"/>
  <c r="P110" i="4" s="1"/>
  <c r="AU76" i="2"/>
  <c r="F51" i="4" s="1"/>
  <c r="P51" i="4" s="1"/>
  <c r="AU92" i="2"/>
  <c r="F127" i="4" s="1"/>
  <c r="P127" i="4" s="1"/>
  <c r="AU108" i="2"/>
  <c r="F76" i="4" s="1"/>
  <c r="P76" i="4" s="1"/>
  <c r="AU124" i="2"/>
  <c r="F122" i="4" s="1"/>
  <c r="P122" i="4" s="1"/>
  <c r="AU140" i="2"/>
  <c r="F57" i="4" s="1"/>
  <c r="P57" i="4" s="1"/>
  <c r="AU25" i="2"/>
  <c r="F131" i="4" s="1"/>
  <c r="P131" i="4" s="1"/>
  <c r="AU41" i="2"/>
  <c r="F32" i="4" s="1"/>
  <c r="P32" i="4" s="1"/>
  <c r="AU57" i="2"/>
  <c r="F75" i="4" s="1"/>
  <c r="P75" i="4" s="1"/>
  <c r="AU73" i="2"/>
  <c r="F34" i="4" s="1"/>
  <c r="P34" i="4" s="1"/>
  <c r="AU89" i="2"/>
  <c r="F114" i="4" s="1"/>
  <c r="P114" i="4" s="1"/>
  <c r="AU105" i="2"/>
  <c r="F52" i="4" s="1"/>
  <c r="P52" i="4" s="1"/>
  <c r="AU121" i="2"/>
  <c r="F63" i="4" s="1"/>
  <c r="P63" i="4" s="1"/>
  <c r="AU137" i="2"/>
  <c r="F84" i="4" s="1"/>
  <c r="P84" i="4" s="1"/>
  <c r="AU22" i="2"/>
  <c r="F72" i="4" s="1"/>
  <c r="P72" i="4" s="1"/>
  <c r="AU38" i="2"/>
  <c r="F79" i="4" s="1"/>
  <c r="P79" i="4" s="1"/>
  <c r="AU54" i="2"/>
  <c r="F115" i="4" s="1"/>
  <c r="P115" i="4" s="1"/>
  <c r="AU74" i="2"/>
  <c r="F99" i="4" s="1"/>
  <c r="P99" i="4" s="1"/>
  <c r="AU102" i="2"/>
  <c r="F44" i="4" s="1"/>
  <c r="P44" i="4" s="1"/>
  <c r="AU138" i="2"/>
  <c r="F77" i="4" s="1"/>
  <c r="P77" i="4" s="1"/>
  <c r="AU118" i="2"/>
  <c r="F95" i="4" s="1"/>
  <c r="P95" i="4" s="1"/>
  <c r="AU17" i="2"/>
  <c r="F14" i="4" s="1"/>
  <c r="P14" i="4" s="1"/>
  <c r="AU47" i="2"/>
  <c r="F28" i="4" s="1"/>
  <c r="P28" i="4" s="1"/>
  <c r="AU95" i="2"/>
  <c r="F125" i="4" s="1"/>
  <c r="P125" i="4" s="1"/>
  <c r="AU143" i="2"/>
  <c r="F82" i="4" s="1"/>
  <c r="P82" i="4" s="1"/>
  <c r="AU62" i="2"/>
  <c r="F8" i="4" s="1"/>
  <c r="P8" i="4" s="1"/>
  <c r="AU48" i="2"/>
  <c r="F103" i="4" s="1"/>
  <c r="P103" i="4" s="1"/>
  <c r="AU80" i="2"/>
  <c r="F39" i="4" s="1"/>
  <c r="P39" i="4" s="1"/>
  <c r="AU112" i="2"/>
  <c r="F80" i="4" s="1"/>
  <c r="P80" i="4" s="1"/>
  <c r="AU144" i="2"/>
  <c r="F22" i="4" s="1"/>
  <c r="P22" i="4" s="1"/>
  <c r="AU61" i="2"/>
  <c r="F101" i="4" s="1"/>
  <c r="P101" i="4" s="1"/>
  <c r="AU93" i="2"/>
  <c r="F61" i="4" s="1"/>
  <c r="P61" i="4" s="1"/>
  <c r="AU109" i="2"/>
  <c r="F117" i="4" s="1"/>
  <c r="P117" i="4" s="1"/>
  <c r="AU141" i="2"/>
  <c r="F123" i="4" s="1"/>
  <c r="P123" i="4" s="1"/>
  <c r="AU42" i="2"/>
  <c r="F119" i="4" s="1"/>
  <c r="P119" i="4" s="1"/>
  <c r="AU82" i="2"/>
  <c r="F86" i="4" s="1"/>
  <c r="P86" i="4" s="1"/>
  <c r="AU114" i="2"/>
  <c r="F92" i="4" s="1"/>
  <c r="P92" i="4" s="1"/>
  <c r="AU134" i="2"/>
  <c r="F15" i="4" s="1"/>
  <c r="P15" i="4" s="1"/>
  <c r="BQ93" i="2"/>
  <c r="BQ76" i="2"/>
  <c r="BQ18" i="2"/>
  <c r="BA18" i="2"/>
  <c r="BQ135" i="2"/>
  <c r="BA23" i="2"/>
  <c r="BQ68" i="2"/>
  <c r="BA124" i="2"/>
  <c r="BA89" i="2"/>
  <c r="BQ74" i="2"/>
  <c r="BQ66" i="2"/>
  <c r="BA55" i="2"/>
  <c r="J136" i="4" s="1"/>
  <c r="BA113" i="2"/>
  <c r="BQ59" i="2"/>
  <c r="BQ96" i="2"/>
  <c r="BQ149" i="2"/>
  <c r="BA26" i="2"/>
  <c r="BA36" i="2"/>
  <c r="J9" i="4" s="1"/>
  <c r="BQ28" i="2"/>
  <c r="BQ72" i="2"/>
  <c r="BQ71" i="2"/>
  <c r="BQ141" i="2"/>
  <c r="BA119" i="2"/>
  <c r="J60" i="4" s="1"/>
  <c r="BA99" i="2"/>
  <c r="BA71" i="2"/>
  <c r="BA136" i="2"/>
  <c r="BA122" i="2"/>
  <c r="BA104" i="2"/>
  <c r="BQ139" i="2"/>
  <c r="BQ39" i="2"/>
  <c r="BQ64" i="2"/>
  <c r="BQ62" i="2"/>
  <c r="BQ30" i="2"/>
  <c r="BQ94" i="2"/>
  <c r="BQ130" i="2"/>
  <c r="BQ73" i="2"/>
  <c r="BQ143" i="2"/>
  <c r="BA57" i="2"/>
  <c r="BA95" i="2"/>
  <c r="BA53" i="2"/>
  <c r="BA137" i="2"/>
  <c r="BA120" i="2"/>
  <c r="BA110" i="2"/>
  <c r="BA78" i="2"/>
  <c r="BA19" i="2"/>
  <c r="BA42" i="2"/>
  <c r="BQ37" i="2"/>
  <c r="BQ31" i="2"/>
  <c r="BQ148" i="2"/>
  <c r="BQ119" i="2"/>
  <c r="BQ84" i="2"/>
  <c r="BQ51" i="2"/>
  <c r="BQ104" i="2"/>
  <c r="BQ57" i="2"/>
  <c r="BA90" i="2"/>
  <c r="BA146" i="2"/>
  <c r="BA52" i="2"/>
  <c r="BA48" i="2"/>
  <c r="BA70" i="2"/>
  <c r="BA114" i="2"/>
  <c r="BA140" i="2"/>
  <c r="BA17" i="2"/>
  <c r="BQ87" i="2"/>
  <c r="BQ17" i="2"/>
  <c r="BQ53" i="2"/>
  <c r="BQ126" i="2"/>
  <c r="BQ112" i="2"/>
  <c r="BQ24" i="2"/>
  <c r="BQ19" i="2"/>
  <c r="BQ43" i="2"/>
  <c r="BQ118" i="2"/>
  <c r="BQ100" i="2"/>
  <c r="BA37" i="2"/>
  <c r="BA56" i="2"/>
  <c r="BC56" i="2" s="1"/>
  <c r="BA68" i="2"/>
  <c r="BA93" i="2"/>
  <c r="BA103" i="2"/>
  <c r="BA54" i="2"/>
  <c r="BA133" i="2"/>
  <c r="J13" i="4" s="1"/>
  <c r="BA33" i="2"/>
  <c r="BQ49" i="2"/>
  <c r="BQ78" i="2"/>
  <c r="BQ41" i="2"/>
  <c r="BQ44" i="2"/>
  <c r="BQ146" i="2"/>
  <c r="BQ58" i="2"/>
  <c r="BQ48" i="2"/>
  <c r="BQ45" i="2"/>
  <c r="BQ63" i="2"/>
  <c r="BA30" i="2"/>
  <c r="BA72" i="2"/>
  <c r="J135" i="4" s="1"/>
  <c r="BA143" i="2"/>
  <c r="BA35" i="2"/>
  <c r="BA64" i="2"/>
  <c r="BA88" i="2"/>
  <c r="BA58" i="2"/>
  <c r="BQ134" i="2"/>
  <c r="BQ142" i="2"/>
  <c r="BQ29" i="2"/>
  <c r="BQ124" i="2"/>
  <c r="BQ123" i="2"/>
  <c r="BA83" i="2"/>
  <c r="BA51" i="2"/>
  <c r="BQ150" i="2"/>
  <c r="BQ114" i="2"/>
  <c r="BQ105" i="2"/>
  <c r="BQ60" i="2"/>
  <c r="BQ54" i="2"/>
  <c r="BQ125" i="2"/>
  <c r="BQ83" i="2"/>
  <c r="BQ109" i="2"/>
  <c r="BA112" i="2"/>
  <c r="BA97" i="2"/>
  <c r="BA135" i="2"/>
  <c r="BA21" i="2"/>
  <c r="BA31" i="2"/>
  <c r="BA85" i="2"/>
  <c r="BA77" i="2"/>
  <c r="BA134" i="2"/>
  <c r="BQ103" i="2"/>
  <c r="BQ95" i="2"/>
  <c r="BQ56" i="2"/>
  <c r="BQ92" i="2"/>
  <c r="BQ35" i="2"/>
  <c r="BQ61" i="2"/>
  <c r="BQ27" i="2"/>
  <c r="BQ107" i="2"/>
  <c r="BA39" i="2"/>
  <c r="BA127" i="2"/>
  <c r="BA38" i="2"/>
  <c r="BA43" i="2"/>
  <c r="J36" i="4" s="1"/>
  <c r="T36" i="4" s="1"/>
  <c r="BA109" i="2"/>
  <c r="J117" i="4" s="1"/>
  <c r="BA82" i="2"/>
  <c r="BA44" i="2"/>
  <c r="BA151" i="2"/>
  <c r="BQ98" i="2"/>
  <c r="BQ88" i="2"/>
  <c r="BQ46" i="2"/>
  <c r="BQ23" i="2"/>
  <c r="BQ113" i="2"/>
  <c r="BA138" i="2"/>
  <c r="BA108" i="2"/>
  <c r="BQ131" i="2"/>
  <c r="BQ32" i="2"/>
  <c r="BA96" i="2"/>
  <c r="AE56" i="2"/>
  <c r="AD56" i="2"/>
  <c r="AF56" i="2"/>
  <c r="BQ120" i="2"/>
  <c r="BQ25" i="2"/>
  <c r="BQ147" i="2"/>
  <c r="BA150" i="2"/>
  <c r="BA25" i="2"/>
  <c r="J131" i="4" s="1"/>
  <c r="BQ108" i="2"/>
  <c r="BA75" i="2"/>
  <c r="J11" i="4" s="1"/>
  <c r="BQ132" i="2"/>
  <c r="BQ128" i="2"/>
  <c r="BA63" i="2"/>
  <c r="BA59" i="2"/>
  <c r="BQ67" i="2"/>
  <c r="BQ77" i="2"/>
  <c r="BQ90" i="2"/>
  <c r="BQ81" i="2"/>
  <c r="BQ47" i="2"/>
  <c r="BA149" i="2"/>
  <c r="BA118" i="2"/>
  <c r="BQ38" i="2"/>
  <c r="BQ80" i="2"/>
  <c r="BA45" i="2"/>
  <c r="BA100" i="2"/>
  <c r="J90" i="4" s="1"/>
  <c r="BA148" i="2"/>
  <c r="BA128" i="2"/>
  <c r="BQ33" i="2"/>
  <c r="BA81" i="2"/>
  <c r="BA79" i="2"/>
  <c r="BA66" i="2"/>
  <c r="BA145" i="2"/>
  <c r="BA116" i="2"/>
  <c r="J73" i="4" s="1"/>
  <c r="BA60" i="2"/>
  <c r="J110" i="4" s="1"/>
  <c r="BA105" i="2"/>
  <c r="BA125" i="2"/>
  <c r="J68" i="4" s="1"/>
  <c r="BA41" i="2"/>
  <c r="J32" i="4" s="1"/>
  <c r="BA142" i="2"/>
  <c r="J45" i="4" s="1"/>
  <c r="BA117" i="2"/>
  <c r="BA20" i="2"/>
  <c r="J111" i="4" s="1"/>
  <c r="BA29" i="2"/>
  <c r="J49" i="4" s="1"/>
  <c r="BQ26" i="2"/>
  <c r="BQ75" i="2"/>
  <c r="BQ129" i="2"/>
  <c r="BQ127" i="2"/>
  <c r="BQ22" i="2"/>
  <c r="BQ20" i="2"/>
  <c r="BQ79" i="2"/>
  <c r="BQ136" i="2"/>
  <c r="BQ82" i="2"/>
  <c r="BA86" i="2"/>
  <c r="J129" i="4" s="1"/>
  <c r="BA147" i="2"/>
  <c r="J55" i="4" s="1"/>
  <c r="BA87" i="2"/>
  <c r="J56" i="4" s="1"/>
  <c r="BA24" i="2"/>
  <c r="J124" i="4" s="1"/>
  <c r="BA101" i="2"/>
  <c r="J83" i="4" s="1"/>
  <c r="BA91" i="2"/>
  <c r="J85" i="4" s="1"/>
  <c r="BA62" i="2"/>
  <c r="J8" i="4" s="1"/>
  <c r="BA111" i="2"/>
  <c r="J58" i="4" s="1"/>
  <c r="BA92" i="2"/>
  <c r="J127" i="4" s="1"/>
  <c r="T127" i="4" s="1"/>
  <c r="BQ36" i="2"/>
  <c r="BQ91" i="2"/>
  <c r="BQ145" i="2"/>
  <c r="BQ110" i="2"/>
  <c r="BQ144" i="2"/>
  <c r="BQ116" i="2"/>
  <c r="BQ122" i="2"/>
  <c r="BQ34" i="2"/>
  <c r="BA129" i="2"/>
  <c r="J18" i="4" s="1"/>
  <c r="T18" i="4" s="1"/>
  <c r="BA67" i="2"/>
  <c r="J26" i="4" s="1"/>
  <c r="BA65" i="2"/>
  <c r="J139" i="4" s="1"/>
  <c r="BA139" i="2"/>
  <c r="J33" i="4" s="1"/>
  <c r="BA80" i="2"/>
  <c r="J39" i="4" s="1"/>
  <c r="BA130" i="2"/>
  <c r="J31" i="4" s="1"/>
  <c r="BA69" i="2"/>
  <c r="J89" i="4" s="1"/>
  <c r="BA132" i="2"/>
  <c r="J96" i="4" s="1"/>
  <c r="BQ101" i="2"/>
  <c r="BQ115" i="2"/>
  <c r="BQ140" i="2"/>
  <c r="BQ70" i="2"/>
  <c r="BQ106" i="2"/>
  <c r="BQ89" i="2"/>
  <c r="BQ111" i="2"/>
  <c r="BQ85" i="2"/>
  <c r="BA131" i="2"/>
  <c r="J134" i="4" s="1"/>
  <c r="BA126" i="2"/>
  <c r="J137" i="4" s="1"/>
  <c r="BA115" i="2"/>
  <c r="J91" i="4" s="1"/>
  <c r="BA94" i="2"/>
  <c r="J53" i="4" s="1"/>
  <c r="BA102" i="2"/>
  <c r="J44" i="4" s="1"/>
  <c r="BA123" i="2"/>
  <c r="J41" i="4" s="1"/>
  <c r="BA46" i="2"/>
  <c r="J46" i="4" s="1"/>
  <c r="BA76" i="2"/>
  <c r="J51" i="4" s="1"/>
  <c r="BQ42" i="2"/>
  <c r="BQ133" i="2"/>
  <c r="BQ117" i="2"/>
  <c r="BQ52" i="2"/>
  <c r="BQ40" i="2"/>
  <c r="BQ69" i="2"/>
  <c r="BQ55" i="2"/>
  <c r="BQ102" i="2"/>
  <c r="BA49" i="2"/>
  <c r="J126" i="4" s="1"/>
  <c r="BA27" i="2"/>
  <c r="J71" i="4" s="1"/>
  <c r="BA74" i="2"/>
  <c r="J99" i="4" s="1"/>
  <c r="BA61" i="2"/>
  <c r="J101" i="4" s="1"/>
  <c r="BA22" i="2"/>
  <c r="J72" i="4" s="1"/>
  <c r="BA40" i="2"/>
  <c r="J43" i="4" s="1"/>
  <c r="T43" i="4" s="1"/>
  <c r="BA98" i="2"/>
  <c r="J109" i="4" s="1"/>
  <c r="BA84" i="2"/>
  <c r="J37" i="4" s="1"/>
  <c r="BA34" i="2"/>
  <c r="BA73" i="2"/>
  <c r="BQ21" i="2"/>
  <c r="BQ86" i="2"/>
  <c r="BQ138" i="2"/>
  <c r="BQ97" i="2"/>
  <c r="BQ65" i="2"/>
  <c r="BQ137" i="2"/>
  <c r="BQ50" i="2"/>
  <c r="BQ99" i="2"/>
  <c r="BA47" i="2"/>
  <c r="BA32" i="2"/>
  <c r="BA107" i="2"/>
  <c r="J105" i="4" s="1"/>
  <c r="BA144" i="2"/>
  <c r="BA28" i="2"/>
  <c r="BA121" i="2"/>
  <c r="J63" i="4" s="1"/>
  <c r="BA141" i="2"/>
  <c r="BA106" i="2"/>
  <c r="J42" i="4" s="1"/>
  <c r="BQ121" i="2"/>
  <c r="AL58" i="2"/>
  <c r="AJ58" i="2"/>
  <c r="AK58" i="2"/>
  <c r="AJ17" i="2"/>
  <c r="AL17" i="2"/>
  <c r="AK17" i="2"/>
  <c r="AJ82" i="2"/>
  <c r="AL82" i="2"/>
  <c r="AK82" i="2"/>
  <c r="AJ93" i="2"/>
  <c r="AL93" i="2"/>
  <c r="AK93" i="2"/>
  <c r="AJ36" i="2"/>
  <c r="AK36" i="2"/>
  <c r="AL36" i="2"/>
  <c r="AJ92" i="2"/>
  <c r="AK92" i="2"/>
  <c r="AL92" i="2"/>
  <c r="AJ24" i="2"/>
  <c r="AL24" i="2"/>
  <c r="AK24" i="2"/>
  <c r="AJ18" i="2"/>
  <c r="AL18" i="2"/>
  <c r="AK18" i="2"/>
  <c r="AK102" i="2"/>
  <c r="AJ102" i="2"/>
  <c r="AL102" i="2"/>
  <c r="AK125" i="2"/>
  <c r="AL125" i="2"/>
  <c r="AJ125" i="2"/>
  <c r="AJ108" i="2"/>
  <c r="AK108" i="2"/>
  <c r="AL108" i="2"/>
  <c r="AJ135" i="2"/>
  <c r="AL135" i="2"/>
  <c r="AK135" i="2"/>
  <c r="AJ139" i="2"/>
  <c r="AK139" i="2"/>
  <c r="AL139" i="2"/>
  <c r="AJ64" i="2"/>
  <c r="AK64" i="2"/>
  <c r="AL64" i="2"/>
  <c r="AK46" i="2"/>
  <c r="AJ46" i="2"/>
  <c r="AL46" i="2"/>
  <c r="AL47" i="2"/>
  <c r="AJ47" i="2"/>
  <c r="AK47" i="2"/>
  <c r="AK49" i="2"/>
  <c r="AL49" i="2"/>
  <c r="AJ49" i="2"/>
  <c r="AK148" i="2"/>
  <c r="AJ148" i="2"/>
  <c r="AL148" i="2"/>
  <c r="AL99" i="2"/>
  <c r="AJ99" i="2"/>
  <c r="AK99" i="2"/>
  <c r="AL55" i="2"/>
  <c r="AK55" i="2"/>
  <c r="AJ55" i="2"/>
  <c r="AL27" i="2"/>
  <c r="AK27" i="2"/>
  <c r="AJ27" i="2"/>
  <c r="AK123" i="2"/>
  <c r="AJ123" i="2"/>
  <c r="AL123" i="2"/>
  <c r="AJ85" i="2"/>
  <c r="AL85" i="2"/>
  <c r="AK85" i="2"/>
  <c r="AL83" i="2"/>
  <c r="AJ83" i="2"/>
  <c r="AK83" i="2"/>
  <c r="AK132" i="2"/>
  <c r="AL132" i="2"/>
  <c r="AJ132" i="2"/>
  <c r="AJ72" i="2"/>
  <c r="AK72" i="2"/>
  <c r="AL72" i="2"/>
  <c r="AK100" i="2"/>
  <c r="AL100" i="2"/>
  <c r="AJ100" i="2"/>
  <c r="AK45" i="2"/>
  <c r="AJ45" i="2"/>
  <c r="AL45" i="2"/>
  <c r="AK59" i="2"/>
  <c r="AL59" i="2"/>
  <c r="AJ59" i="2"/>
  <c r="AK107" i="2"/>
  <c r="AJ107" i="2"/>
  <c r="AL107" i="2"/>
  <c r="AJ94" i="2"/>
  <c r="AL94" i="2"/>
  <c r="AK94" i="2"/>
  <c r="AL63" i="2"/>
  <c r="AK63" i="2"/>
  <c r="AJ63" i="2"/>
  <c r="AJ33" i="2"/>
  <c r="AK33" i="2"/>
  <c r="AL33" i="2"/>
  <c r="AK89" i="2"/>
  <c r="AL89" i="2"/>
  <c r="AJ89" i="2"/>
  <c r="AK151" i="2"/>
  <c r="AJ151" i="2"/>
  <c r="AL151" i="2"/>
  <c r="AJ68" i="2"/>
  <c r="AK68" i="2"/>
  <c r="AL68" i="2"/>
  <c r="AL130" i="2"/>
  <c r="AJ130" i="2"/>
  <c r="AK130" i="2"/>
  <c r="AJ103" i="2"/>
  <c r="AK103" i="2"/>
  <c r="AL103" i="2"/>
  <c r="AK128" i="2"/>
  <c r="AJ128" i="2"/>
  <c r="AL128" i="2"/>
  <c r="AK111" i="2"/>
  <c r="AJ111" i="2"/>
  <c r="AL111" i="2"/>
  <c r="AJ34" i="2"/>
  <c r="AL34" i="2"/>
  <c r="AK34" i="2"/>
  <c r="AK50" i="2"/>
  <c r="AJ50" i="2"/>
  <c r="AL50" i="2"/>
  <c r="AJ38" i="2"/>
  <c r="AK38" i="2"/>
  <c r="AL38" i="2"/>
  <c r="AK60" i="2"/>
  <c r="AJ60" i="2"/>
  <c r="AL60" i="2"/>
  <c r="AJ78" i="2"/>
  <c r="AL78" i="2"/>
  <c r="AK78" i="2"/>
  <c r="AK67" i="2"/>
  <c r="AL67" i="2"/>
  <c r="AJ67" i="2"/>
  <c r="AE17" i="2"/>
  <c r="AF17" i="2"/>
  <c r="AD17" i="2"/>
  <c r="AK22" i="2"/>
  <c r="AJ22" i="2"/>
  <c r="AL22" i="2"/>
  <c r="AJ75" i="2"/>
  <c r="AK75" i="2"/>
  <c r="AL75" i="2"/>
  <c r="AJ143" i="2"/>
  <c r="AK143" i="2"/>
  <c r="AL143" i="2"/>
  <c r="AL25" i="2"/>
  <c r="AK25" i="2"/>
  <c r="AJ25" i="2"/>
  <c r="AK134" i="2"/>
  <c r="AJ134" i="2"/>
  <c r="AL134" i="2"/>
  <c r="AJ106" i="2"/>
  <c r="AK106" i="2"/>
  <c r="AL106" i="2"/>
  <c r="AK32" i="2"/>
  <c r="AL32" i="2"/>
  <c r="AJ32" i="2"/>
  <c r="AJ138" i="2"/>
  <c r="AL138" i="2"/>
  <c r="AK138" i="2"/>
  <c r="AJ69" i="2"/>
  <c r="AL69" i="2"/>
  <c r="AK69" i="2"/>
  <c r="AJ54" i="2"/>
  <c r="AK54" i="2"/>
  <c r="AL54" i="2"/>
  <c r="BR16" i="2"/>
  <c r="T32" i="4" l="1"/>
  <c r="T117" i="4"/>
  <c r="T46" i="4"/>
  <c r="T135" i="4"/>
  <c r="BR14" i="2"/>
  <c r="BB51" i="2"/>
  <c r="T58" i="4"/>
  <c r="T110" i="4"/>
  <c r="T60" i="4"/>
  <c r="T13" i="4"/>
  <c r="T71" i="4"/>
  <c r="T49" i="4"/>
  <c r="T41" i="4"/>
  <c r="T90" i="4"/>
  <c r="T37" i="4"/>
  <c r="T101" i="4"/>
  <c r="T53" i="4"/>
  <c r="T31" i="4"/>
  <c r="T44" i="4"/>
  <c r="T55" i="4"/>
  <c r="T68" i="4"/>
  <c r="T47" i="4"/>
  <c r="T63" i="4"/>
  <c r="T96" i="4"/>
  <c r="T129" i="4"/>
  <c r="T136" i="4"/>
  <c r="T109" i="4"/>
  <c r="T89" i="4"/>
  <c r="T42" i="4"/>
  <c r="T111" i="4"/>
  <c r="T11" i="4"/>
  <c r="T105" i="4"/>
  <c r="T72" i="4"/>
  <c r="T39" i="4"/>
  <c r="BY16" i="2"/>
  <c r="F5" i="4"/>
  <c r="Y52" i="4" s="1"/>
  <c r="H5" i="4"/>
  <c r="Y58" i="4" s="1"/>
  <c r="P7" i="4"/>
  <c r="F3" i="4"/>
  <c r="X52" i="4" s="1"/>
  <c r="H3" i="4"/>
  <c r="X58" i="4" s="1"/>
  <c r="Y16" i="4" s="1"/>
  <c r="BV16" i="2"/>
  <c r="T51" i="4"/>
  <c r="T131" i="4"/>
  <c r="T33" i="4"/>
  <c r="T83" i="4"/>
  <c r="T26" i="4"/>
  <c r="T56" i="4"/>
  <c r="T91" i="4"/>
  <c r="T139" i="4"/>
  <c r="T137" i="4"/>
  <c r="T9" i="4"/>
  <c r="T126" i="4"/>
  <c r="T134" i="4"/>
  <c r="T85" i="4"/>
  <c r="T45" i="4"/>
  <c r="T99" i="4"/>
  <c r="T124" i="4"/>
  <c r="T8" i="4"/>
  <c r="T73" i="4"/>
  <c r="BM50" i="2"/>
  <c r="BB50" i="2"/>
  <c r="BC50" i="2"/>
  <c r="BM36" i="2"/>
  <c r="BC151" i="2"/>
  <c r="J140" i="4"/>
  <c r="T140" i="4" s="1"/>
  <c r="BC32" i="2"/>
  <c r="J30" i="4"/>
  <c r="T30" i="4" s="1"/>
  <c r="BM105" i="2"/>
  <c r="J52" i="4"/>
  <c r="T52" i="4" s="1"/>
  <c r="BB66" i="2"/>
  <c r="J69" i="4"/>
  <c r="T69" i="4" s="1"/>
  <c r="BB45" i="2"/>
  <c r="J7" i="4"/>
  <c r="BM149" i="2"/>
  <c r="J35" i="4"/>
  <c r="T35" i="4" s="1"/>
  <c r="BB96" i="2"/>
  <c r="J50" i="4"/>
  <c r="T50" i="4" s="1"/>
  <c r="BB138" i="2"/>
  <c r="J77" i="4"/>
  <c r="T77" i="4" s="1"/>
  <c r="BB82" i="2"/>
  <c r="J86" i="4"/>
  <c r="T86" i="4" s="1"/>
  <c r="BB127" i="2"/>
  <c r="J54" i="4"/>
  <c r="T54" i="4" s="1"/>
  <c r="BB85" i="2"/>
  <c r="J121" i="4"/>
  <c r="T121" i="4" s="1"/>
  <c r="BB97" i="2"/>
  <c r="J118" i="4"/>
  <c r="T118" i="4" s="1"/>
  <c r="BB35" i="2"/>
  <c r="J20" i="4"/>
  <c r="T20" i="4" s="1"/>
  <c r="BB103" i="2"/>
  <c r="J98" i="4"/>
  <c r="T98" i="4" s="1"/>
  <c r="BB37" i="2"/>
  <c r="J16" i="4"/>
  <c r="T16" i="4" s="1"/>
  <c r="BB140" i="2"/>
  <c r="J57" i="4"/>
  <c r="T57" i="4" s="1"/>
  <c r="BB52" i="2"/>
  <c r="J27" i="4"/>
  <c r="T27" i="4" s="1"/>
  <c r="BM19" i="2"/>
  <c r="J133" i="4"/>
  <c r="T133" i="4" s="1"/>
  <c r="BC137" i="2"/>
  <c r="J84" i="4"/>
  <c r="T84" i="4" s="1"/>
  <c r="BM71" i="2"/>
  <c r="J19" i="4"/>
  <c r="T19" i="4" s="1"/>
  <c r="BB26" i="2"/>
  <c r="J10" i="4"/>
  <c r="T10" i="4" s="1"/>
  <c r="BB113" i="2"/>
  <c r="J113" i="4"/>
  <c r="T113" i="4" s="1"/>
  <c r="BB89" i="2"/>
  <c r="J114" i="4"/>
  <c r="T114" i="4" s="1"/>
  <c r="BC28" i="2"/>
  <c r="J40" i="4"/>
  <c r="T40" i="4" s="1"/>
  <c r="BC47" i="2"/>
  <c r="J28" i="4"/>
  <c r="T28" i="4" s="1"/>
  <c r="BB79" i="2"/>
  <c r="J66" i="4"/>
  <c r="T66" i="4" s="1"/>
  <c r="BB128" i="2"/>
  <c r="J107" i="4"/>
  <c r="T107" i="4" s="1"/>
  <c r="BB150" i="2"/>
  <c r="J102" i="4"/>
  <c r="T102" i="4" s="1"/>
  <c r="BC39" i="2"/>
  <c r="J87" i="4"/>
  <c r="T87" i="4" s="1"/>
  <c r="BM31" i="2"/>
  <c r="J65" i="4"/>
  <c r="T65" i="4" s="1"/>
  <c r="BM112" i="2"/>
  <c r="J80" i="4"/>
  <c r="T80" i="4" s="1"/>
  <c r="BB58" i="2"/>
  <c r="J59" i="4"/>
  <c r="T59" i="4" s="1"/>
  <c r="BB143" i="2"/>
  <c r="J82" i="4"/>
  <c r="T82" i="4" s="1"/>
  <c r="BM33" i="2"/>
  <c r="J78" i="4"/>
  <c r="T78" i="4" s="1"/>
  <c r="BB93" i="2"/>
  <c r="J61" i="4"/>
  <c r="T61" i="4" s="1"/>
  <c r="BC114" i="2"/>
  <c r="J92" i="4"/>
  <c r="T92" i="4" s="1"/>
  <c r="BB146" i="2"/>
  <c r="J29" i="4"/>
  <c r="T29" i="4" s="1"/>
  <c r="BC78" i="2"/>
  <c r="J130" i="4"/>
  <c r="T130" i="4" s="1"/>
  <c r="BB53" i="2"/>
  <c r="J17" i="4"/>
  <c r="T17" i="4" s="1"/>
  <c r="BC104" i="2"/>
  <c r="J116" i="4"/>
  <c r="T116" i="4" s="1"/>
  <c r="BC99" i="2"/>
  <c r="J100" i="4"/>
  <c r="T100" i="4" s="1"/>
  <c r="BC124" i="2"/>
  <c r="J122" i="4"/>
  <c r="T122" i="4" s="1"/>
  <c r="BC18" i="2"/>
  <c r="J12" i="4"/>
  <c r="T12" i="4" s="1"/>
  <c r="BM144" i="2"/>
  <c r="J22" i="4"/>
  <c r="T22" i="4" s="1"/>
  <c r="BB73" i="2"/>
  <c r="J34" i="4"/>
  <c r="T34" i="4" s="1"/>
  <c r="BM81" i="2"/>
  <c r="J128" i="4"/>
  <c r="T128" i="4" s="1"/>
  <c r="BB148" i="2"/>
  <c r="J64" i="4"/>
  <c r="T64" i="4" s="1"/>
  <c r="BM59" i="2"/>
  <c r="J24" i="4"/>
  <c r="T24" i="4" s="1"/>
  <c r="BC134" i="2"/>
  <c r="J15" i="4"/>
  <c r="T15" i="4" s="1"/>
  <c r="BB21" i="2"/>
  <c r="J112" i="4"/>
  <c r="T112" i="4" s="1"/>
  <c r="BM51" i="2"/>
  <c r="J23" i="4"/>
  <c r="T23" i="4" s="1"/>
  <c r="BB88" i="2"/>
  <c r="J108" i="4"/>
  <c r="T108" i="4" s="1"/>
  <c r="BM68" i="2"/>
  <c r="J25" i="4"/>
  <c r="T25" i="4" s="1"/>
  <c r="BC70" i="2"/>
  <c r="J106" i="4"/>
  <c r="T106" i="4" s="1"/>
  <c r="BB90" i="2"/>
  <c r="J88" i="4"/>
  <c r="T88" i="4" s="1"/>
  <c r="BC110" i="2"/>
  <c r="J93" i="4"/>
  <c r="T93" i="4" s="1"/>
  <c r="BM95" i="2"/>
  <c r="J125" i="4"/>
  <c r="T125" i="4" s="1"/>
  <c r="BM122" i="2"/>
  <c r="J141" i="4"/>
  <c r="T141" i="4" s="1"/>
  <c r="BB141" i="2"/>
  <c r="J123" i="4"/>
  <c r="T123" i="4" s="1"/>
  <c r="BC34" i="2"/>
  <c r="J67" i="4"/>
  <c r="T67" i="4" s="1"/>
  <c r="BC117" i="2"/>
  <c r="J21" i="4"/>
  <c r="T21" i="4" s="1"/>
  <c r="BM145" i="2"/>
  <c r="J70" i="4"/>
  <c r="T70" i="4" s="1"/>
  <c r="BC118" i="2"/>
  <c r="J95" i="4"/>
  <c r="T95" i="4" s="1"/>
  <c r="BM63" i="2"/>
  <c r="J104" i="4"/>
  <c r="T104" i="4" s="1"/>
  <c r="BB108" i="2"/>
  <c r="J76" i="4"/>
  <c r="T76" i="4" s="1"/>
  <c r="BC44" i="2"/>
  <c r="J48" i="4"/>
  <c r="T48" i="4" s="1"/>
  <c r="BB38" i="2"/>
  <c r="J79" i="4"/>
  <c r="T79" i="4" s="1"/>
  <c r="BC77" i="2"/>
  <c r="J132" i="4"/>
  <c r="T132" i="4" s="1"/>
  <c r="BB135" i="2"/>
  <c r="J81" i="4"/>
  <c r="T81" i="4" s="1"/>
  <c r="BM83" i="2"/>
  <c r="J62" i="4"/>
  <c r="T62" i="4" s="1"/>
  <c r="BC64" i="2"/>
  <c r="J97" i="4"/>
  <c r="T97" i="4" s="1"/>
  <c r="BM30" i="2"/>
  <c r="J38" i="4"/>
  <c r="T38" i="4" s="1"/>
  <c r="BM54" i="2"/>
  <c r="J115" i="4"/>
  <c r="T115" i="4" s="1"/>
  <c r="BB56" i="2"/>
  <c r="J120" i="4"/>
  <c r="T120" i="4" s="1"/>
  <c r="BM48" i="2"/>
  <c r="J103" i="4"/>
  <c r="T103" i="4" s="1"/>
  <c r="BC42" i="2"/>
  <c r="J119" i="4"/>
  <c r="T119" i="4" s="1"/>
  <c r="BB120" i="2"/>
  <c r="J138" i="4"/>
  <c r="T138" i="4" s="1"/>
  <c r="BC57" i="2"/>
  <c r="J75" i="4"/>
  <c r="T75" i="4" s="1"/>
  <c r="BC136" i="2"/>
  <c r="J94" i="4"/>
  <c r="T94" i="4" s="1"/>
  <c r="BB23" i="2"/>
  <c r="J74" i="4"/>
  <c r="T74" i="4" s="1"/>
  <c r="BC17" i="2"/>
  <c r="J14" i="4"/>
  <c r="T14" i="4" s="1"/>
  <c r="BM56" i="2"/>
  <c r="BC30" i="2"/>
  <c r="BB64" i="2"/>
  <c r="BM136" i="2"/>
  <c r="BC48" i="2"/>
  <c r="BC38" i="2"/>
  <c r="BM64" i="2"/>
  <c r="BB19" i="2"/>
  <c r="BB100" i="2"/>
  <c r="BB55" i="2"/>
  <c r="BB72" i="2"/>
  <c r="BB133" i="2"/>
  <c r="BB106" i="2"/>
  <c r="BC138" i="2"/>
  <c r="BB25" i="2"/>
  <c r="BB30" i="2"/>
  <c r="BB48" i="2"/>
  <c r="BB36" i="2"/>
  <c r="BM110" i="2"/>
  <c r="BM23" i="2"/>
  <c r="BM135" i="2"/>
  <c r="BB54" i="2"/>
  <c r="BB42" i="2"/>
  <c r="BB17" i="2"/>
  <c r="BM42" i="2"/>
  <c r="BM120" i="2"/>
  <c r="BC36" i="2"/>
  <c r="BM103" i="2"/>
  <c r="BB136" i="2"/>
  <c r="BB57" i="2"/>
  <c r="BC120" i="2"/>
  <c r="BC54" i="2"/>
  <c r="BC23" i="2"/>
  <c r="BM57" i="2"/>
  <c r="BB95" i="2"/>
  <c r="BM17" i="2"/>
  <c r="BB77" i="2"/>
  <c r="BC108" i="2"/>
  <c r="BM108" i="2"/>
  <c r="BM77" i="2"/>
  <c r="BM38" i="2"/>
  <c r="BC135" i="2"/>
  <c r="BB18" i="2"/>
  <c r="BM133" i="2"/>
  <c r="BM21" i="2"/>
  <c r="BB124" i="2"/>
  <c r="BB104" i="2"/>
  <c r="BB78" i="2"/>
  <c r="BM146" i="2"/>
  <c r="BM18" i="2"/>
  <c r="BC143" i="2"/>
  <c r="BC58" i="2"/>
  <c r="BM53" i="2"/>
  <c r="BM124" i="2"/>
  <c r="BM55" i="2"/>
  <c r="BC31" i="2"/>
  <c r="BC33" i="2"/>
  <c r="BM104" i="2"/>
  <c r="BC112" i="2"/>
  <c r="BB31" i="2"/>
  <c r="BB99" i="2"/>
  <c r="BM114" i="2"/>
  <c r="BM78" i="2"/>
  <c r="BM93" i="2"/>
  <c r="BC53" i="2"/>
  <c r="BB114" i="2"/>
  <c r="BM99" i="2"/>
  <c r="BC55" i="2"/>
  <c r="BC146" i="2"/>
  <c r="BB112" i="2"/>
  <c r="BB33" i="2"/>
  <c r="BC93" i="2"/>
  <c r="BM143" i="2"/>
  <c r="BC96" i="2"/>
  <c r="BC52" i="2"/>
  <c r="BM26" i="2"/>
  <c r="BC113" i="2"/>
  <c r="BC26" i="2"/>
  <c r="BB63" i="2"/>
  <c r="BC103" i="2"/>
  <c r="BM127" i="2"/>
  <c r="BC82" i="2"/>
  <c r="BM137" i="2"/>
  <c r="BC19" i="2"/>
  <c r="BM113" i="2"/>
  <c r="BC85" i="2"/>
  <c r="BM85" i="2"/>
  <c r="BC37" i="2"/>
  <c r="BC63" i="2"/>
  <c r="BM96" i="2"/>
  <c r="BM52" i="2"/>
  <c r="BC127" i="2"/>
  <c r="BC71" i="2"/>
  <c r="BB137" i="2"/>
  <c r="BB71" i="2"/>
  <c r="BM89" i="2"/>
  <c r="BC89" i="2"/>
  <c r="BC35" i="2"/>
  <c r="BM37" i="2"/>
  <c r="BM140" i="2"/>
  <c r="BM58" i="2"/>
  <c r="BM138" i="2"/>
  <c r="BM35" i="2"/>
  <c r="BC140" i="2"/>
  <c r="BB118" i="2"/>
  <c r="BM118" i="2"/>
  <c r="BM82" i="2"/>
  <c r="BC119" i="2"/>
  <c r="BB119" i="2"/>
  <c r="BM119" i="2"/>
  <c r="BC72" i="2"/>
  <c r="BM88" i="2"/>
  <c r="BC122" i="2"/>
  <c r="BB134" i="2"/>
  <c r="BC95" i="2"/>
  <c r="BB44" i="2"/>
  <c r="BM44" i="2"/>
  <c r="BC83" i="2"/>
  <c r="BB83" i="2"/>
  <c r="BM151" i="2"/>
  <c r="BB151" i="2"/>
  <c r="BC21" i="2"/>
  <c r="BC133" i="2"/>
  <c r="BM70" i="2"/>
  <c r="BM90" i="2"/>
  <c r="BC51" i="2"/>
  <c r="BM72" i="2"/>
  <c r="BB110" i="2"/>
  <c r="BM97" i="2"/>
  <c r="BC97" i="2"/>
  <c r="BB43" i="2"/>
  <c r="BC43" i="2"/>
  <c r="BC90" i="2"/>
  <c r="BB70" i="2"/>
  <c r="BC68" i="2"/>
  <c r="BC88" i="2"/>
  <c r="BB122" i="2"/>
  <c r="BM134" i="2"/>
  <c r="BM43" i="2"/>
  <c r="BB68" i="2"/>
  <c r="BB109" i="2"/>
  <c r="BM109" i="2"/>
  <c r="BC109" i="2"/>
  <c r="BM39" i="2"/>
  <c r="BB39" i="2"/>
  <c r="AE63" i="2"/>
  <c r="AD63" i="2"/>
  <c r="AF63" i="2"/>
  <c r="BB149" i="2"/>
  <c r="BC149" i="2"/>
  <c r="BC45" i="2"/>
  <c r="BM150" i="2"/>
  <c r="BC150" i="2"/>
  <c r="BM45" i="2"/>
  <c r="BM75" i="2"/>
  <c r="BC75" i="2"/>
  <c r="BB75" i="2"/>
  <c r="BC25" i="2"/>
  <c r="BM25" i="2"/>
  <c r="BC59" i="2"/>
  <c r="BB59" i="2"/>
  <c r="BM100" i="2"/>
  <c r="BC100" i="2"/>
  <c r="BC79" i="2"/>
  <c r="BM148" i="2"/>
  <c r="BC148" i="2"/>
  <c r="BM66" i="2"/>
  <c r="BM128" i="2"/>
  <c r="BC128" i="2"/>
  <c r="BB81" i="2"/>
  <c r="BM79" i="2"/>
  <c r="BC66" i="2"/>
  <c r="BC81" i="2"/>
  <c r="BB145" i="2"/>
  <c r="BC145" i="2"/>
  <c r="BC73" i="2"/>
  <c r="BC106" i="2"/>
  <c r="BM60" i="2"/>
  <c r="BC60" i="2"/>
  <c r="BB60" i="2"/>
  <c r="BM116" i="2"/>
  <c r="BB116" i="2"/>
  <c r="BC116" i="2"/>
  <c r="BC105" i="2"/>
  <c r="BB105" i="2"/>
  <c r="BM20" i="2"/>
  <c r="BC20" i="2"/>
  <c r="BB20" i="2"/>
  <c r="BB125" i="2"/>
  <c r="BC125" i="2"/>
  <c r="BM125" i="2"/>
  <c r="BM117" i="2"/>
  <c r="BB117" i="2"/>
  <c r="BC141" i="2"/>
  <c r="BM142" i="2"/>
  <c r="BB142" i="2"/>
  <c r="BC142" i="2"/>
  <c r="BM41" i="2"/>
  <c r="BC41" i="2"/>
  <c r="BB41" i="2"/>
  <c r="BM73" i="2"/>
  <c r="BB144" i="2"/>
  <c r="BC144" i="2"/>
  <c r="BM40" i="2"/>
  <c r="BB40" i="2"/>
  <c r="BC40" i="2"/>
  <c r="BC27" i="2"/>
  <c r="BB27" i="2"/>
  <c r="BM27" i="2"/>
  <c r="BC123" i="2"/>
  <c r="BM123" i="2"/>
  <c r="BB123" i="2"/>
  <c r="BM126" i="2"/>
  <c r="BC126" i="2"/>
  <c r="BB126" i="2"/>
  <c r="BB130" i="2"/>
  <c r="BM130" i="2"/>
  <c r="BC130" i="2"/>
  <c r="BB67" i="2"/>
  <c r="BM67" i="2"/>
  <c r="BC67" i="2"/>
  <c r="BM62" i="2"/>
  <c r="BC62" i="2"/>
  <c r="BB62" i="2"/>
  <c r="BC87" i="2"/>
  <c r="BB87" i="2"/>
  <c r="BM87" i="2"/>
  <c r="BB29" i="2"/>
  <c r="BM29" i="2"/>
  <c r="BC29" i="2"/>
  <c r="BM107" i="2"/>
  <c r="BC107" i="2"/>
  <c r="BM34" i="2"/>
  <c r="BB34" i="2"/>
  <c r="BM22" i="2"/>
  <c r="BC22" i="2"/>
  <c r="BB22" i="2"/>
  <c r="BB49" i="2"/>
  <c r="BM49" i="2"/>
  <c r="BC49" i="2"/>
  <c r="BM102" i="2"/>
  <c r="BB102" i="2"/>
  <c r="BC102" i="2"/>
  <c r="BM131" i="2"/>
  <c r="BC131" i="2"/>
  <c r="BB131" i="2"/>
  <c r="BM80" i="2"/>
  <c r="BB80" i="2"/>
  <c r="BC80" i="2"/>
  <c r="BB129" i="2"/>
  <c r="BM129" i="2"/>
  <c r="BC129" i="2"/>
  <c r="BB91" i="2"/>
  <c r="BM91" i="2"/>
  <c r="BC91" i="2"/>
  <c r="BB147" i="2"/>
  <c r="BC147" i="2"/>
  <c r="BM147" i="2"/>
  <c r="BM106" i="2"/>
  <c r="BM121" i="2"/>
  <c r="BB121" i="2"/>
  <c r="BC121" i="2"/>
  <c r="BB32" i="2"/>
  <c r="BM32" i="2"/>
  <c r="BB84" i="2"/>
  <c r="BM84" i="2"/>
  <c r="BC84" i="2"/>
  <c r="BM61" i="2"/>
  <c r="BC61" i="2"/>
  <c r="BB61" i="2"/>
  <c r="BC76" i="2"/>
  <c r="BM76" i="2"/>
  <c r="BB76" i="2"/>
  <c r="BM94" i="2"/>
  <c r="BB94" i="2"/>
  <c r="BC94" i="2"/>
  <c r="BB132" i="2"/>
  <c r="BC132" i="2"/>
  <c r="BM132" i="2"/>
  <c r="BC139" i="2"/>
  <c r="BM139" i="2"/>
  <c r="BB139" i="2"/>
  <c r="BM92" i="2"/>
  <c r="BC92" i="2"/>
  <c r="BB92" i="2"/>
  <c r="BC101" i="2"/>
  <c r="BM101" i="2"/>
  <c r="BB101" i="2"/>
  <c r="BC86" i="2"/>
  <c r="BM86" i="2"/>
  <c r="BB86" i="2"/>
  <c r="BQ16" i="2"/>
  <c r="BQ14" i="2" s="1"/>
  <c r="BM141" i="2"/>
  <c r="BB107" i="2"/>
  <c r="BM28" i="2"/>
  <c r="BB28" i="2"/>
  <c r="BB47" i="2"/>
  <c r="BM47" i="2"/>
  <c r="BB98" i="2"/>
  <c r="BC98" i="2"/>
  <c r="BM98" i="2"/>
  <c r="BM74" i="2"/>
  <c r="BC74" i="2"/>
  <c r="BB74" i="2"/>
  <c r="BB46" i="2"/>
  <c r="BM46" i="2"/>
  <c r="BC46" i="2"/>
  <c r="BC115" i="2"/>
  <c r="BM115" i="2"/>
  <c r="BB115" i="2"/>
  <c r="BC69" i="2"/>
  <c r="BB69" i="2"/>
  <c r="BM69" i="2"/>
  <c r="BM65" i="2"/>
  <c r="BB65" i="2"/>
  <c r="BC65" i="2"/>
  <c r="BM111" i="2"/>
  <c r="BB111" i="2"/>
  <c r="BC111" i="2"/>
  <c r="BC24" i="2"/>
  <c r="BB24" i="2"/>
  <c r="BM24" i="2"/>
  <c r="CB14" i="2" l="1"/>
  <c r="BY14" i="2"/>
  <c r="Y44" i="4"/>
  <c r="J5" i="4"/>
  <c r="Y60" i="4" s="1"/>
  <c r="J3" i="4"/>
  <c r="X60" i="4" s="1"/>
  <c r="Y18" i="4" s="1"/>
  <c r="T7" i="4"/>
  <c r="AF70" i="2"/>
  <c r="AD70" i="2"/>
  <c r="AE70" i="2"/>
  <c r="AK70" i="2"/>
  <c r="AJ70" i="2"/>
  <c r="AL70" i="2"/>
  <c r="AE77" i="2" l="1"/>
  <c r="AF77" i="2"/>
  <c r="AD77" i="2"/>
  <c r="AK77" i="2"/>
  <c r="AJ77" i="2"/>
  <c r="AL77" i="2"/>
  <c r="AF84" i="2" l="1"/>
  <c r="AE84" i="2"/>
  <c r="AD84" i="2"/>
  <c r="AJ84" i="2"/>
  <c r="AL84" i="2"/>
  <c r="AK84" i="2"/>
  <c r="AF91" i="2" l="1"/>
  <c r="AE91" i="2"/>
  <c r="AD91" i="2"/>
  <c r="AK91" i="2"/>
  <c r="AL91" i="2"/>
  <c r="AJ91" i="2"/>
  <c r="AE98" i="2" l="1"/>
  <c r="AD98" i="2"/>
  <c r="AF98" i="2"/>
  <c r="AJ98" i="2"/>
  <c r="AK98" i="2"/>
  <c r="AL98" i="2"/>
  <c r="AD105" i="2" l="1"/>
  <c r="AF105" i="2"/>
  <c r="AE105" i="2"/>
  <c r="AJ105" i="2"/>
  <c r="AK105" i="2"/>
  <c r="AL105" i="2"/>
  <c r="AD112" i="2" l="1"/>
  <c r="AF112" i="2"/>
  <c r="AE112" i="2"/>
  <c r="AJ112" i="2"/>
  <c r="AK112" i="2"/>
  <c r="AL112" i="2"/>
  <c r="AF119" i="2" l="1"/>
  <c r="AE119" i="2"/>
  <c r="AD119" i="2"/>
  <c r="AK119" i="2"/>
  <c r="AL119" i="2"/>
  <c r="AJ119" i="2"/>
  <c r="AD126" i="2" l="1"/>
  <c r="AF126" i="2"/>
  <c r="AE126" i="2"/>
  <c r="AL126" i="2"/>
  <c r="AK126" i="2"/>
  <c r="AJ126" i="2"/>
  <c r="AD133" i="2" l="1"/>
  <c r="AF133" i="2"/>
  <c r="AE133" i="2"/>
  <c r="AK133" i="2"/>
  <c r="AL133" i="2"/>
  <c r="AJ133" i="2"/>
  <c r="AF140" i="2" l="1"/>
  <c r="AE140" i="2"/>
  <c r="AD140" i="2"/>
  <c r="AK140" i="2"/>
  <c r="AL140" i="2"/>
  <c r="AJ140" i="2"/>
  <c r="AD147" i="2" l="1"/>
  <c r="AD14" i="2" s="1"/>
  <c r="AE147" i="2"/>
  <c r="AE14" i="2" s="1"/>
  <c r="AF147" i="2"/>
  <c r="AF14" i="2" s="1"/>
  <c r="AK147" i="2"/>
  <c r="AK14" i="2" s="1"/>
  <c r="X29" i="4" s="1"/>
  <c r="Y73" i="4" s="1"/>
  <c r="AJ147" i="2"/>
  <c r="AL147" i="2"/>
  <c r="AL14" i="2" s="1"/>
  <c r="Y35" i="4" s="1"/>
  <c r="Z73" i="4" s="1"/>
  <c r="AJ14" i="2" l="1"/>
  <c r="AL12" i="2" s="1"/>
  <c r="X23" i="4" s="1"/>
  <c r="Y29" i="4"/>
  <c r="AF10" i="2"/>
  <c r="AF12" i="2"/>
  <c r="AL10" i="2" l="1"/>
  <c r="X35" i="4" s="1"/>
  <c r="Z35" i="4" s="1"/>
  <c r="Y23" i="4"/>
  <c r="X73" i="4"/>
  <c r="AG14" i="2"/>
  <c r="Z51" i="4" s="1"/>
  <c r="BP9" i="2" l="1"/>
  <c r="AM14" i="2"/>
  <c r="AM40" i="2" s="1"/>
  <c r="AA73" i="4"/>
  <c r="BU18" i="2"/>
  <c r="BU22" i="2"/>
  <c r="BU26" i="2"/>
  <c r="BU30" i="2"/>
  <c r="BU34" i="2"/>
  <c r="BU38" i="2"/>
  <c r="BU42" i="2"/>
  <c r="BU46" i="2"/>
  <c r="BU50" i="2"/>
  <c r="BU54" i="2"/>
  <c r="BU19" i="2"/>
  <c r="BU23" i="2"/>
  <c r="BU27" i="2"/>
  <c r="BU31" i="2"/>
  <c r="BU35" i="2"/>
  <c r="BU39" i="2"/>
  <c r="BU43" i="2"/>
  <c r="BU47" i="2"/>
  <c r="BU51" i="2"/>
  <c r="BU55" i="2"/>
  <c r="BU20" i="2"/>
  <c r="BU24" i="2"/>
  <c r="BU28" i="2"/>
  <c r="BU32" i="2"/>
  <c r="BU36" i="2"/>
  <c r="BU40" i="2"/>
  <c r="BU44" i="2"/>
  <c r="BU48" i="2"/>
  <c r="BU52" i="2"/>
  <c r="BU56" i="2"/>
  <c r="BU60" i="2"/>
  <c r="BU64" i="2"/>
  <c r="BU68" i="2"/>
  <c r="BU72" i="2"/>
  <c r="BU76" i="2"/>
  <c r="BU80" i="2"/>
  <c r="BU84" i="2"/>
  <c r="BU88" i="2"/>
  <c r="BU25" i="2"/>
  <c r="BU41" i="2"/>
  <c r="BU57" i="2"/>
  <c r="BU62" i="2"/>
  <c r="BU67" i="2"/>
  <c r="BU73" i="2"/>
  <c r="BU78" i="2"/>
  <c r="BU83" i="2"/>
  <c r="BU89" i="2"/>
  <c r="BU93" i="2"/>
  <c r="BU97" i="2"/>
  <c r="BU101" i="2"/>
  <c r="BU105" i="2"/>
  <c r="BU109" i="2"/>
  <c r="BU113" i="2"/>
  <c r="BU117" i="2"/>
  <c r="BU121" i="2"/>
  <c r="BU125" i="2"/>
  <c r="BU129" i="2"/>
  <c r="BU133" i="2"/>
  <c r="BU137" i="2"/>
  <c r="BU141" i="2"/>
  <c r="BU145" i="2"/>
  <c r="BU149" i="2"/>
  <c r="AG21" i="2"/>
  <c r="AG25" i="2"/>
  <c r="AG29" i="2"/>
  <c r="AG33" i="2"/>
  <c r="AG37" i="2"/>
  <c r="AG41" i="2"/>
  <c r="AG45" i="2"/>
  <c r="AG49" i="2"/>
  <c r="AG53" i="2"/>
  <c r="AG57" i="2"/>
  <c r="BU33" i="2"/>
  <c r="BU53" i="2"/>
  <c r="BU63" i="2"/>
  <c r="BU70" i="2"/>
  <c r="BU77" i="2"/>
  <c r="BU85" i="2"/>
  <c r="BU91" i="2"/>
  <c r="BU96" i="2"/>
  <c r="BU102" i="2"/>
  <c r="BU107" i="2"/>
  <c r="BU112" i="2"/>
  <c r="BU118" i="2"/>
  <c r="BU123" i="2"/>
  <c r="BU128" i="2"/>
  <c r="BU134" i="2"/>
  <c r="BU139" i="2"/>
  <c r="BU144" i="2"/>
  <c r="BU150" i="2"/>
  <c r="AG20" i="2"/>
  <c r="AG26" i="2"/>
  <c r="AG31" i="2"/>
  <c r="AG36" i="2"/>
  <c r="AG42" i="2"/>
  <c r="AG47" i="2"/>
  <c r="AG52" i="2"/>
  <c r="AG58" i="2"/>
  <c r="AG62" i="2"/>
  <c r="AG66" i="2"/>
  <c r="AG70" i="2"/>
  <c r="AG74" i="2"/>
  <c r="AG78" i="2"/>
  <c r="AG82" i="2"/>
  <c r="AG86" i="2"/>
  <c r="AG90" i="2"/>
  <c r="AG94" i="2"/>
  <c r="AG98" i="2"/>
  <c r="AG102" i="2"/>
  <c r="AG106" i="2"/>
  <c r="AG110" i="2"/>
  <c r="AG114" i="2"/>
  <c r="AG118" i="2"/>
  <c r="AG122" i="2"/>
  <c r="AG126" i="2"/>
  <c r="AG130" i="2"/>
  <c r="AG134" i="2"/>
  <c r="AG138" i="2"/>
  <c r="AG142" i="2"/>
  <c r="AG146" i="2"/>
  <c r="AG150" i="2"/>
  <c r="BU37" i="2"/>
  <c r="BU58" i="2"/>
  <c r="BU65" i="2"/>
  <c r="BU49" i="2"/>
  <c r="BU69" i="2"/>
  <c r="BU79" i="2"/>
  <c r="BU87" i="2"/>
  <c r="BU95" i="2"/>
  <c r="BU103" i="2"/>
  <c r="BU110" i="2"/>
  <c r="BU116" i="2"/>
  <c r="BU124" i="2"/>
  <c r="BU131" i="2"/>
  <c r="BU138" i="2"/>
  <c r="BU146" i="2"/>
  <c r="AG19" i="2"/>
  <c r="AG27" i="2"/>
  <c r="AG34" i="2"/>
  <c r="AG40" i="2"/>
  <c r="AG48" i="2"/>
  <c r="AG55" i="2"/>
  <c r="AG61" i="2"/>
  <c r="AG67" i="2"/>
  <c r="AG72" i="2"/>
  <c r="AG77" i="2"/>
  <c r="AG83" i="2"/>
  <c r="AG88" i="2"/>
  <c r="AG93" i="2"/>
  <c r="AG99" i="2"/>
  <c r="AG104" i="2"/>
  <c r="AG109" i="2"/>
  <c r="AG115" i="2"/>
  <c r="AG120" i="2"/>
  <c r="AG125" i="2"/>
  <c r="AG131" i="2"/>
  <c r="AG136" i="2"/>
  <c r="AG141" i="2"/>
  <c r="AG147" i="2"/>
  <c r="AG17" i="2"/>
  <c r="BU45" i="2"/>
  <c r="BU71" i="2"/>
  <c r="BU82" i="2"/>
  <c r="BU94" i="2"/>
  <c r="BU104" i="2"/>
  <c r="BU114" i="2"/>
  <c r="BU122" i="2"/>
  <c r="BU132" i="2"/>
  <c r="BU142" i="2"/>
  <c r="BU17" i="2"/>
  <c r="BU21" i="2"/>
  <c r="BU61" i="2"/>
  <c r="BU75" i="2"/>
  <c r="BU90" i="2"/>
  <c r="BU99" i="2"/>
  <c r="BU108" i="2"/>
  <c r="BU119" i="2"/>
  <c r="BU127" i="2"/>
  <c r="BU136" i="2"/>
  <c r="BU147" i="2"/>
  <c r="AG22" i="2"/>
  <c r="AG30" i="2"/>
  <c r="AG39" i="2"/>
  <c r="AG50" i="2"/>
  <c r="AG59" i="2"/>
  <c r="AG65" i="2"/>
  <c r="AG73" i="2"/>
  <c r="AG80" i="2"/>
  <c r="AG87" i="2"/>
  <c r="AG95" i="2"/>
  <c r="AG101" i="2"/>
  <c r="AG108" i="2"/>
  <c r="AG116" i="2"/>
  <c r="AG123" i="2"/>
  <c r="AG129" i="2"/>
  <c r="AG137" i="2"/>
  <c r="AG144" i="2"/>
  <c r="AG151" i="2"/>
  <c r="BU29" i="2"/>
  <c r="BU66" i="2"/>
  <c r="BU81" i="2"/>
  <c r="BU92" i="2"/>
  <c r="BU100" i="2"/>
  <c r="BU111" i="2"/>
  <c r="BU120" i="2"/>
  <c r="BU130" i="2"/>
  <c r="BU140" i="2"/>
  <c r="BU148" i="2"/>
  <c r="AG23" i="2"/>
  <c r="AG32" i="2"/>
  <c r="AG43" i="2"/>
  <c r="AG51" i="2"/>
  <c r="AG60" i="2"/>
  <c r="AG68" i="2"/>
  <c r="AG75" i="2"/>
  <c r="AG81" i="2"/>
  <c r="AG89" i="2"/>
  <c r="AG96" i="2"/>
  <c r="AG103" i="2"/>
  <c r="AG111" i="2"/>
  <c r="AG117" i="2"/>
  <c r="AG124" i="2"/>
  <c r="AG132" i="2"/>
  <c r="AG139" i="2"/>
  <c r="AG145" i="2"/>
  <c r="BU98" i="2"/>
  <c r="BU135" i="2"/>
  <c r="AG28" i="2"/>
  <c r="AG46" i="2"/>
  <c r="AG64" i="2"/>
  <c r="AG79" i="2"/>
  <c r="AG92" i="2"/>
  <c r="AG107" i="2"/>
  <c r="AG121" i="2"/>
  <c r="AG135" i="2"/>
  <c r="AG149" i="2"/>
  <c r="BU74" i="2"/>
  <c r="BU115" i="2"/>
  <c r="AG18" i="2"/>
  <c r="AG56" i="2"/>
  <c r="AG71" i="2"/>
  <c r="AG85" i="2"/>
  <c r="AG100" i="2"/>
  <c r="AG113" i="2"/>
  <c r="AG128" i="2"/>
  <c r="AG143" i="2"/>
  <c r="BU86" i="2"/>
  <c r="BU126" i="2"/>
  <c r="AG24" i="2"/>
  <c r="AG63" i="2"/>
  <c r="AG76" i="2"/>
  <c r="AG105" i="2"/>
  <c r="AG133" i="2"/>
  <c r="BU59" i="2"/>
  <c r="BU106" i="2"/>
  <c r="BU143" i="2"/>
  <c r="AG35" i="2"/>
  <c r="AG54" i="2"/>
  <c r="AG69" i="2"/>
  <c r="AG84" i="2"/>
  <c r="AG97" i="2"/>
  <c r="AG112" i="2"/>
  <c r="AG127" i="2"/>
  <c r="AG140" i="2"/>
  <c r="AG38" i="2"/>
  <c r="AG44" i="2"/>
  <c r="AG91" i="2"/>
  <c r="AG119" i="2"/>
  <c r="AG148" i="2"/>
  <c r="BP7" i="2" l="1"/>
  <c r="BP116" i="2"/>
  <c r="BP150" i="2"/>
  <c r="BP45" i="2"/>
  <c r="BP88" i="2"/>
  <c r="BP52" i="2"/>
  <c r="BP21" i="2"/>
  <c r="BZ40" i="2"/>
  <c r="CA40" i="2"/>
  <c r="BP149" i="2"/>
  <c r="BP54" i="2"/>
  <c r="BP79" i="2"/>
  <c r="BP148" i="2"/>
  <c r="BP29" i="2"/>
  <c r="BP134" i="2"/>
  <c r="BP126" i="2"/>
  <c r="BP146" i="2"/>
  <c r="BP125" i="2"/>
  <c r="BP19" i="2"/>
  <c r="BP43" i="2"/>
  <c r="BP135" i="2"/>
  <c r="BP63" i="2"/>
  <c r="BP28" i="2"/>
  <c r="BP127" i="2"/>
  <c r="BP39" i="2"/>
  <c r="BP27" i="2"/>
  <c r="BP142" i="2"/>
  <c r="BP131" i="2"/>
  <c r="BP55" i="2"/>
  <c r="BP24" i="2"/>
  <c r="BP37" i="2"/>
  <c r="BP129" i="2"/>
  <c r="BP111" i="2"/>
  <c r="BP31" i="2"/>
  <c r="BP143" i="2"/>
  <c r="BP50" i="2"/>
  <c r="BP122" i="2"/>
  <c r="BP107" i="2"/>
  <c r="BP105" i="2"/>
  <c r="BP92" i="2"/>
  <c r="BP66" i="2"/>
  <c r="BP108" i="2"/>
  <c r="BP91" i="2"/>
  <c r="BP140" i="2"/>
  <c r="BP70" i="2"/>
  <c r="BP26" i="2"/>
  <c r="BP49" i="2"/>
  <c r="BP33" i="2"/>
  <c r="BP78" i="2"/>
  <c r="BP104" i="2"/>
  <c r="BP114" i="2"/>
  <c r="BP119" i="2"/>
  <c r="BP77" i="2"/>
  <c r="BP95" i="2"/>
  <c r="BP20" i="2"/>
  <c r="BP115" i="2"/>
  <c r="BP89" i="2"/>
  <c r="BP130" i="2"/>
  <c r="BP82" i="2"/>
  <c r="BP110" i="2"/>
  <c r="BP60" i="2"/>
  <c r="BP117" i="2"/>
  <c r="BP94" i="2"/>
  <c r="BP141" i="2"/>
  <c r="BP99" i="2"/>
  <c r="BP34" i="2"/>
  <c r="BP58" i="2"/>
  <c r="BP90" i="2"/>
  <c r="BP76" i="2"/>
  <c r="BP59" i="2"/>
  <c r="BP86" i="2"/>
  <c r="BP44" i="2"/>
  <c r="BP56" i="2"/>
  <c r="BP109" i="2"/>
  <c r="BP103" i="2"/>
  <c r="BP120" i="2"/>
  <c r="BP71" i="2"/>
  <c r="AM96" i="2"/>
  <c r="BP137" i="2"/>
  <c r="BP68" i="2"/>
  <c r="BP145" i="2"/>
  <c r="BP85" i="2"/>
  <c r="BP136" i="2"/>
  <c r="BP47" i="2"/>
  <c r="BP36" i="2"/>
  <c r="BP74" i="2"/>
  <c r="BP23" i="2"/>
  <c r="BP22" i="2"/>
  <c r="BP121" i="2"/>
  <c r="BP18" i="2"/>
  <c r="BP124" i="2"/>
  <c r="BP53" i="2"/>
  <c r="BP46" i="2"/>
  <c r="BP65" i="2"/>
  <c r="BP133" i="2"/>
  <c r="BP69" i="2"/>
  <c r="BP67" i="2"/>
  <c r="BP72" i="2"/>
  <c r="BP81" i="2"/>
  <c r="BP73" i="2"/>
  <c r="BP41" i="2"/>
  <c r="BP48" i="2"/>
  <c r="BP51" i="2"/>
  <c r="BP93" i="2"/>
  <c r="BP75" i="2"/>
  <c r="BP64" i="2"/>
  <c r="BP35" i="2"/>
  <c r="BP40" i="2"/>
  <c r="BP30" i="2"/>
  <c r="BP61" i="2"/>
  <c r="BP123" i="2"/>
  <c r="BP32" i="2"/>
  <c r="BP98" i="2"/>
  <c r="BP42" i="2"/>
  <c r="BP38" i="2"/>
  <c r="BP106" i="2"/>
  <c r="BP97" i="2"/>
  <c r="BP144" i="2"/>
  <c r="BP139" i="2"/>
  <c r="BP57" i="2"/>
  <c r="BP62" i="2"/>
  <c r="BP87" i="2"/>
  <c r="BP128" i="2"/>
  <c r="BP102" i="2"/>
  <c r="BP80" i="2"/>
  <c r="BP118" i="2"/>
  <c r="BP96" i="2"/>
  <c r="BP84" i="2"/>
  <c r="BP113" i="2"/>
  <c r="BP25" i="2"/>
  <c r="BP83" i="2"/>
  <c r="BP147" i="2"/>
  <c r="BP101" i="2"/>
  <c r="BP138" i="2"/>
  <c r="BP17" i="2"/>
  <c r="BP112" i="2"/>
  <c r="BP132" i="2"/>
  <c r="BP100" i="2"/>
  <c r="AM24" i="2"/>
  <c r="I124" i="4" s="1"/>
  <c r="S124" i="4" s="1"/>
  <c r="AM111" i="2"/>
  <c r="AM20" i="2"/>
  <c r="AM98" i="2"/>
  <c r="I109" i="4" s="1"/>
  <c r="S109" i="4" s="1"/>
  <c r="AM61" i="2"/>
  <c r="I101" i="4" s="1"/>
  <c r="S101" i="4" s="1"/>
  <c r="AM18" i="2"/>
  <c r="AM120" i="2"/>
  <c r="X17" i="4"/>
  <c r="Z59" i="4" s="1"/>
  <c r="AM55" i="2"/>
  <c r="AN55" i="2" s="1"/>
  <c r="AM92" i="2"/>
  <c r="AM67" i="2"/>
  <c r="AO67" i="2" s="1"/>
  <c r="AM135" i="2"/>
  <c r="AO135" i="2" s="1"/>
  <c r="AM29" i="2"/>
  <c r="I49" i="4" s="1"/>
  <c r="S49" i="4" s="1"/>
  <c r="AM114" i="2"/>
  <c r="AM104" i="2"/>
  <c r="AM44" i="2"/>
  <c r="AM126" i="2"/>
  <c r="AN126" i="2" s="1"/>
  <c r="AM60" i="2"/>
  <c r="AM106" i="2"/>
  <c r="AM100" i="2"/>
  <c r="AN100" i="2" s="1"/>
  <c r="AM51" i="2"/>
  <c r="I23" i="4" s="1"/>
  <c r="S23" i="4" s="1"/>
  <c r="AM136" i="2"/>
  <c r="AM53" i="2"/>
  <c r="AN53" i="2" s="1"/>
  <c r="AM43" i="2"/>
  <c r="AM70" i="2"/>
  <c r="AN70" i="2" s="1"/>
  <c r="AM50" i="2"/>
  <c r="AM22" i="2"/>
  <c r="AM108" i="2"/>
  <c r="AM39" i="2"/>
  <c r="AM79" i="2"/>
  <c r="AM71" i="2"/>
  <c r="AM66" i="2"/>
  <c r="AM56" i="2"/>
  <c r="AN56" i="2" s="1"/>
  <c r="AM147" i="2"/>
  <c r="AM119" i="2"/>
  <c r="AM91" i="2"/>
  <c r="AM64" i="2"/>
  <c r="AM45" i="2"/>
  <c r="AM58" i="2"/>
  <c r="AM138" i="2"/>
  <c r="AM132" i="2"/>
  <c r="AM47" i="2"/>
  <c r="AM59" i="2"/>
  <c r="AM63" i="2"/>
  <c r="AM94" i="2"/>
  <c r="AM103" i="2"/>
  <c r="AM130" i="2"/>
  <c r="AM54" i="2"/>
  <c r="AM102" i="2"/>
  <c r="AM143" i="2"/>
  <c r="AM19" i="2"/>
  <c r="AM142" i="2"/>
  <c r="AM95" i="2"/>
  <c r="AM113" i="2"/>
  <c r="AM48" i="2"/>
  <c r="AM88" i="2"/>
  <c r="AM109" i="2"/>
  <c r="AM86" i="2"/>
  <c r="AM80" i="2"/>
  <c r="AM35" i="2"/>
  <c r="AM41" i="2"/>
  <c r="AM146" i="2"/>
  <c r="AM121" i="2"/>
  <c r="AM137" i="2"/>
  <c r="AM42" i="2"/>
  <c r="AM101" i="2"/>
  <c r="AM90" i="2"/>
  <c r="AM140" i="2"/>
  <c r="AM112" i="2"/>
  <c r="AM84" i="2"/>
  <c r="AM107" i="2"/>
  <c r="AM25" i="2"/>
  <c r="AM134" i="2"/>
  <c r="AM33" i="2"/>
  <c r="AM69" i="2"/>
  <c r="AM85" i="2"/>
  <c r="AM75" i="2"/>
  <c r="AM139" i="2"/>
  <c r="AM78" i="2"/>
  <c r="AM123" i="2"/>
  <c r="AO123" i="2" s="1"/>
  <c r="AM49" i="2"/>
  <c r="AM151" i="2"/>
  <c r="I140" i="4" s="1"/>
  <c r="S140" i="4" s="1"/>
  <c r="AM128" i="2"/>
  <c r="AM68" i="2"/>
  <c r="AM117" i="2"/>
  <c r="AM62" i="2"/>
  <c r="AM124" i="2"/>
  <c r="AM122" i="2"/>
  <c r="AM65" i="2"/>
  <c r="AM116" i="2"/>
  <c r="AM21" i="2"/>
  <c r="AM81" i="2"/>
  <c r="AN81" i="2" s="1"/>
  <c r="AM76" i="2"/>
  <c r="AM129" i="2"/>
  <c r="AM118" i="2"/>
  <c r="AM37" i="2"/>
  <c r="AM74" i="2"/>
  <c r="AM30" i="2"/>
  <c r="AM141" i="2"/>
  <c r="AM73" i="2"/>
  <c r="AM144" i="2"/>
  <c r="I22" i="4" s="1"/>
  <c r="S22" i="4" s="1"/>
  <c r="AM17" i="2"/>
  <c r="CA17" i="2" s="1"/>
  <c r="AM133" i="2"/>
  <c r="AM105" i="2"/>
  <c r="AM77" i="2"/>
  <c r="AM36" i="2"/>
  <c r="AM72" i="2"/>
  <c r="AM46" i="2"/>
  <c r="AM27" i="2"/>
  <c r="AM125" i="2"/>
  <c r="AM89" i="2"/>
  <c r="AM93" i="2"/>
  <c r="AM34" i="2"/>
  <c r="AM99" i="2"/>
  <c r="AM38" i="2"/>
  <c r="AM83" i="2"/>
  <c r="AM32" i="2"/>
  <c r="AM148" i="2"/>
  <c r="AM82" i="2"/>
  <c r="AM31" i="2"/>
  <c r="AM149" i="2"/>
  <c r="AM28" i="2"/>
  <c r="AM26" i="2"/>
  <c r="AM52" i="2"/>
  <c r="AM23" i="2"/>
  <c r="AM97" i="2"/>
  <c r="AM87" i="2"/>
  <c r="AM131" i="2"/>
  <c r="AM110" i="2"/>
  <c r="AM127" i="2"/>
  <c r="AM115" i="2"/>
  <c r="AM145" i="2"/>
  <c r="AM150" i="2"/>
  <c r="AM57" i="2"/>
  <c r="I43" i="4"/>
  <c r="S43" i="4" s="1"/>
  <c r="AO40" i="2"/>
  <c r="I137" i="4"/>
  <c r="S137" i="4" s="1"/>
  <c r="E57" i="4"/>
  <c r="O57" i="4" s="1"/>
  <c r="E120" i="4"/>
  <c r="O120" i="4" s="1"/>
  <c r="E127" i="4"/>
  <c r="O127" i="4" s="1"/>
  <c r="E33" i="4"/>
  <c r="O33" i="4" s="1"/>
  <c r="E128" i="4"/>
  <c r="O128" i="4" s="1"/>
  <c r="E84" i="4"/>
  <c r="O84" i="4" s="1"/>
  <c r="E76" i="4"/>
  <c r="O76" i="4" s="1"/>
  <c r="E39" i="4"/>
  <c r="O39" i="4" s="1"/>
  <c r="E134" i="4"/>
  <c r="O134" i="4" s="1"/>
  <c r="E117" i="4"/>
  <c r="O117" i="4" s="1"/>
  <c r="E26" i="4"/>
  <c r="O26" i="4" s="1"/>
  <c r="E29" i="4"/>
  <c r="O29" i="4" s="1"/>
  <c r="E31" i="4"/>
  <c r="O31" i="4" s="1"/>
  <c r="E109" i="4"/>
  <c r="O109" i="4" s="1"/>
  <c r="E69" i="4"/>
  <c r="O69" i="4" s="1"/>
  <c r="E10" i="4"/>
  <c r="O10" i="4" s="1"/>
  <c r="E32" i="4"/>
  <c r="O32" i="4" s="1"/>
  <c r="E131" i="4"/>
  <c r="O131" i="4" s="1"/>
  <c r="E85" i="4"/>
  <c r="O85" i="4" s="1"/>
  <c r="E89" i="4"/>
  <c r="O89" i="4" s="1"/>
  <c r="E45" i="4"/>
  <c r="O45" i="4" s="1"/>
  <c r="E137" i="4"/>
  <c r="O137" i="4" s="1"/>
  <c r="E93" i="4"/>
  <c r="O93" i="4" s="1"/>
  <c r="E53" i="4"/>
  <c r="O53" i="4" s="1"/>
  <c r="E130" i="4"/>
  <c r="O130" i="4" s="1"/>
  <c r="E8" i="4"/>
  <c r="O8" i="4" s="1"/>
  <c r="E119" i="4"/>
  <c r="O119" i="4" s="1"/>
  <c r="E111" i="4"/>
  <c r="O111" i="4" s="1"/>
  <c r="E17" i="4"/>
  <c r="O17" i="4" s="1"/>
  <c r="E16" i="4"/>
  <c r="O16" i="4" s="1"/>
  <c r="E112" i="4"/>
  <c r="O112" i="4" s="1"/>
  <c r="E52" i="4"/>
  <c r="O52" i="4" s="1"/>
  <c r="E35" i="4"/>
  <c r="O35" i="4" s="1"/>
  <c r="E40" i="4"/>
  <c r="O40" i="4" s="1"/>
  <c r="E23" i="4"/>
  <c r="O23" i="4" s="1"/>
  <c r="E47" i="4"/>
  <c r="O47" i="4" s="1"/>
  <c r="E14" i="4"/>
  <c r="O14" i="4" s="1"/>
  <c r="E108" i="4"/>
  <c r="O108" i="4" s="1"/>
  <c r="E43" i="4"/>
  <c r="O43" i="4" s="1"/>
  <c r="AN40" i="2"/>
  <c r="E92" i="4"/>
  <c r="O92" i="4" s="1"/>
  <c r="E86" i="4"/>
  <c r="O86" i="4" s="1"/>
  <c r="E28" i="4"/>
  <c r="O28" i="4" s="1"/>
  <c r="E75" i="4"/>
  <c r="O75" i="4" s="1"/>
  <c r="E54" i="4"/>
  <c r="O54" i="4" s="1"/>
  <c r="E51" i="4"/>
  <c r="O51" i="4" s="1"/>
  <c r="E90" i="4"/>
  <c r="O90" i="4" s="1"/>
  <c r="E12" i="4"/>
  <c r="O12" i="4" s="1"/>
  <c r="E81" i="4"/>
  <c r="O81" i="4" s="1"/>
  <c r="E66" i="4"/>
  <c r="O66" i="4" s="1"/>
  <c r="E96" i="4"/>
  <c r="O96" i="4" s="1"/>
  <c r="E98" i="4"/>
  <c r="O98" i="4" s="1"/>
  <c r="BU16" i="2"/>
  <c r="E68" i="4"/>
  <c r="O68" i="4" s="1"/>
  <c r="E62" i="4"/>
  <c r="O62" i="4" s="1"/>
  <c r="E101" i="4"/>
  <c r="O101" i="4" s="1"/>
  <c r="E48" i="4"/>
  <c r="O48" i="4" s="1"/>
  <c r="E80" i="4"/>
  <c r="O80" i="4" s="1"/>
  <c r="E115" i="4"/>
  <c r="O115" i="4" s="1"/>
  <c r="E104" i="4"/>
  <c r="O104" i="4" s="1"/>
  <c r="E82" i="4"/>
  <c r="O82" i="4" s="1"/>
  <c r="E121" i="4"/>
  <c r="O121" i="4" s="1"/>
  <c r="E63" i="4"/>
  <c r="O63" i="4" s="1"/>
  <c r="E97" i="4"/>
  <c r="O97" i="4" s="1"/>
  <c r="E122" i="4"/>
  <c r="O122" i="4" s="1"/>
  <c r="E50" i="4"/>
  <c r="O50" i="4" s="1"/>
  <c r="E25" i="4"/>
  <c r="O25" i="4" s="1"/>
  <c r="E30" i="4"/>
  <c r="O30" i="4" s="1"/>
  <c r="E140" i="4"/>
  <c r="O140" i="4" s="1"/>
  <c r="E41" i="4"/>
  <c r="O41" i="4" s="1"/>
  <c r="E125" i="4"/>
  <c r="O125" i="4" s="1"/>
  <c r="E139" i="4"/>
  <c r="O139" i="4" s="1"/>
  <c r="E38" i="4"/>
  <c r="O38" i="4" s="1"/>
  <c r="E123" i="4"/>
  <c r="O123" i="4" s="1"/>
  <c r="E138" i="4"/>
  <c r="O138" i="4" s="1"/>
  <c r="E100" i="4"/>
  <c r="O100" i="4" s="1"/>
  <c r="E132" i="4"/>
  <c r="O132" i="4" s="1"/>
  <c r="E136" i="4"/>
  <c r="O136" i="4" s="1"/>
  <c r="E71" i="4"/>
  <c r="O71" i="4" s="1"/>
  <c r="E77" i="4"/>
  <c r="O77" i="4" s="1"/>
  <c r="E141" i="4"/>
  <c r="O141" i="4" s="1"/>
  <c r="E42" i="4"/>
  <c r="O42" i="4" s="1"/>
  <c r="E88" i="4"/>
  <c r="O88" i="4" s="1"/>
  <c r="E99" i="4"/>
  <c r="O99" i="4" s="1"/>
  <c r="E59" i="4"/>
  <c r="O59" i="4" s="1"/>
  <c r="E9" i="4"/>
  <c r="O9" i="4" s="1"/>
  <c r="E126" i="4"/>
  <c r="O126" i="4" s="1"/>
  <c r="E78" i="4"/>
  <c r="O78" i="4" s="1"/>
  <c r="E60" i="4"/>
  <c r="O60" i="4" s="1"/>
  <c r="E37" i="4"/>
  <c r="O37" i="4" s="1"/>
  <c r="E113" i="4"/>
  <c r="O113" i="4" s="1"/>
  <c r="E58" i="4"/>
  <c r="O58" i="4" s="1"/>
  <c r="E11" i="4"/>
  <c r="O11" i="4" s="1"/>
  <c r="E36" i="4"/>
  <c r="O36" i="4" s="1"/>
  <c r="E18" i="4"/>
  <c r="O18" i="4" s="1"/>
  <c r="E83" i="4"/>
  <c r="O83" i="4" s="1"/>
  <c r="E34" i="4"/>
  <c r="O34" i="4" s="1"/>
  <c r="E87" i="4"/>
  <c r="O87" i="4" s="1"/>
  <c r="E55" i="4"/>
  <c r="O55" i="4" s="1"/>
  <c r="E116" i="4"/>
  <c r="O116" i="4" s="1"/>
  <c r="E67" i="4"/>
  <c r="O67" i="4" s="1"/>
  <c r="E64" i="4"/>
  <c r="O64" i="4" s="1"/>
  <c r="E79" i="4"/>
  <c r="O79" i="4" s="1"/>
  <c r="E118" i="4"/>
  <c r="O118" i="4" s="1"/>
  <c r="E20" i="4"/>
  <c r="O20" i="4" s="1"/>
  <c r="E13" i="4"/>
  <c r="O13" i="4" s="1"/>
  <c r="E124" i="4"/>
  <c r="O124" i="4" s="1"/>
  <c r="E107" i="4"/>
  <c r="O107" i="4" s="1"/>
  <c r="E19" i="4"/>
  <c r="O19" i="4" s="1"/>
  <c r="E105" i="4"/>
  <c r="O105" i="4" s="1"/>
  <c r="E46" i="4"/>
  <c r="O46" i="4" s="1"/>
  <c r="E70" i="4"/>
  <c r="O70" i="4" s="1"/>
  <c r="E21" i="4"/>
  <c r="O21" i="4" s="1"/>
  <c r="E114" i="4"/>
  <c r="O114" i="4" s="1"/>
  <c r="E110" i="4"/>
  <c r="O110" i="4" s="1"/>
  <c r="E74" i="4"/>
  <c r="O74" i="4" s="1"/>
  <c r="E22" i="4"/>
  <c r="O22" i="4" s="1"/>
  <c r="E73" i="4"/>
  <c r="O73" i="4" s="1"/>
  <c r="E56" i="4"/>
  <c r="O56" i="4" s="1"/>
  <c r="E24" i="4"/>
  <c r="O24" i="4" s="1"/>
  <c r="E72" i="4"/>
  <c r="O72" i="4" s="1"/>
  <c r="E94" i="4"/>
  <c r="O94" i="4" s="1"/>
  <c r="E91" i="4"/>
  <c r="O91" i="4" s="1"/>
  <c r="E61" i="4"/>
  <c r="O61" i="4" s="1"/>
  <c r="E135" i="4"/>
  <c r="O135" i="4" s="1"/>
  <c r="E103" i="4"/>
  <c r="O103" i="4" s="1"/>
  <c r="E133" i="4"/>
  <c r="O133" i="4" s="1"/>
  <c r="E102" i="4"/>
  <c r="O102" i="4" s="1"/>
  <c r="E15" i="4"/>
  <c r="O15" i="4" s="1"/>
  <c r="E95" i="4"/>
  <c r="O95" i="4" s="1"/>
  <c r="E44" i="4"/>
  <c r="O44" i="4" s="1"/>
  <c r="E129" i="4"/>
  <c r="O129" i="4" s="1"/>
  <c r="E106" i="4"/>
  <c r="O106" i="4" s="1"/>
  <c r="E27" i="4"/>
  <c r="O27" i="4" s="1"/>
  <c r="E65" i="4"/>
  <c r="O65" i="4" s="1"/>
  <c r="E7" i="4"/>
  <c r="E49" i="4"/>
  <c r="O49" i="4" s="1"/>
  <c r="E5" i="4" l="1"/>
  <c r="Y51" i="4" s="1"/>
  <c r="AN24" i="2"/>
  <c r="AN29" i="2"/>
  <c r="I120" i="4"/>
  <c r="S120" i="4" s="1"/>
  <c r="AO24" i="2"/>
  <c r="AN61" i="2"/>
  <c r="AO51" i="2"/>
  <c r="AO150" i="2"/>
  <c r="BZ150" i="2"/>
  <c r="CA150" i="2"/>
  <c r="AO110" i="2"/>
  <c r="BZ110" i="2"/>
  <c r="CA110" i="2"/>
  <c r="AO23" i="2"/>
  <c r="CA23" i="2"/>
  <c r="BZ23" i="2"/>
  <c r="AO149" i="2"/>
  <c r="CA149" i="2"/>
  <c r="BZ149" i="2"/>
  <c r="AO32" i="2"/>
  <c r="BZ32" i="2"/>
  <c r="CA32" i="2"/>
  <c r="AO34" i="2"/>
  <c r="BZ34" i="2"/>
  <c r="CA34" i="2"/>
  <c r="AO27" i="2"/>
  <c r="CA27" i="2"/>
  <c r="BZ27" i="2"/>
  <c r="AO77" i="2"/>
  <c r="BZ77" i="2"/>
  <c r="CA77" i="2"/>
  <c r="AO144" i="2"/>
  <c r="CA144" i="2"/>
  <c r="BZ144" i="2"/>
  <c r="AO74" i="2"/>
  <c r="BZ74" i="2"/>
  <c r="CA74" i="2"/>
  <c r="AO76" i="2"/>
  <c r="BZ76" i="2"/>
  <c r="CA76" i="2"/>
  <c r="AO65" i="2"/>
  <c r="BZ65" i="2"/>
  <c r="CA65" i="2"/>
  <c r="AO117" i="2"/>
  <c r="BZ117" i="2"/>
  <c r="CA117" i="2"/>
  <c r="AO49" i="2"/>
  <c r="BZ49" i="2"/>
  <c r="CA49" i="2"/>
  <c r="AO75" i="2"/>
  <c r="CA75" i="2"/>
  <c r="BZ75" i="2"/>
  <c r="AO134" i="2"/>
  <c r="BZ134" i="2"/>
  <c r="CA134" i="2"/>
  <c r="AO112" i="2"/>
  <c r="BZ112" i="2"/>
  <c r="CA112" i="2"/>
  <c r="AN42" i="2"/>
  <c r="BZ42" i="2"/>
  <c r="CA42" i="2"/>
  <c r="AN41" i="2"/>
  <c r="BZ41" i="2"/>
  <c r="CA41" i="2"/>
  <c r="I117" i="4"/>
  <c r="S117" i="4" s="1"/>
  <c r="BZ109" i="2"/>
  <c r="CA109" i="2"/>
  <c r="I125" i="4"/>
  <c r="S125" i="4" s="1"/>
  <c r="CA95" i="2"/>
  <c r="BZ95" i="2"/>
  <c r="I44" i="4"/>
  <c r="S44" i="4" s="1"/>
  <c r="BZ102" i="2"/>
  <c r="CA102" i="2"/>
  <c r="I53" i="4"/>
  <c r="S53" i="4" s="1"/>
  <c r="BZ94" i="2"/>
  <c r="CA94" i="2"/>
  <c r="I96" i="4"/>
  <c r="S96" i="4" s="1"/>
  <c r="CA132" i="2"/>
  <c r="BZ132" i="2"/>
  <c r="I97" i="4"/>
  <c r="S97" i="4" s="1"/>
  <c r="BZ64" i="2"/>
  <c r="CA64" i="2"/>
  <c r="AO56" i="2"/>
  <c r="BZ56" i="2"/>
  <c r="CA56" i="2"/>
  <c r="I87" i="4"/>
  <c r="S87" i="4" s="1"/>
  <c r="CA39" i="2"/>
  <c r="BZ39" i="2"/>
  <c r="I106" i="4"/>
  <c r="S106" i="4" s="1"/>
  <c r="BZ70" i="2"/>
  <c r="CA70" i="2"/>
  <c r="CA51" i="2"/>
  <c r="BZ51" i="2"/>
  <c r="AO126" i="2"/>
  <c r="BZ126" i="2"/>
  <c r="CA126" i="2"/>
  <c r="BZ29" i="2"/>
  <c r="CA29" i="2"/>
  <c r="I136" i="4"/>
  <c r="S136" i="4" s="1"/>
  <c r="CA55" i="2"/>
  <c r="BZ55" i="2"/>
  <c r="AO61" i="2"/>
  <c r="BZ61" i="2"/>
  <c r="CA61" i="2"/>
  <c r="BZ24" i="2"/>
  <c r="CA24" i="2"/>
  <c r="AO131" i="2"/>
  <c r="BZ131" i="2"/>
  <c r="CA131" i="2"/>
  <c r="AN83" i="2"/>
  <c r="CA83" i="2"/>
  <c r="BZ83" i="2"/>
  <c r="I46" i="4"/>
  <c r="S46" i="4" s="1"/>
  <c r="BZ46" i="2"/>
  <c r="CA46" i="2"/>
  <c r="AO81" i="2"/>
  <c r="BZ81" i="2"/>
  <c r="CA81" i="2"/>
  <c r="I41" i="4"/>
  <c r="S41" i="4" s="1"/>
  <c r="CA123" i="2"/>
  <c r="BZ123" i="2"/>
  <c r="I131" i="4"/>
  <c r="S131" i="4" s="1"/>
  <c r="BZ25" i="2"/>
  <c r="CA25" i="2"/>
  <c r="I57" i="4"/>
  <c r="S57" i="4" s="1"/>
  <c r="CA140" i="2"/>
  <c r="BZ140" i="2"/>
  <c r="AN137" i="2"/>
  <c r="BZ137" i="2"/>
  <c r="CA137" i="2"/>
  <c r="I108" i="4"/>
  <c r="S108" i="4" s="1"/>
  <c r="BZ88" i="2"/>
  <c r="CA88" i="2"/>
  <c r="AO142" i="2"/>
  <c r="BZ142" i="2"/>
  <c r="CA142" i="2"/>
  <c r="AN54" i="2"/>
  <c r="BZ54" i="2"/>
  <c r="CA54" i="2"/>
  <c r="AO63" i="2"/>
  <c r="CA63" i="2"/>
  <c r="BZ63" i="2"/>
  <c r="I77" i="4"/>
  <c r="S77" i="4" s="1"/>
  <c r="BZ138" i="2"/>
  <c r="CA138" i="2"/>
  <c r="AO91" i="2"/>
  <c r="CA91" i="2"/>
  <c r="BZ91" i="2"/>
  <c r="I69" i="4"/>
  <c r="S69" i="4" s="1"/>
  <c r="BZ66" i="2"/>
  <c r="CA66" i="2"/>
  <c r="I76" i="4"/>
  <c r="S76" i="4" s="1"/>
  <c r="BZ108" i="2"/>
  <c r="CA108" i="2"/>
  <c r="AN43" i="2"/>
  <c r="CA43" i="2"/>
  <c r="BZ43" i="2"/>
  <c r="AO100" i="2"/>
  <c r="BZ100" i="2"/>
  <c r="CA100" i="2"/>
  <c r="I48" i="4"/>
  <c r="S48" i="4" s="1"/>
  <c r="BZ44" i="2"/>
  <c r="CA44" i="2"/>
  <c r="I81" i="4"/>
  <c r="S81" i="4" s="1"/>
  <c r="BZ135" i="2"/>
  <c r="CA135" i="2"/>
  <c r="AO98" i="2"/>
  <c r="BZ98" i="2"/>
  <c r="CA98" i="2"/>
  <c r="AO96" i="2"/>
  <c r="BZ96" i="2"/>
  <c r="CA96" i="2"/>
  <c r="I34" i="4"/>
  <c r="S34" i="4" s="1"/>
  <c r="BZ73" i="2"/>
  <c r="CA73" i="2"/>
  <c r="AO115" i="2"/>
  <c r="CA115" i="2"/>
  <c r="BZ115" i="2"/>
  <c r="I10" i="4"/>
  <c r="S10" i="4" s="1"/>
  <c r="BZ26" i="2"/>
  <c r="CA26" i="2"/>
  <c r="I79" i="4"/>
  <c r="S79" i="4" s="1"/>
  <c r="BZ38" i="2"/>
  <c r="CA38" i="2"/>
  <c r="AO72" i="2"/>
  <c r="BZ72" i="2"/>
  <c r="CA72" i="2"/>
  <c r="AO141" i="2"/>
  <c r="BZ141" i="2"/>
  <c r="CA141" i="2"/>
  <c r="I112" i="4"/>
  <c r="S112" i="4" s="1"/>
  <c r="BZ21" i="2"/>
  <c r="CA21" i="2"/>
  <c r="I107" i="4"/>
  <c r="S107" i="4" s="1"/>
  <c r="BZ128" i="2"/>
  <c r="CA128" i="2"/>
  <c r="I89" i="4"/>
  <c r="S89" i="4" s="1"/>
  <c r="BZ69" i="2"/>
  <c r="CA69" i="2"/>
  <c r="AO121" i="2"/>
  <c r="BZ121" i="2"/>
  <c r="CA121" i="2"/>
  <c r="I133" i="4"/>
  <c r="S133" i="4" s="1"/>
  <c r="CA19" i="2"/>
  <c r="BZ19" i="2"/>
  <c r="I60" i="4"/>
  <c r="S60" i="4" s="1"/>
  <c r="CA119" i="2"/>
  <c r="BZ119" i="2"/>
  <c r="AO53" i="2"/>
  <c r="BZ53" i="2"/>
  <c r="CA53" i="2"/>
  <c r="I26" i="4"/>
  <c r="S26" i="4" s="1"/>
  <c r="CA67" i="2"/>
  <c r="BZ67" i="2"/>
  <c r="I111" i="4"/>
  <c r="S111" i="4" s="1"/>
  <c r="BZ20" i="2"/>
  <c r="CA20" i="2"/>
  <c r="AN145" i="2"/>
  <c r="CA145" i="2"/>
  <c r="BZ145" i="2"/>
  <c r="I27" i="4"/>
  <c r="S27" i="4" s="1"/>
  <c r="BZ52" i="2"/>
  <c r="CA52" i="2"/>
  <c r="I65" i="4"/>
  <c r="S65" i="4" s="1"/>
  <c r="CA31" i="2"/>
  <c r="BZ31" i="2"/>
  <c r="AO93" i="2"/>
  <c r="BZ93" i="2"/>
  <c r="CA93" i="2"/>
  <c r="AN105" i="2"/>
  <c r="BZ105" i="2"/>
  <c r="CA105" i="2"/>
  <c r="AN37" i="2"/>
  <c r="BZ37" i="2"/>
  <c r="CA37" i="2"/>
  <c r="I141" i="4"/>
  <c r="S141" i="4" s="1"/>
  <c r="BZ122" i="2"/>
  <c r="CA122" i="2"/>
  <c r="AN68" i="2"/>
  <c r="BZ68" i="2"/>
  <c r="CA68" i="2"/>
  <c r="AO85" i="2"/>
  <c r="BZ85" i="2"/>
  <c r="CA85" i="2"/>
  <c r="AO35" i="2"/>
  <c r="CA35" i="2"/>
  <c r="BZ35" i="2"/>
  <c r="AN74" i="2"/>
  <c r="AN91" i="2"/>
  <c r="AO87" i="2"/>
  <c r="CA87" i="2"/>
  <c r="BZ87" i="2"/>
  <c r="I86" i="4"/>
  <c r="S86" i="4" s="1"/>
  <c r="BZ82" i="2"/>
  <c r="CA82" i="2"/>
  <c r="I114" i="4"/>
  <c r="S114" i="4" s="1"/>
  <c r="BZ89" i="2"/>
  <c r="CA89" i="2"/>
  <c r="I13" i="4"/>
  <c r="S13" i="4" s="1"/>
  <c r="BZ133" i="2"/>
  <c r="CA133" i="2"/>
  <c r="I95" i="4"/>
  <c r="S95" i="4" s="1"/>
  <c r="BZ118" i="2"/>
  <c r="CA118" i="2"/>
  <c r="AO124" i="2"/>
  <c r="BZ124" i="2"/>
  <c r="CA124" i="2"/>
  <c r="I130" i="4"/>
  <c r="S130" i="4" s="1"/>
  <c r="BZ78" i="2"/>
  <c r="CA78" i="2"/>
  <c r="I105" i="4"/>
  <c r="S105" i="4" s="1"/>
  <c r="CA107" i="2"/>
  <c r="BZ107" i="2"/>
  <c r="AN90" i="2"/>
  <c r="BZ90" i="2"/>
  <c r="CA90" i="2"/>
  <c r="I39" i="4"/>
  <c r="S39" i="4" s="1"/>
  <c r="BZ80" i="2"/>
  <c r="CA80" i="2"/>
  <c r="AN48" i="2"/>
  <c r="BZ48" i="2"/>
  <c r="CA48" i="2"/>
  <c r="I31" i="4"/>
  <c r="S31" i="4" s="1"/>
  <c r="BZ130" i="2"/>
  <c r="CA130" i="2"/>
  <c r="AN59" i="2"/>
  <c r="CA59" i="2"/>
  <c r="BZ59" i="2"/>
  <c r="AO58" i="2"/>
  <c r="BZ58" i="2"/>
  <c r="CA58" i="2"/>
  <c r="AN71" i="2"/>
  <c r="CA71" i="2"/>
  <c r="BZ71" i="2"/>
  <c r="I72" i="4"/>
  <c r="S72" i="4" s="1"/>
  <c r="BZ22" i="2"/>
  <c r="CA22" i="2"/>
  <c r="I42" i="4"/>
  <c r="S42" i="4" s="1"/>
  <c r="BZ106" i="2"/>
  <c r="CA106" i="2"/>
  <c r="AO104" i="2"/>
  <c r="BZ104" i="2"/>
  <c r="CA104" i="2"/>
  <c r="AN120" i="2"/>
  <c r="BZ120" i="2"/>
  <c r="CA120" i="2"/>
  <c r="AN23" i="2"/>
  <c r="AN39" i="2"/>
  <c r="AN51" i="2"/>
  <c r="AO29" i="2"/>
  <c r="I90" i="4"/>
  <c r="S90" i="4" s="1"/>
  <c r="AO138" i="2"/>
  <c r="AO70" i="2"/>
  <c r="I75" i="4"/>
  <c r="S75" i="4" s="1"/>
  <c r="BZ57" i="2"/>
  <c r="CA57" i="2"/>
  <c r="I54" i="4"/>
  <c r="S54" i="4" s="1"/>
  <c r="CA127" i="2"/>
  <c r="BZ127" i="2"/>
  <c r="I118" i="4"/>
  <c r="S118" i="4" s="1"/>
  <c r="BZ97" i="2"/>
  <c r="CA97" i="2"/>
  <c r="I40" i="4"/>
  <c r="S40" i="4" s="1"/>
  <c r="BZ28" i="2"/>
  <c r="CA28" i="2"/>
  <c r="AO148" i="2"/>
  <c r="CA148" i="2"/>
  <c r="BZ148" i="2"/>
  <c r="AO99" i="2"/>
  <c r="CA99" i="2"/>
  <c r="BZ99" i="2"/>
  <c r="AO125" i="2"/>
  <c r="BZ125" i="2"/>
  <c r="CA125" i="2"/>
  <c r="AO36" i="2"/>
  <c r="BZ36" i="2"/>
  <c r="CA36" i="2"/>
  <c r="AO30" i="2"/>
  <c r="BZ30" i="2"/>
  <c r="CA30" i="2"/>
  <c r="AN129" i="2"/>
  <c r="CA129" i="2"/>
  <c r="BZ129" i="2"/>
  <c r="AO116" i="2"/>
  <c r="BZ116" i="2"/>
  <c r="CA116" i="2"/>
  <c r="AO62" i="2"/>
  <c r="BZ62" i="2"/>
  <c r="CA62" i="2"/>
  <c r="AO139" i="2"/>
  <c r="BZ139" i="2"/>
  <c r="CA139" i="2"/>
  <c r="AO33" i="2"/>
  <c r="BZ33" i="2"/>
  <c r="CA33" i="2"/>
  <c r="AO84" i="2"/>
  <c r="BZ84" i="2"/>
  <c r="CA84" i="2"/>
  <c r="AO101" i="2"/>
  <c r="BZ101" i="2"/>
  <c r="CA101" i="2"/>
  <c r="I29" i="4"/>
  <c r="S29" i="4" s="1"/>
  <c r="BZ146" i="2"/>
  <c r="CA146" i="2"/>
  <c r="AO86" i="2"/>
  <c r="BZ86" i="2"/>
  <c r="CA86" i="2"/>
  <c r="AO113" i="2"/>
  <c r="BZ113" i="2"/>
  <c r="CA113" i="2"/>
  <c r="I82" i="4"/>
  <c r="S82" i="4" s="1"/>
  <c r="BZ143" i="2"/>
  <c r="CA143" i="2"/>
  <c r="I98" i="4"/>
  <c r="S98" i="4" s="1"/>
  <c r="CA103" i="2"/>
  <c r="BZ103" i="2"/>
  <c r="I28" i="4"/>
  <c r="S28" i="4" s="1"/>
  <c r="CA47" i="2"/>
  <c r="BZ47" i="2"/>
  <c r="AO45" i="2"/>
  <c r="BZ45" i="2"/>
  <c r="CA45" i="2"/>
  <c r="I55" i="4"/>
  <c r="S55" i="4" s="1"/>
  <c r="BZ147" i="2"/>
  <c r="CA147" i="2"/>
  <c r="I66" i="4"/>
  <c r="S66" i="4" s="1"/>
  <c r="CA79" i="2"/>
  <c r="BZ79" i="2"/>
  <c r="I47" i="4"/>
  <c r="S47" i="4" s="1"/>
  <c r="BZ50" i="2"/>
  <c r="CA50" i="2"/>
  <c r="I94" i="4"/>
  <c r="S94" i="4" s="1"/>
  <c r="CA136" i="2"/>
  <c r="BZ136" i="2"/>
  <c r="I110" i="4"/>
  <c r="S110" i="4" s="1"/>
  <c r="BZ60" i="2"/>
  <c r="CA60" i="2"/>
  <c r="I92" i="4"/>
  <c r="S92" i="4" s="1"/>
  <c r="BZ114" i="2"/>
  <c r="CA114" i="2"/>
  <c r="I127" i="4"/>
  <c r="S127" i="4" s="1"/>
  <c r="BZ92" i="2"/>
  <c r="CA92" i="2"/>
  <c r="I12" i="4"/>
  <c r="S12" i="4" s="1"/>
  <c r="BZ18" i="2"/>
  <c r="CA18" i="2"/>
  <c r="I58" i="4"/>
  <c r="S58" i="4" s="1"/>
  <c r="CA111" i="2"/>
  <c r="BZ111" i="2"/>
  <c r="AN101" i="2"/>
  <c r="I14" i="4"/>
  <c r="S14" i="4" s="1"/>
  <c r="BZ17" i="2"/>
  <c r="AN89" i="2"/>
  <c r="AO143" i="2"/>
  <c r="AN60" i="2"/>
  <c r="AN86" i="2"/>
  <c r="AN113" i="2"/>
  <c r="AN119" i="2"/>
  <c r="AO69" i="2"/>
  <c r="I38" i="4"/>
  <c r="S38" i="4" s="1"/>
  <c r="I17" i="4"/>
  <c r="S17" i="4" s="1"/>
  <c r="AN31" i="2"/>
  <c r="AN135" i="2"/>
  <c r="AN66" i="2"/>
  <c r="AN108" i="2"/>
  <c r="AO43" i="2"/>
  <c r="AO137" i="2"/>
  <c r="AO54" i="2"/>
  <c r="AN72" i="2"/>
  <c r="AN44" i="2"/>
  <c r="AN140" i="2"/>
  <c r="I122" i="4"/>
  <c r="S122" i="4" s="1"/>
  <c r="AO44" i="2"/>
  <c r="I36" i="4"/>
  <c r="S36" i="4" s="1"/>
  <c r="I50" i="4"/>
  <c r="S50" i="4" s="1"/>
  <c r="I20" i="4"/>
  <c r="S20" i="4" s="1"/>
  <c r="I104" i="4"/>
  <c r="S104" i="4" s="1"/>
  <c r="AO71" i="2"/>
  <c r="AN19" i="2"/>
  <c r="AN35" i="2"/>
  <c r="AN138" i="2"/>
  <c r="AN96" i="2"/>
  <c r="AN63" i="2"/>
  <c r="AN125" i="2"/>
  <c r="AN98" i="2"/>
  <c r="AN67" i="2"/>
  <c r="AN80" i="2"/>
  <c r="AO151" i="2"/>
  <c r="I116" i="4"/>
  <c r="S116" i="4" s="1"/>
  <c r="I45" i="4"/>
  <c r="S45" i="4" s="1"/>
  <c r="AO59" i="2"/>
  <c r="I85" i="4"/>
  <c r="S85" i="4" s="1"/>
  <c r="AN45" i="2"/>
  <c r="AN136" i="2"/>
  <c r="AN143" i="2"/>
  <c r="AN79" i="2"/>
  <c r="AN18" i="2"/>
  <c r="AN50" i="2"/>
  <c r="AN92" i="2"/>
  <c r="I18" i="4"/>
  <c r="S18" i="4" s="1"/>
  <c r="AN116" i="2"/>
  <c r="AN111" i="2"/>
  <c r="AN114" i="2"/>
  <c r="AO114" i="2"/>
  <c r="I113" i="4"/>
  <c r="S113" i="4" s="1"/>
  <c r="AO103" i="2"/>
  <c r="AN147" i="2"/>
  <c r="AN30" i="2"/>
  <c r="AN17" i="2"/>
  <c r="I8" i="4"/>
  <c r="S8" i="4" s="1"/>
  <c r="AO18" i="2"/>
  <c r="AO50" i="2"/>
  <c r="I123" i="4"/>
  <c r="S123" i="4" s="1"/>
  <c r="I63" i="4"/>
  <c r="S63" i="4" s="1"/>
  <c r="AO130" i="2"/>
  <c r="AO38" i="2"/>
  <c r="AO19" i="2"/>
  <c r="I59" i="4"/>
  <c r="S59" i="4" s="1"/>
  <c r="AN118" i="2"/>
  <c r="AO90" i="2"/>
  <c r="AO48" i="2"/>
  <c r="BP16" i="2"/>
  <c r="AN128" i="2"/>
  <c r="AN82" i="2"/>
  <c r="AN21" i="2"/>
  <c r="AN69" i="2"/>
  <c r="AN130" i="2"/>
  <c r="AO21" i="2"/>
  <c r="AO120" i="2"/>
  <c r="I91" i="4"/>
  <c r="S91" i="4" s="1"/>
  <c r="AO89" i="2"/>
  <c r="I88" i="4"/>
  <c r="S88" i="4" s="1"/>
  <c r="I103" i="4"/>
  <c r="S103" i="4" s="1"/>
  <c r="I24" i="4"/>
  <c r="S24" i="4" s="1"/>
  <c r="I19" i="4"/>
  <c r="S19" i="4" s="1"/>
  <c r="AO128" i="2"/>
  <c r="I138" i="4"/>
  <c r="S138" i="4" s="1"/>
  <c r="AO22" i="2"/>
  <c r="AO119" i="2"/>
  <c r="AO106" i="2"/>
  <c r="AN107" i="2"/>
  <c r="AN133" i="2"/>
  <c r="AN58" i="2"/>
  <c r="AN38" i="2"/>
  <c r="AN104" i="2"/>
  <c r="AN121" i="2"/>
  <c r="AN20" i="2"/>
  <c r="AN78" i="2"/>
  <c r="AO118" i="2"/>
  <c r="AO78" i="2"/>
  <c r="AO107" i="2"/>
  <c r="AO20" i="2"/>
  <c r="AO26" i="2"/>
  <c r="AO80" i="2"/>
  <c r="AN115" i="2"/>
  <c r="AN22" i="2"/>
  <c r="AN87" i="2"/>
  <c r="AN106" i="2"/>
  <c r="AN141" i="2"/>
  <c r="AN124" i="2"/>
  <c r="AN26" i="2"/>
  <c r="AO82" i="2"/>
  <c r="AO133" i="2"/>
  <c r="I100" i="4"/>
  <c r="S100" i="4" s="1"/>
  <c r="AO57" i="2"/>
  <c r="I73" i="4"/>
  <c r="S73" i="4" s="1"/>
  <c r="I56" i="4"/>
  <c r="S56" i="4" s="1"/>
  <c r="I135" i="4"/>
  <c r="S135" i="4" s="1"/>
  <c r="I21" i="4"/>
  <c r="S21" i="4" s="1"/>
  <c r="AN84" i="2"/>
  <c r="AN33" i="2"/>
  <c r="AN99" i="2"/>
  <c r="AN28" i="2"/>
  <c r="AN62" i="2"/>
  <c r="AN139" i="2"/>
  <c r="AO17" i="2"/>
  <c r="I33" i="4"/>
  <c r="S33" i="4" s="1"/>
  <c r="I78" i="4"/>
  <c r="S78" i="4" s="1"/>
  <c r="I37" i="4"/>
  <c r="S37" i="4" s="1"/>
  <c r="AO79" i="2"/>
  <c r="AO136" i="2"/>
  <c r="AO92" i="2"/>
  <c r="AO111" i="2"/>
  <c r="AO60" i="2"/>
  <c r="AN103" i="2"/>
  <c r="AN127" i="2"/>
  <c r="AN47" i="2"/>
  <c r="AO129" i="2"/>
  <c r="AO127" i="2"/>
  <c r="AO28" i="2"/>
  <c r="I68" i="4"/>
  <c r="S68" i="4" s="1"/>
  <c r="AN97" i="2"/>
  <c r="AN148" i="2"/>
  <c r="AN36" i="2"/>
  <c r="AN151" i="2"/>
  <c r="AN57" i="2"/>
  <c r="AN146" i="2"/>
  <c r="AO97" i="2"/>
  <c r="I64" i="4"/>
  <c r="S64" i="4" s="1"/>
  <c r="I9" i="4"/>
  <c r="S9" i="4" s="1"/>
  <c r="I83" i="4"/>
  <c r="S83" i="4" s="1"/>
  <c r="AO146" i="2"/>
  <c r="I129" i="4"/>
  <c r="S129" i="4" s="1"/>
  <c r="AO47" i="2"/>
  <c r="I7" i="4"/>
  <c r="S7" i="4" s="1"/>
  <c r="AO147" i="2"/>
  <c r="AN93" i="2"/>
  <c r="AN123" i="2"/>
  <c r="I16" i="4"/>
  <c r="S16" i="4" s="1"/>
  <c r="AO66" i="2"/>
  <c r="AO39" i="2"/>
  <c r="AO108" i="2"/>
  <c r="AO55" i="2"/>
  <c r="I35" i="4"/>
  <c r="S35" i="4" s="1"/>
  <c r="AN73" i="2"/>
  <c r="AN85" i="2"/>
  <c r="AN88" i="2"/>
  <c r="I128" i="4"/>
  <c r="S128" i="4" s="1"/>
  <c r="AO140" i="2"/>
  <c r="AO73" i="2"/>
  <c r="I121" i="4"/>
  <c r="S121" i="4" s="1"/>
  <c r="AO31" i="2"/>
  <c r="AN46" i="2"/>
  <c r="AN25" i="2"/>
  <c r="AO37" i="2"/>
  <c r="AO68" i="2"/>
  <c r="I80" i="4"/>
  <c r="S80" i="4" s="1"/>
  <c r="I132" i="4"/>
  <c r="S132" i="4" s="1"/>
  <c r="AO145" i="2"/>
  <c r="AO88" i="2"/>
  <c r="I61" i="4"/>
  <c r="S61" i="4" s="1"/>
  <c r="AN131" i="2"/>
  <c r="I70" i="4"/>
  <c r="S70" i="4" s="1"/>
  <c r="AO83" i="2"/>
  <c r="AO105" i="2"/>
  <c r="I134" i="4"/>
  <c r="S134" i="4" s="1"/>
  <c r="I62" i="4"/>
  <c r="S62" i="4" s="1"/>
  <c r="AN112" i="2"/>
  <c r="I67" i="4"/>
  <c r="S67" i="4" s="1"/>
  <c r="AO46" i="2"/>
  <c r="I52" i="4"/>
  <c r="S52" i="4" s="1"/>
  <c r="I84" i="4"/>
  <c r="S84" i="4" s="1"/>
  <c r="I115" i="4"/>
  <c r="S115" i="4" s="1"/>
  <c r="AN150" i="2"/>
  <c r="AN32" i="2"/>
  <c r="AN64" i="2"/>
  <c r="I139" i="4"/>
  <c r="S139" i="4" s="1"/>
  <c r="I15" i="4"/>
  <c r="S15" i="4" s="1"/>
  <c r="I74" i="4"/>
  <c r="S74" i="4" s="1"/>
  <c r="I71" i="4"/>
  <c r="S71" i="4" s="1"/>
  <c r="AN122" i="2"/>
  <c r="AN65" i="2"/>
  <c r="AN142" i="2"/>
  <c r="I51" i="4"/>
  <c r="S51" i="4" s="1"/>
  <c r="AO122" i="2"/>
  <c r="I25" i="4"/>
  <c r="S25" i="4" s="1"/>
  <c r="I11" i="4"/>
  <c r="S11" i="4" s="1"/>
  <c r="AO25" i="2"/>
  <c r="I93" i="4"/>
  <c r="S93" i="4" s="1"/>
  <c r="AO52" i="2"/>
  <c r="AN52" i="2"/>
  <c r="I99" i="4"/>
  <c r="S99" i="4" s="1"/>
  <c r="I126" i="4"/>
  <c r="S126" i="4" s="1"/>
  <c r="I102" i="4"/>
  <c r="S102" i="4" s="1"/>
  <c r="I30" i="4"/>
  <c r="S30" i="4" s="1"/>
  <c r="AN132" i="2"/>
  <c r="AN94" i="2"/>
  <c r="AN109" i="2"/>
  <c r="AO42" i="2"/>
  <c r="AO41" i="2"/>
  <c r="AO109" i="2"/>
  <c r="AO95" i="2"/>
  <c r="AO102" i="2"/>
  <c r="AO94" i="2"/>
  <c r="AO132" i="2"/>
  <c r="AO64" i="2"/>
  <c r="AN102" i="2"/>
  <c r="AN134" i="2"/>
  <c r="AN144" i="2"/>
  <c r="AN117" i="2"/>
  <c r="AN34" i="2"/>
  <c r="AN75" i="2"/>
  <c r="AN49" i="2"/>
  <c r="AN27" i="2"/>
  <c r="AN77" i="2"/>
  <c r="AN95" i="2"/>
  <c r="I119" i="4"/>
  <c r="S119" i="4" s="1"/>
  <c r="I32" i="4"/>
  <c r="S32" i="4" s="1"/>
  <c r="AN76" i="2"/>
  <c r="AN149" i="2"/>
  <c r="AN110" i="2"/>
  <c r="O7" i="4"/>
  <c r="E3" i="4"/>
  <c r="X51" i="4" s="1"/>
  <c r="Y43" i="4" s="1"/>
  <c r="Y28" i="4"/>
  <c r="Y22" i="4"/>
  <c r="BP14" i="2" l="1"/>
  <c r="CA16" i="2"/>
  <c r="CA14" i="2" s="1"/>
  <c r="BZ16" i="2"/>
  <c r="I3" i="4"/>
  <c r="X59" i="4" s="1"/>
  <c r="Y17" i="4" s="1"/>
  <c r="I5" i="4"/>
  <c r="Y59" i="4" s="1"/>
  <c r="BZ14" i="2" l="1"/>
</calcChain>
</file>

<file path=xl/sharedStrings.xml><?xml version="1.0" encoding="utf-8"?>
<sst xmlns="http://schemas.openxmlformats.org/spreadsheetml/2006/main" count="1502" uniqueCount="279">
  <si>
    <t>TOC</t>
  </si>
  <si>
    <t>A*</t>
  </si>
  <si>
    <t>B</t>
  </si>
  <si>
    <t>C</t>
  </si>
  <si>
    <t>D</t>
  </si>
  <si>
    <t>E</t>
  </si>
  <si>
    <t>F**</t>
  </si>
  <si>
    <t>G**</t>
  </si>
  <si>
    <t>H</t>
  </si>
  <si>
    <t>I</t>
  </si>
  <si>
    <t>J</t>
  </si>
  <si>
    <t>é</t>
  </si>
  <si>
    <t>BESID</t>
  </si>
  <si>
    <t>Preference Customer</t>
  </si>
  <si>
    <t>NOTJOE</t>
  </si>
  <si>
    <t>JOE</t>
  </si>
  <si>
    <t>Alder Mutual</t>
  </si>
  <si>
    <t>Asotin County PUD #1</t>
  </si>
  <si>
    <t>Benton County PUD #1</t>
  </si>
  <si>
    <t>Benton REA</t>
  </si>
  <si>
    <t>Big Bend Elec Coop</t>
  </si>
  <si>
    <t>Blachly Lane Elec Coop</t>
  </si>
  <si>
    <t>Canby, City of</t>
  </si>
  <si>
    <t>Central Electric Coop</t>
  </si>
  <si>
    <t>Central Lincoln PUD</t>
  </si>
  <si>
    <t>Albion, City of</t>
  </si>
  <si>
    <t>Ashland, City of</t>
  </si>
  <si>
    <t>Bandon, City of</t>
  </si>
  <si>
    <t>Blaine, City of</t>
  </si>
  <si>
    <t>Bonners Ferry, City of</t>
  </si>
  <si>
    <t>Burley, City of</t>
  </si>
  <si>
    <t>Cascade Locks, City of</t>
  </si>
  <si>
    <t>Centralia, City of</t>
  </si>
  <si>
    <t>Cheney, City of</t>
  </si>
  <si>
    <t>Chewelah, City of</t>
  </si>
  <si>
    <t>Declo, City of</t>
  </si>
  <si>
    <t>Drain, City of</t>
  </si>
  <si>
    <t>Ellensburg, City of</t>
  </si>
  <si>
    <t>Forest Grove, City of</t>
  </si>
  <si>
    <t>Heyburn, City of</t>
  </si>
  <si>
    <t>McCleary, City of</t>
  </si>
  <si>
    <t>McMinnville, City of</t>
  </si>
  <si>
    <t>Milton, Town of</t>
  </si>
  <si>
    <t>Milton-Freewater, City of</t>
  </si>
  <si>
    <t>Minidoka, City of</t>
  </si>
  <si>
    <t>Monmouth, City of</t>
  </si>
  <si>
    <t>Plummer, City of</t>
  </si>
  <si>
    <t>Port Angeles, City of</t>
  </si>
  <si>
    <t>Richland, City of</t>
  </si>
  <si>
    <t>Rupert, City of</t>
  </si>
  <si>
    <t>Soda Springs, City of</t>
  </si>
  <si>
    <t>Sumas, Town of</t>
  </si>
  <si>
    <t>Troy, City of</t>
  </si>
  <si>
    <t>Clallam County PUD #1</t>
  </si>
  <si>
    <t>Clark County PUD #1</t>
  </si>
  <si>
    <t>Clatskanie PUD</t>
  </si>
  <si>
    <t>Clearwater Power</t>
  </si>
  <si>
    <t>Columbia Basin Elec Coop</t>
  </si>
  <si>
    <t>Columbia Power Coop</t>
  </si>
  <si>
    <t>Columbia River PUD</t>
  </si>
  <si>
    <t>Columbia REA</t>
  </si>
  <si>
    <t>Consolidated Irrigation District #19</t>
  </si>
  <si>
    <t>Consumers Power</t>
  </si>
  <si>
    <t>Coos Curry Elec Coop</t>
  </si>
  <si>
    <t>Cowlitz County PUD #1</t>
  </si>
  <si>
    <t>Douglas Electric Cooperative</t>
  </si>
  <si>
    <t>East End Mutual Electric</t>
  </si>
  <si>
    <t>Eatonville, City of</t>
  </si>
  <si>
    <t>Elmhurst Mutual P &amp; L</t>
  </si>
  <si>
    <t>Emerald PUD</t>
  </si>
  <si>
    <t>Energy Northwest</t>
  </si>
  <si>
    <t>Eugene Water &amp; Electric Board</t>
  </si>
  <si>
    <t>U.S. Airforce Base, Fairchild</t>
  </si>
  <si>
    <t>Fall River Elec Coop</t>
  </si>
  <si>
    <t>Farmers Elec Coop</t>
  </si>
  <si>
    <t>Ferry County PUD #1</t>
  </si>
  <si>
    <t>Flathead Elec Coop</t>
  </si>
  <si>
    <t>Franklin County PUD #1</t>
  </si>
  <si>
    <t>Glacier Elec  Coop</t>
  </si>
  <si>
    <t>Grant County PUD #2</t>
  </si>
  <si>
    <t>Grays Harbor PUD #1</t>
  </si>
  <si>
    <t>Harney Elec Coop</t>
  </si>
  <si>
    <t>Hood River Elec Coop</t>
  </si>
  <si>
    <t>Idaho County L &amp; P</t>
  </si>
  <si>
    <t>Idaho Falls Power</t>
  </si>
  <si>
    <t>Inland P &amp; L</t>
  </si>
  <si>
    <t>Kittitas County PUD #1</t>
  </si>
  <si>
    <t>Klickitat County PUD #1</t>
  </si>
  <si>
    <t>Kootenai Electric Coop</t>
  </si>
  <si>
    <t>Lakeview L &amp; P (WA)</t>
  </si>
  <si>
    <t>Lane County Elec Coop</t>
  </si>
  <si>
    <t>Lewis County PUD #1</t>
  </si>
  <si>
    <t>Lincoln Elec Coop (MT)</t>
  </si>
  <si>
    <t>Lost River Elec Coop</t>
  </si>
  <si>
    <t>Lower Valley Energy</t>
  </si>
  <si>
    <t>Mason County PUD #1</t>
  </si>
  <si>
    <t>Mason County PUD #3</t>
  </si>
  <si>
    <t>Midstate Elec Coop</t>
  </si>
  <si>
    <t>Mission Valley</t>
  </si>
  <si>
    <t>Missoula Elec Coop</t>
  </si>
  <si>
    <t>Modern Elec Coop</t>
  </si>
  <si>
    <t>Nespelem Valley Elec Coop</t>
  </si>
  <si>
    <t>Northern Lights</t>
  </si>
  <si>
    <t>Northern Wasco County PUD</t>
  </si>
  <si>
    <t>Ohop Mutual Light Company</t>
  </si>
  <si>
    <t>Okanogan County Elec Coop</t>
  </si>
  <si>
    <t>Okanogan County PUD #1</t>
  </si>
  <si>
    <t>Orcas P &amp; L</t>
  </si>
  <si>
    <t>Oregon Trail Coop</t>
  </si>
  <si>
    <t>Pacific County PUD #2</t>
  </si>
  <si>
    <t>Parkland L &amp; W</t>
  </si>
  <si>
    <t>Pend Oreille County PUD  #1</t>
  </si>
  <si>
    <t>Peninsula Light Company</t>
  </si>
  <si>
    <t>U.S. Naval Base,  Bremerton</t>
  </si>
  <si>
    <t>Raft River Elec Coop</t>
  </si>
  <si>
    <t>Ravalli County Elec Coop</t>
  </si>
  <si>
    <t>Riverside Elec Coop</t>
  </si>
  <si>
    <t>Salem Elec Coop</t>
  </si>
  <si>
    <t>Salmon River Elec Coop</t>
  </si>
  <si>
    <t>Seattle City Light</t>
  </si>
  <si>
    <t>Skamania County PUD #1</t>
  </si>
  <si>
    <t>Snohomish County PUD #1</t>
  </si>
  <si>
    <t>Southside Elec Lines</t>
  </si>
  <si>
    <t>Springfield Utility Board</t>
  </si>
  <si>
    <t>Surprise Valley Elec Coop</t>
  </si>
  <si>
    <t>Tacoma Public Utilities</t>
  </si>
  <si>
    <t>Tanner Elec Coop</t>
  </si>
  <si>
    <t>Tillamook PUD #1</t>
  </si>
  <si>
    <t>Coulee Dam, City of</t>
  </si>
  <si>
    <t>Steilacoom, Town of</t>
  </si>
  <si>
    <t>Umatilla Elec Coop</t>
  </si>
  <si>
    <t>United Electric Coop</t>
  </si>
  <si>
    <t>U.S. DOE Albany Research Center</t>
  </si>
  <si>
    <t>U.S. Naval Station, Everett (Jim Creek)</t>
  </si>
  <si>
    <t>U.S. Naval Submarine Base, Bangor</t>
  </si>
  <si>
    <t>U.S. DOE Richland Operations Office</t>
  </si>
  <si>
    <t>Vera Irrigation District</t>
  </si>
  <si>
    <t>Vigilante Elec Coop</t>
  </si>
  <si>
    <t>Wahkiakum County PUD #1</t>
  </si>
  <si>
    <t>Wasco Elec Coop</t>
  </si>
  <si>
    <t>Wells Rural Elec Coop</t>
  </si>
  <si>
    <t>West Oregon Elec Coop</t>
  </si>
  <si>
    <t>Whatcom County PUD #1</t>
  </si>
  <si>
    <t>Umpqua Indian Utility Cooperative</t>
  </si>
  <si>
    <t>Yakama Power</t>
  </si>
  <si>
    <t>Hermiston, City of</t>
  </si>
  <si>
    <t>Port of Seattle - SETAC In'tl. Airport</t>
  </si>
  <si>
    <t>Weiser, City of</t>
  </si>
  <si>
    <t>Jefferson County PUD #1</t>
  </si>
  <si>
    <t>PNGC Aggregate</t>
  </si>
  <si>
    <t/>
  </si>
  <si>
    <t>A</t>
  </si>
  <si>
    <t>F</t>
  </si>
  <si>
    <t>G</t>
  </si>
  <si>
    <t>RHWM Augmentation</t>
  </si>
  <si>
    <t>T1SFCO</t>
  </si>
  <si>
    <t>RT1SC</t>
  </si>
  <si>
    <t>RT1SC System Shape</t>
  </si>
  <si>
    <t>HLH</t>
  </si>
  <si>
    <t>LLH</t>
  </si>
  <si>
    <t>Kalispel Tribe Utility</t>
  </si>
  <si>
    <t>Initial CHWM</t>
  </si>
  <si>
    <t>* CHWMs are from the Final CHWMs spreadsheet published on May 19, 2011, as adjusted for Retained Provisional CHWM on April 7, 2014 and Additional CHWMs, with the following exceptions: a) Yakama Power, USBIA Wapato, and Benton REA's CHWMs were revised after Yakama Power annexed all of USBIA Wapato's load and a portion of Benton REA's load; b) Benton PUD and City of Richland CHWMs were revised after annexation (these annexations did not change the sum of CHWMs, it only redistributed CHWM amongst the parties); c) Jefferson PUD's CHWM was finalized and accounts for wheel turning load at Port Townsend Paper; and d) Kalispel's annexation of Inland Power's Initial CHWM to form a New Public.</t>
  </si>
  <si>
    <t>** The Existing/Other Resource column includes the following:  a) Existing Resource amounts in Exhibit A;  b) New Resource amounts in Exhibit A that have been added to offset Tier 1 Load (Fall River's Chester Hydro; Lane Electric's King Estate; Lower Valley's Culinary, Lower Swift Creek, and Upper Swift Creek; Salmon River's Rock Creek Hydro; Tillamook's Farm Power; and Umatilla's Moyer-Tolles Solar Array); and c) forecast generation amounts for any Consumer-Owned Resources serving either i) Onsite Consumer Load (Midstate's Interfor), or (ii) NLSL (Flathead's Sierra Pacific Biomass).</t>
  </si>
  <si>
    <t>Table 1: Tier 1 System Capability for FY 2024-2025 Rate Period</t>
  </si>
  <si>
    <t>Additional CHWM through BP-22</t>
  </si>
  <si>
    <t>TRL 2025</t>
  </si>
  <si>
    <t>Additional CHWM 2024</t>
  </si>
  <si>
    <t>Total Additional CHWM</t>
  </si>
  <si>
    <t>2024 CHWM</t>
  </si>
  <si>
    <t>Table 2: RHWM Process Outputs for FY 2024-25 Rate Period - RHWMs</t>
  </si>
  <si>
    <t>Table 3: RHWM Process Outputs for FY 2024-2025 Rate Period - Above RHWM Load Service</t>
  </si>
  <si>
    <t>Harney Elec Coop***</t>
  </si>
  <si>
    <t>Pend Oreille County PUD  #1***</t>
  </si>
  <si>
    <t>*** Harney's NLSL amounts include a forecasted NLSL and Pend Oreille's NLSL amounts include a planned NLSL, official determination for these NLSLs to occur later this year.</t>
  </si>
  <si>
    <t>CHWM 2024</t>
  </si>
  <si>
    <t>TRL 2024</t>
  </si>
  <si>
    <t>NLSL 2024</t>
  </si>
  <si>
    <t>NLSL 2025</t>
  </si>
  <si>
    <t>Existing/Other Resource aMW 2024</t>
  </si>
  <si>
    <t>Existing/Other Resource aMW 2025</t>
  </si>
  <si>
    <t>TRL - NLSL - Existing Resource 2024</t>
  </si>
  <si>
    <t>TRL - NLSL - Existing Resource 2025</t>
  </si>
  <si>
    <t>RHWM 2024</t>
  </si>
  <si>
    <t>Above RHWM 2024</t>
  </si>
  <si>
    <t>Above RHWM 2025</t>
  </si>
  <si>
    <t>Above RHWM Load Served at the LS rate 2024</t>
  </si>
  <si>
    <t>Above RHWM Load Served at the LS rate 2025</t>
  </si>
  <si>
    <t>Remaining Above RHWM 2024</t>
  </si>
  <si>
    <t>Remaining Above RHWM 2025</t>
  </si>
  <si>
    <t>RHWM</t>
  </si>
  <si>
    <t>Above RHWM/Augmentation Cost ($/MWh)</t>
  </si>
  <si>
    <t>Start</t>
  </si>
  <si>
    <t>End</t>
  </si>
  <si>
    <t>Hybrid Tier</t>
  </si>
  <si>
    <t>Melded</t>
  </si>
  <si>
    <t>Start Total Effective Rate ($/MWh)</t>
  </si>
  <si>
    <t>Load Change</t>
  </si>
  <si>
    <t>Load Change Lower Bound</t>
  </si>
  <si>
    <t>Load Change Upper Bound</t>
  </si>
  <si>
    <t>End Rate ($/MWh)</t>
  </si>
  <si>
    <t>Effective Rate Change to Self</t>
  </si>
  <si>
    <t>Effective Rate Change to Pure</t>
  </si>
  <si>
    <t>Effective Rate Change to Hybrid</t>
  </si>
  <si>
    <t>Existing Federal System (aMW)</t>
  </si>
  <si>
    <t>Start TRL - NLSL - Existing Resources</t>
  </si>
  <si>
    <t>Start Above RHWM Load</t>
  </si>
  <si>
    <t>Start Unused RHWM Load</t>
  </si>
  <si>
    <t>End TRL - NLSL - Existing Resources</t>
  </si>
  <si>
    <t>Start Tier 1 Purchase</t>
  </si>
  <si>
    <t>End Tier 1 Purchase</t>
  </si>
  <si>
    <t xml:space="preserve">End Above RHWM </t>
  </si>
  <si>
    <t>End Unused RHWM Load</t>
  </si>
  <si>
    <t>Fully Subcribed Tier 1 Cost without Aug ($/MWh)</t>
  </si>
  <si>
    <t>Revenue Requirement before Aug</t>
  </si>
  <si>
    <t>Total RHWM</t>
  </si>
  <si>
    <t>Start Augmentation</t>
  </si>
  <si>
    <t>Start Total Unused RHWM Load</t>
  </si>
  <si>
    <t>Start Total Tier 1 Load</t>
  </si>
  <si>
    <t>Start Tier 1 Rate $/MWh</t>
  </si>
  <si>
    <t>End Total Tier 1 Load</t>
  </si>
  <si>
    <t>End Augmentation</t>
  </si>
  <si>
    <t>End Total Unused RHWM Load</t>
  </si>
  <si>
    <t>End Tier 1 Rate $/MWh</t>
  </si>
  <si>
    <t xml:space="preserve">Start Power Purchases </t>
  </si>
  <si>
    <t>Start Power Sales</t>
  </si>
  <si>
    <t>Start Firm Surplus</t>
  </si>
  <si>
    <t>Start PF Rate $/MWh</t>
  </si>
  <si>
    <t>Start Total Above RHWM Load</t>
  </si>
  <si>
    <t>End Total Above RHWM Load</t>
  </si>
  <si>
    <t>Start Tier 1 Augmentation</t>
  </si>
  <si>
    <t>End Tier 1 Augmentation</t>
  </si>
  <si>
    <t>End Firm Surplus</t>
  </si>
  <si>
    <t>End Power Sales</t>
  </si>
  <si>
    <t>End PF Rate $/MWh</t>
  </si>
  <si>
    <t>End Total TRL</t>
  </si>
  <si>
    <t>% Keep Above/Unused RHWM</t>
  </si>
  <si>
    <t>Effective Rate Change to Old Pure</t>
  </si>
  <si>
    <t>End TRL</t>
  </si>
  <si>
    <t>Start TRL</t>
  </si>
  <si>
    <t>Total Load Change</t>
  </si>
  <si>
    <t>Start Total TRL</t>
  </si>
  <si>
    <t>End Tier 1 Rate</t>
  </si>
  <si>
    <t>Rollover Tier</t>
  </si>
  <si>
    <t>Rollover 50/50 Tier</t>
  </si>
  <si>
    <t>Utility</t>
  </si>
  <si>
    <t>Max</t>
  </si>
  <si>
    <t>Min</t>
  </si>
  <si>
    <t>Start Aug</t>
  </si>
  <si>
    <t>End Aug</t>
  </si>
  <si>
    <t>End Above-RHWM</t>
  </si>
  <si>
    <t>N/A</t>
  </si>
  <si>
    <t>Names</t>
  </si>
  <si>
    <t>Acquisition Cost ($/MWh)</t>
  </si>
  <si>
    <t>Various Graph Stats &amp; Labels</t>
  </si>
  <si>
    <t>End Unused RHWM</t>
  </si>
  <si>
    <t>Quantity Graph</t>
  </si>
  <si>
    <t>Augmentation</t>
  </si>
  <si>
    <t>Above-RHWM</t>
  </si>
  <si>
    <t>Unused RHWM</t>
  </si>
  <si>
    <t>Firm Surplus</t>
  </si>
  <si>
    <t>Tier 1 / PF Public</t>
  </si>
  <si>
    <t>Contact information:</t>
  </si>
  <si>
    <t xml:space="preserve">post2028@bpa.gov </t>
  </si>
  <si>
    <t>Date released</t>
  </si>
  <si>
    <t>Context:</t>
  </si>
  <si>
    <t>System Size and Rate Design Tool</t>
  </si>
  <si>
    <t>Table of Contents</t>
  </si>
  <si>
    <t>Tab</t>
  </si>
  <si>
    <t>Description</t>
  </si>
  <si>
    <t>Info</t>
  </si>
  <si>
    <t xml:space="preserve">BPA has developed this tool using the final BP-24 RHWM spreadsheet as its base to help customers understand how different levels of augmentation and rate design can impact the effective rate different customers may pay for power.  The tool assumes all Above-RHWM load will cost the same regardless of whether BPA serves it through a Tier 2 rate or the customer serves it with a non-Federal resource.  The analysis includes a "start" evaluation and an "end" evaluation - the start being the start of the contract and the end being some later point in time after load changes are considered.  The load changes are set to be random and will repopulate new random load changes each time the spreadsheet is opened, changed, saved, or refreshed by pressing the F9 key on your keyboard.  The results do not include any other rate design aspects that can cause different customer effective rates, meaning the results are an annual evaluation of Tier 1 and Above-RHWM amounts (if applicable) only and do not consider monthly, HLH, and LLH shape differences.  Similarly, the tool does not apply LDD, IRD, demand, or any other rate design components that ultimately cause customers to pay different effective $/MWh amounts for the power they purchase from BPA.  </t>
  </si>
  <si>
    <t>An overview of the tool.</t>
  </si>
  <si>
    <t xml:space="preserve">The base RHWM used in the calculations.  </t>
  </si>
  <si>
    <t xml:space="preserve">The base RT1SC used in the calculations.  </t>
  </si>
  <si>
    <t>RootCalculations</t>
  </si>
  <si>
    <t>Data4Graphs</t>
  </si>
  <si>
    <t>Sorts and summarizes the RootCalculations information and creates dynamic labels for the graphs produced by the tool.</t>
  </si>
  <si>
    <t>Tab used to set augmentation costs, load change assumptions for the "end" state, and the calculation of the effective rate under 4 different frameworks.  "Rollover Tier" assumes BPA continues to Tier the system and carries forward with the exact same RHWM used in Regional Dialogue.  "Rollover 50/50 Tier" assumes Regional Dialogue tiered rates but reduces Above-RHWM exposure by 50% and reduces Unused-RHWM by 50%.  "Hybrid" removes all Above-RHWM exposure at the start of the contract and leaves all Unused-RHWM unchanged from BP-24.  "Melded" assumes BPA returns to a melded rate construct, protects the base PF rate from large load growth limit (not defined or implemented in tool), and uses other tools to encourage non-Federal resource development.   This tab also has various checks to ensure each is collecting the same amount of money.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</si>
</sst>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quot;$&quot;* #,##0.00_);_(&quot;$&quot;* \(#,##0.00\);_(&quot;$&quot;* &quot;-&quot;??_);_(@_)"/>
    <numFmt numFmtId="43" formatCode="_(* #,##0.00_);_(* \(#,##0.00\);_(* &quot;-&quot;??_);_(@_)"/>
    <numFmt numFmtId="164" formatCode="_(* #,##0.000000_);_(* \(#,##0.000000\);_(* &quot;-&quot;????_);_(@_)"/>
    <numFmt numFmtId="165" formatCode="_(* #,##0_);_(* \(#,##0\);_(* &quot;-&quot;????_);_(@_)"/>
    <numFmt numFmtId="166" formatCode="0.000"/>
    <numFmt numFmtId="167" formatCode="_(* #,##0.000_);_(* \(#,##0.000\);_(* &quot;-&quot;????_);_(@_)"/>
    <numFmt numFmtId="168" formatCode="_(* #,##0.000_);_(* \(#,##0.000\);_(* &quot;-&quot;??_);_(@_)"/>
    <numFmt numFmtId="169" formatCode="_(* #,##0.00_);\(* #,##0.00\);_(* &quot;-&quot;??_);_(@_)"/>
    <numFmt numFmtId="170" formatCode="#,##0.0_)\x;\(#,##0.0\)\x;0.0_)\x;@_)_x"/>
    <numFmt numFmtId="171" formatCode="#,##0.0_);\(#,##0.0\);#,##0.0_);@_)"/>
    <numFmt numFmtId="172" formatCode="&quot;$&quot;_(#,##0.00_);&quot;$&quot;\(#,##0.00\);&quot;$&quot;_(0.00_);@_)"/>
    <numFmt numFmtId="173" formatCode="#,##0.00_);\(#,##0.00\);0.00_);@_)"/>
    <numFmt numFmtId="174" formatCode="\€_(#,##0.00_);\€\(#,##0.00\);\€_(0.00_);@_)"/>
    <numFmt numFmtId="175" formatCode="0.0_)\%;\(0.0\)\%;0.0_)\%;@_)_%"/>
    <numFmt numFmtId="176" formatCode="#,##0.0_)_%;\(#,##0.0\)_%;0.0_)_%;@_)_%"/>
    <numFmt numFmtId="177" formatCode="#,##0.0_)_x;\(#,##0.0\)_x;0.0_)_x;@_)_x"/>
    <numFmt numFmtId="178" formatCode="0.000%;;"/>
    <numFmt numFmtId="179" formatCode="[$-409]mmm\-yy;@"/>
    <numFmt numFmtId="180" formatCode="_(* #,##0_);_(* \(#,##0\);_(* &quot;-&quot;??_);_(@_)"/>
    <numFmt numFmtId="181" formatCode="_(* #,##0.000_);_(* \(#,##0.000\);_(* &quot;-&quot;???_);_(@_)"/>
    <numFmt numFmtId="182" formatCode="_(&quot;$&quot;* #,##0_);_(&quot;$&quot;* \(#,##0\);_(&quot;$&quot;* &quot;-&quot;??_);_(@_)"/>
  </numFmts>
  <fonts count="94">
    <font>
      <sz val="10"/>
      <name val="Arial"/>
    </font>
    <font>
      <sz val="10"/>
      <name val="Arial"/>
      <family val="2"/>
    </font>
    <font>
      <b/>
      <sz val="12"/>
      <color indexed="48"/>
      <name val="Arial"/>
      <family val="2"/>
    </font>
    <font>
      <sz val="8"/>
      <name val="Calibri"/>
      <family val="2"/>
    </font>
    <font>
      <sz val="10"/>
      <name val="Calibri"/>
      <family val="2"/>
    </font>
    <font>
      <b/>
      <u/>
      <sz val="8"/>
      <color indexed="12"/>
      <name val="Times"/>
      <family val="1"/>
    </font>
    <font>
      <u/>
      <sz val="10"/>
      <color indexed="12"/>
      <name val="Arial"/>
      <family val="2"/>
    </font>
    <font>
      <b/>
      <sz val="10"/>
      <name val="Times"/>
      <family val="1"/>
    </font>
    <font>
      <u val="singleAccounting"/>
      <sz val="10"/>
      <name val="Calibri"/>
      <family val="2"/>
    </font>
    <font>
      <b/>
      <u/>
      <sz val="10"/>
      <color indexed="12"/>
      <name val="Wingdings"/>
      <charset val="2"/>
    </font>
    <font>
      <b/>
      <sz val="10"/>
      <name val="Calibri"/>
      <family val="2"/>
    </font>
    <font>
      <b/>
      <sz val="9"/>
      <name val="Calibri"/>
      <family val="2"/>
    </font>
    <font>
      <sz val="10"/>
      <name val="Times New Roman"/>
      <family val="1"/>
    </font>
    <font>
      <sz val="10"/>
      <name val="Arial"/>
      <family val="2"/>
    </font>
    <font>
      <sz val="8"/>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17"/>
      <name val="Arial"/>
      <family val="2"/>
    </font>
    <font>
      <sz val="10"/>
      <color indexed="20"/>
      <name val="Arial"/>
      <family val="2"/>
    </font>
    <font>
      <sz val="10"/>
      <color indexed="60"/>
      <name val="Arial"/>
      <family val="2"/>
    </font>
    <font>
      <sz val="10"/>
      <color indexed="62"/>
      <name val="Arial"/>
      <family val="2"/>
    </font>
    <font>
      <b/>
      <sz val="10"/>
      <color indexed="63"/>
      <name val="Arial"/>
      <family val="2"/>
    </font>
    <font>
      <b/>
      <sz val="10"/>
      <color indexed="52"/>
      <name val="Arial"/>
      <family val="2"/>
    </font>
    <font>
      <sz val="10"/>
      <color indexed="52"/>
      <name val="Arial"/>
      <family val="2"/>
    </font>
    <font>
      <b/>
      <sz val="10"/>
      <color indexed="9"/>
      <name val="Arial"/>
      <family val="2"/>
    </font>
    <font>
      <sz val="10"/>
      <color indexed="10"/>
      <name val="Arial"/>
      <family val="2"/>
    </font>
    <font>
      <i/>
      <sz val="10"/>
      <color indexed="23"/>
      <name val="Arial"/>
      <family val="2"/>
    </font>
    <font>
      <b/>
      <sz val="10"/>
      <color indexed="8"/>
      <name val="Arial"/>
      <family val="2"/>
    </font>
    <font>
      <sz val="10"/>
      <color indexed="9"/>
      <name val="Arial"/>
      <family val="2"/>
    </font>
    <font>
      <sz val="10"/>
      <color indexed="8"/>
      <name val="Arial"/>
      <family val="2"/>
    </font>
    <font>
      <sz val="12"/>
      <name val="Times New Roman"/>
      <family val="1"/>
    </font>
    <font>
      <sz val="10"/>
      <name val="Arial"/>
      <family val="2"/>
    </font>
    <font>
      <b/>
      <sz val="10"/>
      <name val="Arial"/>
      <family val="2"/>
    </font>
    <font>
      <sz val="8"/>
      <name val="Arial"/>
      <family val="2"/>
    </font>
    <font>
      <u/>
      <sz val="10"/>
      <color indexed="12"/>
      <name val="Arial"/>
      <family val="2"/>
    </font>
    <font>
      <sz val="8"/>
      <name val="Times New Roman"/>
      <family val="1"/>
    </font>
    <font>
      <sz val="10"/>
      <name val="MS Sans Serif"/>
      <family val="2"/>
    </font>
    <font>
      <b/>
      <sz val="10"/>
      <name val="MS Sans Serif"/>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u/>
      <sz val="7.5"/>
      <color indexed="12"/>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2"/>
      <name val="Times New Roman"/>
      <family val="1"/>
    </font>
    <font>
      <sz val="10"/>
      <color indexed="12"/>
      <name val="Arial"/>
      <family val="2"/>
    </font>
    <font>
      <sz val="9"/>
      <color indexed="8"/>
      <name val="Arial"/>
      <family val="2"/>
    </font>
    <font>
      <b/>
      <sz val="9"/>
      <name val="Arial"/>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Palatino"/>
      <family val="1"/>
    </font>
    <font>
      <i/>
      <sz val="11"/>
      <color indexed="23"/>
      <name val="Calibri"/>
      <family val="2"/>
    </font>
    <font>
      <sz val="11"/>
      <color indexed="17"/>
      <name val="Calibri"/>
      <family val="2"/>
    </font>
    <font>
      <sz val="6"/>
      <color indexed="16"/>
      <name val="Palatino"/>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16"/>
      <name val="Helvetica-Black"/>
    </font>
    <font>
      <sz val="8"/>
      <color indexed="8"/>
      <name val="Times New Roman"/>
      <family val="1"/>
    </font>
    <font>
      <b/>
      <i/>
      <sz val="10"/>
      <name val="Times New Roman"/>
      <family val="1"/>
    </font>
    <font>
      <b/>
      <sz val="9"/>
      <name val="Palatino"/>
      <family val="1"/>
    </font>
    <font>
      <sz val="9"/>
      <color indexed="21"/>
      <name val="Helvetica-Black"/>
    </font>
    <font>
      <b/>
      <sz val="8"/>
      <name val="Arial"/>
      <family val="2"/>
    </font>
    <font>
      <b/>
      <sz val="11"/>
      <color indexed="8"/>
      <name val="Calibri"/>
      <family val="2"/>
    </font>
    <font>
      <sz val="11"/>
      <color indexed="10"/>
      <name val="Calibri"/>
      <family val="2"/>
    </font>
    <font>
      <sz val="10"/>
      <name val="Arial"/>
      <family val="2"/>
    </font>
    <font>
      <b/>
      <sz val="14"/>
      <color theme="1"/>
      <name val="Arial"/>
      <family val="2"/>
    </font>
    <font>
      <sz val="11"/>
      <color theme="1"/>
      <name val="Arial"/>
      <family val="2"/>
    </font>
    <font>
      <b/>
      <sz val="11"/>
      <color theme="1"/>
      <name val="Arial"/>
      <family val="2"/>
    </font>
    <font>
      <u/>
      <sz val="11"/>
      <color theme="10"/>
      <name val="Arial"/>
      <family val="2"/>
    </font>
    <font>
      <b/>
      <sz val="12"/>
      <color theme="1"/>
      <name val="Arial"/>
      <family val="2"/>
    </font>
    <font>
      <sz val="12"/>
      <color theme="1"/>
      <name val="Arial"/>
      <family val="2"/>
    </font>
    <font>
      <b/>
      <sz val="12"/>
      <color theme="0"/>
      <name val="Arial"/>
      <family val="2"/>
    </font>
  </fonts>
  <fills count="36">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003C71"/>
        <bgColor indexed="64"/>
      </patternFill>
    </fill>
  </fills>
  <borders count="40">
    <border>
      <left/>
      <right/>
      <top/>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right/>
      <top style="thin">
        <color indexed="62"/>
      </top>
      <bottom style="double">
        <color indexed="62"/>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16">
    <xf numFmtId="0" fontId="0" fillId="0" borderId="0"/>
    <xf numFmtId="175" fontId="35" fillId="0" borderId="0" applyFont="0" applyFill="0" applyBorder="0" applyAlignment="0" applyProtection="0"/>
    <xf numFmtId="175"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0" fontId="58" fillId="0" borderId="0" applyNumberFormat="0" applyFill="0" applyBorder="0" applyAlignment="0" applyProtection="0"/>
    <xf numFmtId="38" fontId="35" fillId="2" borderId="0" applyNumberFormat="0" applyFont="0" applyAlignment="0" applyProtection="0"/>
    <xf numFmtId="38" fontId="35" fillId="2" borderId="0" applyNumberFormat="0" applyFont="0" applyAlignment="0" applyProtection="0"/>
    <xf numFmtId="170" fontId="35" fillId="0" borderId="0" applyFont="0" applyFill="0" applyBorder="0" applyAlignment="0" applyProtection="0"/>
    <xf numFmtId="170" fontId="35" fillId="0" borderId="0" applyFont="0" applyFill="0" applyBorder="0" applyAlignment="0" applyProtection="0"/>
    <xf numFmtId="177" fontId="35" fillId="0" borderId="0" applyFont="0" applyFill="0" applyBorder="0" applyProtection="0">
      <alignment horizontal="right"/>
    </xf>
    <xf numFmtId="177" fontId="35" fillId="0" borderId="0" applyFont="0" applyFill="0" applyBorder="0" applyProtection="0">
      <alignment horizontal="right"/>
    </xf>
    <xf numFmtId="0" fontId="59" fillId="0" borderId="0" applyNumberFormat="0" applyFill="0" applyBorder="0" applyProtection="0">
      <alignment vertical="top"/>
    </xf>
    <xf numFmtId="38" fontId="56" fillId="0" borderId="1" applyNumberFormat="0" applyFill="0" applyAlignment="0" applyProtection="0"/>
    <xf numFmtId="38" fontId="60" fillId="0" borderId="2" applyNumberFormat="0" applyFill="0" applyProtection="0">
      <alignment horizontal="center"/>
    </xf>
    <xf numFmtId="38" fontId="60" fillId="0" borderId="0" applyNumberFormat="0" applyFill="0" applyBorder="0" applyProtection="0">
      <alignment horizontal="left"/>
    </xf>
    <xf numFmtId="38" fontId="61" fillId="0" borderId="0" applyNumberFormat="0" applyFill="0" applyBorder="0" applyProtection="0">
      <alignment horizontal="centerContinuous"/>
    </xf>
    <xf numFmtId="0" fontId="40" fillId="3" borderId="0" applyNumberFormat="0" applyBorder="0" applyAlignment="0" applyProtection="0"/>
    <xf numFmtId="0" fontId="31"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40" fillId="4" borderId="0" applyNumberFormat="0" applyBorder="0" applyAlignment="0" applyProtection="0"/>
    <xf numFmtId="0" fontId="31"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0" fillId="5" borderId="0" applyNumberFormat="0" applyBorder="0" applyAlignment="0" applyProtection="0"/>
    <xf numFmtId="0" fontId="31"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40" fillId="6" borderId="0" applyNumberFormat="0" applyBorder="0" applyAlignment="0" applyProtection="0"/>
    <xf numFmtId="0" fontId="31"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40" fillId="7" borderId="0" applyNumberFormat="0" applyBorder="0" applyAlignment="0" applyProtection="0"/>
    <xf numFmtId="0" fontId="31"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40" fillId="8" borderId="0" applyNumberFormat="0" applyBorder="0" applyAlignment="0" applyProtection="0"/>
    <xf numFmtId="0" fontId="31"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40" fillId="9" borderId="0" applyNumberFormat="0" applyBorder="0" applyAlignment="0" applyProtection="0"/>
    <xf numFmtId="0" fontId="31"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40" fillId="10" borderId="0" applyNumberFormat="0" applyBorder="0" applyAlignment="0" applyProtection="0"/>
    <xf numFmtId="0" fontId="31"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40" fillId="11" borderId="0" applyNumberFormat="0" applyBorder="0" applyAlignment="0" applyProtection="0"/>
    <xf numFmtId="0" fontId="31"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40" fillId="6" borderId="0" applyNumberFormat="0" applyBorder="0" applyAlignment="0" applyProtection="0"/>
    <xf numFmtId="0" fontId="31"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40" fillId="9" borderId="0" applyNumberFormat="0" applyBorder="0" applyAlignment="0" applyProtection="0"/>
    <xf numFmtId="0" fontId="31"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40" fillId="12" borderId="0" applyNumberFormat="0" applyBorder="0" applyAlignment="0" applyProtection="0"/>
    <xf numFmtId="0" fontId="31"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41" fillId="13" borderId="0" applyNumberFormat="0" applyBorder="0" applyAlignment="0" applyProtection="0"/>
    <xf numFmtId="0" fontId="30"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41" fillId="10" borderId="0" applyNumberFormat="0" applyBorder="0" applyAlignment="0" applyProtection="0"/>
    <xf numFmtId="0" fontId="30"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41" fillId="11" borderId="0" applyNumberFormat="0" applyBorder="0" applyAlignment="0" applyProtection="0"/>
    <xf numFmtId="0" fontId="30"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41" fillId="14" borderId="0" applyNumberFormat="0" applyBorder="0" applyAlignment="0" applyProtection="0"/>
    <xf numFmtId="0" fontId="30"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41" fillId="15" borderId="0" applyNumberFormat="0" applyBorder="0" applyAlignment="0" applyProtection="0"/>
    <xf numFmtId="0" fontId="30"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41" fillId="16" borderId="0" applyNumberFormat="0" applyBorder="0" applyAlignment="0" applyProtection="0"/>
    <xf numFmtId="0" fontId="30"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41" fillId="17" borderId="0" applyNumberFormat="0" applyBorder="0" applyAlignment="0" applyProtection="0"/>
    <xf numFmtId="0" fontId="30"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41" fillId="18" borderId="0" applyNumberFormat="0" applyBorder="0" applyAlignment="0" applyProtection="0"/>
    <xf numFmtId="0" fontId="30"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41" fillId="19" borderId="0" applyNumberFormat="0" applyBorder="0" applyAlignment="0" applyProtection="0"/>
    <xf numFmtId="0" fontId="30"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41" fillId="14" borderId="0" applyNumberFormat="0" applyBorder="0" applyAlignment="0" applyProtection="0"/>
    <xf numFmtId="0" fontId="30"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41" fillId="15" borderId="0" applyNumberFormat="0" applyBorder="0" applyAlignment="0" applyProtection="0"/>
    <xf numFmtId="0" fontId="30"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41" fillId="20" borderId="0" applyNumberFormat="0" applyBorder="0" applyAlignment="0" applyProtection="0"/>
    <xf numFmtId="0" fontId="30"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55" fillId="0" borderId="0" applyNumberFormat="0" applyFill="0" applyBorder="0" applyAlignment="0">
      <protection locked="0"/>
    </xf>
    <xf numFmtId="0" fontId="42" fillId="4" borderId="0" applyNumberFormat="0" applyBorder="0" applyAlignment="0" applyProtection="0"/>
    <xf numFmtId="0" fontId="20"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43" fillId="21" borderId="3" applyNumberFormat="0" applyAlignment="0" applyProtection="0"/>
    <xf numFmtId="0" fontId="24" fillId="21" borderId="3" applyNumberFormat="0" applyAlignment="0" applyProtection="0"/>
    <xf numFmtId="0" fontId="65" fillId="21" borderId="3" applyNumberFormat="0" applyAlignment="0" applyProtection="0"/>
    <xf numFmtId="0" fontId="65" fillId="21" borderId="3" applyNumberFormat="0" applyAlignment="0" applyProtection="0"/>
    <xf numFmtId="0" fontId="44" fillId="22" borderId="4" applyNumberFormat="0" applyAlignment="0" applyProtection="0"/>
    <xf numFmtId="0" fontId="26" fillId="22" borderId="4" applyNumberFormat="0" applyAlignment="0" applyProtection="0"/>
    <xf numFmtId="0" fontId="66" fillId="22" borderId="4" applyNumberFormat="0" applyAlignment="0" applyProtection="0"/>
    <xf numFmtId="0" fontId="66" fillId="22" borderId="4" applyNumberFormat="0" applyAlignment="0" applyProtection="0"/>
    <xf numFmtId="43" fontId="1" fillId="0" borderId="0" applyFont="0" applyFill="0" applyBorder="0" applyAlignment="0" applyProtection="0"/>
    <xf numFmtId="0" fontId="67" fillId="0" borderId="0" applyFont="0" applyFill="0" applyBorder="0" applyAlignment="0" applyProtection="0">
      <alignment horizontal="right"/>
    </xf>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0" fontId="67" fillId="0" borderId="0" applyFont="0" applyFill="0" applyBorder="0" applyAlignment="0" applyProtection="0">
      <alignment horizontal="right"/>
    </xf>
    <xf numFmtId="43" fontId="3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34" fillId="0" borderId="0" applyFont="0" applyFill="0" applyBorder="0" applyAlignment="0" applyProtection="0"/>
    <xf numFmtId="43" fontId="33" fillId="0" borderId="0" applyFont="0" applyFill="0" applyBorder="0" applyAlignment="0" applyProtection="0"/>
    <xf numFmtId="169"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3" fillId="0" borderId="0" applyFont="0" applyFill="0" applyBorder="0" applyAlignment="0" applyProtection="0"/>
    <xf numFmtId="0" fontId="67" fillId="0" borderId="0" applyFont="0" applyFill="0" applyBorder="0" applyAlignment="0" applyProtection="0">
      <alignment horizontal="right"/>
    </xf>
    <xf numFmtId="44" fontId="13" fillId="0" borderId="0" applyFont="0" applyFill="0" applyBorder="0" applyAlignment="0" applyProtection="0"/>
    <xf numFmtId="0" fontId="67" fillId="0" borderId="0" applyFont="0" applyFill="0" applyBorder="0" applyAlignment="0" applyProtection="0">
      <alignment horizontal="right"/>
    </xf>
    <xf numFmtId="44" fontId="3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4" fontId="35" fillId="0" borderId="0" applyFont="0" applyFill="0" applyBorder="0" applyAlignment="0" applyProtection="0"/>
    <xf numFmtId="14" fontId="35" fillId="0" borderId="0" applyFont="0" applyFill="0" applyBorder="0" applyAlignment="0" applyProtection="0"/>
    <xf numFmtId="0" fontId="67" fillId="0" borderId="0" applyFont="0" applyFill="0" applyBorder="0" applyAlignment="0" applyProtection="0"/>
    <xf numFmtId="0" fontId="67" fillId="0" borderId="5" applyNumberFormat="0" applyFont="0" applyFill="0" applyAlignment="0" applyProtection="0"/>
    <xf numFmtId="0" fontId="45" fillId="0" borderId="0" applyNumberFormat="0" applyFill="0" applyBorder="0" applyAlignment="0" applyProtection="0"/>
    <xf numFmtId="0" fontId="2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37" fillId="0" borderId="0" applyFill="0" applyBorder="0" applyProtection="0">
      <alignment horizontal="left"/>
    </xf>
    <xf numFmtId="0" fontId="46" fillId="5" borderId="0" applyNumberFormat="0" applyBorder="0" applyAlignment="0" applyProtection="0"/>
    <xf numFmtId="0" fontId="1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7" fillId="0" borderId="0" applyFont="0" applyFill="0" applyBorder="0" applyAlignment="0" applyProtection="0">
      <alignment horizontal="right"/>
    </xf>
    <xf numFmtId="0" fontId="70" fillId="0" borderId="0" applyProtection="0">
      <alignment horizontal="right"/>
    </xf>
    <xf numFmtId="0" fontId="16"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17" fillId="0" borderId="7" applyNumberFormat="0" applyFill="0" applyAlignment="0" applyProtection="0"/>
    <xf numFmtId="0" fontId="72" fillId="0" borderId="7" applyNumberFormat="0" applyFill="0" applyAlignment="0" applyProtection="0"/>
    <xf numFmtId="0" fontId="72" fillId="0" borderId="7" applyNumberFormat="0" applyFill="0" applyAlignment="0" applyProtection="0"/>
    <xf numFmtId="0" fontId="18" fillId="0" borderId="8" applyNumberFormat="0" applyFill="0" applyAlignment="0" applyProtection="0"/>
    <xf numFmtId="0" fontId="73" fillId="0" borderId="8" applyNumberFormat="0" applyFill="0" applyAlignment="0" applyProtection="0"/>
    <xf numFmtId="0" fontId="73" fillId="0" borderId="8" applyNumberFormat="0" applyFill="0" applyAlignment="0" applyProtection="0"/>
    <xf numFmtId="0" fontId="1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8" borderId="3" applyNumberFormat="0" applyAlignment="0" applyProtection="0"/>
    <xf numFmtId="0" fontId="22" fillId="8" borderId="3" applyNumberFormat="0" applyAlignment="0" applyProtection="0"/>
    <xf numFmtId="0" fontId="74" fillId="8" borderId="3" applyNumberFormat="0" applyAlignment="0" applyProtection="0"/>
    <xf numFmtId="0" fontId="74" fillId="8" borderId="3" applyNumberFormat="0" applyAlignment="0" applyProtection="0"/>
    <xf numFmtId="0" fontId="49" fillId="0" borderId="9" applyNumberFormat="0" applyFill="0" applyAlignment="0" applyProtection="0"/>
    <xf numFmtId="0" fontId="2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67" fillId="0" borderId="0" applyFont="0" applyFill="0" applyBorder="0" applyAlignment="0" applyProtection="0">
      <alignment horizontal="right"/>
    </xf>
    <xf numFmtId="0" fontId="50" fillId="2" borderId="0" applyNumberFormat="0" applyBorder="0" applyAlignment="0" applyProtection="0"/>
    <xf numFmtId="0" fontId="21" fillId="2" borderId="0" applyNumberFormat="0" applyBorder="0" applyAlignment="0" applyProtection="0"/>
    <xf numFmtId="0" fontId="76" fillId="2" borderId="0" applyNumberFormat="0" applyBorder="0" applyAlignment="0" applyProtection="0"/>
    <xf numFmtId="0" fontId="76" fillId="2" borderId="0" applyNumberFormat="0" applyBorder="0" applyAlignment="0" applyProtection="0"/>
    <xf numFmtId="0" fontId="33" fillId="0" borderId="0"/>
    <xf numFmtId="0" fontId="33" fillId="0" borderId="0"/>
    <xf numFmtId="0" fontId="33" fillId="0" borderId="0"/>
    <xf numFmtId="0" fontId="32" fillId="0" borderId="0"/>
    <xf numFmtId="0" fontId="54" fillId="0" borderId="0"/>
    <xf numFmtId="0" fontId="13" fillId="23" borderId="10" applyNumberFormat="0" applyFont="0" applyAlignment="0" applyProtection="0"/>
    <xf numFmtId="0" fontId="33" fillId="23" borderId="10" applyNumberFormat="0" applyFont="0" applyAlignment="0" applyProtection="0"/>
    <xf numFmtId="0" fontId="33" fillId="23" borderId="10" applyNumberFormat="0" applyFont="0" applyAlignment="0" applyProtection="0"/>
    <xf numFmtId="0" fontId="33" fillId="23" borderId="10" applyNumberFormat="0" applyFont="0" applyAlignment="0" applyProtection="0"/>
    <xf numFmtId="0" fontId="33" fillId="23" borderId="10" applyNumberFormat="0" applyFont="0" applyAlignment="0" applyProtection="0"/>
    <xf numFmtId="0" fontId="33" fillId="23" borderId="10" applyNumberFormat="0" applyFont="0" applyAlignment="0" applyProtection="0"/>
    <xf numFmtId="0" fontId="51" fillId="21" borderId="11" applyNumberFormat="0" applyAlignment="0" applyProtection="0"/>
    <xf numFmtId="0" fontId="23" fillId="21" borderId="11" applyNumberFormat="0" applyAlignment="0" applyProtection="0"/>
    <xf numFmtId="0" fontId="77" fillId="21" borderId="11" applyNumberFormat="0" applyAlignment="0" applyProtection="0"/>
    <xf numFmtId="0" fontId="77" fillId="21" borderId="11" applyNumberFormat="0" applyAlignment="0" applyProtection="0"/>
    <xf numFmtId="1" fontId="78" fillId="0" borderId="0" applyProtection="0">
      <alignment horizontal="right" vertical="center"/>
    </xf>
    <xf numFmtId="9" fontId="32" fillId="0" borderId="0" applyFont="0" applyFill="0" applyBorder="0" applyAlignment="0" applyProtection="0"/>
    <xf numFmtId="9" fontId="33"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2" fillId="0" borderId="0" applyFont="0" applyFill="0" applyBorder="0" applyAlignment="0" applyProtection="0"/>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39" fillId="0" borderId="12">
      <alignment horizontal="center"/>
    </xf>
    <xf numFmtId="0" fontId="39" fillId="0" borderId="12">
      <alignment horizontal="center"/>
    </xf>
    <xf numFmtId="0" fontId="39" fillId="0" borderId="12">
      <alignment horizontal="center"/>
    </xf>
    <xf numFmtId="0" fontId="39" fillId="0" borderId="12">
      <alignment horizontal="center"/>
    </xf>
    <xf numFmtId="0" fontId="39" fillId="0" borderId="12">
      <alignment horizontal="center"/>
    </xf>
    <xf numFmtId="0" fontId="39" fillId="0" borderId="12">
      <alignment horizontal="center"/>
    </xf>
    <xf numFmtId="0" fontId="39" fillId="0" borderId="12">
      <alignment horizontal="center"/>
    </xf>
    <xf numFmtId="0" fontId="39" fillId="0" borderId="12">
      <alignment horizontal="center"/>
    </xf>
    <xf numFmtId="0" fontId="39" fillId="0" borderId="12">
      <alignment horizontal="center"/>
    </xf>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38" fillId="24" borderId="0" applyNumberFormat="0" applyFont="0" applyBorder="0" applyAlignment="0" applyProtection="0"/>
    <xf numFmtId="0" fontId="38" fillId="24" borderId="0" applyNumberFormat="0" applyFont="0" applyBorder="0" applyAlignment="0" applyProtection="0"/>
    <xf numFmtId="0" fontId="38" fillId="24" borderId="0" applyNumberFormat="0" applyFont="0" applyBorder="0" applyAlignment="0" applyProtection="0"/>
    <xf numFmtId="0" fontId="38" fillId="24" borderId="0" applyNumberFormat="0" applyFont="0" applyBorder="0" applyAlignment="0" applyProtection="0"/>
    <xf numFmtId="0" fontId="38" fillId="24" borderId="0" applyNumberFormat="0" applyFont="0" applyBorder="0" applyAlignment="0" applyProtection="0"/>
    <xf numFmtId="0" fontId="38" fillId="24" borderId="0" applyNumberFormat="0" applyFont="0" applyBorder="0" applyAlignment="0" applyProtection="0"/>
    <xf numFmtId="0" fontId="38" fillId="24" borderId="0" applyNumberFormat="0" applyFont="0" applyBorder="0" applyAlignment="0" applyProtection="0"/>
    <xf numFmtId="178" fontId="37" fillId="0" borderId="13" applyFont="0" applyFill="0" applyBorder="0" applyAlignment="0" applyProtection="0"/>
    <xf numFmtId="178" fontId="37" fillId="0" borderId="13" applyFont="0" applyFill="0" applyBorder="0" applyAlignment="0" applyProtection="0"/>
    <xf numFmtId="178" fontId="37" fillId="0" borderId="13" applyFont="0" applyFill="0" applyBorder="0" applyAlignment="0" applyProtection="0"/>
    <xf numFmtId="178" fontId="37" fillId="0" borderId="13" applyFont="0" applyFill="0" applyBorder="0" applyAlignment="0" applyProtection="0"/>
    <xf numFmtId="178" fontId="37" fillId="0" borderId="13" applyFont="0" applyFill="0" applyBorder="0" applyAlignment="0" applyProtection="0"/>
    <xf numFmtId="178" fontId="37" fillId="0" borderId="13" applyFont="0" applyFill="0" applyBorder="0" applyAlignment="0" applyProtection="0"/>
    <xf numFmtId="178" fontId="37" fillId="0" borderId="13" applyFont="0" applyFill="0" applyBorder="0" applyAlignment="0" applyProtection="0"/>
    <xf numFmtId="178" fontId="37" fillId="0" borderId="13" applyFont="0" applyFill="0" applyBorder="0" applyAlignment="0" applyProtection="0"/>
    <xf numFmtId="0" fontId="79" fillId="0" borderId="0" applyNumberFormat="0" applyFill="0" applyBorder="0" applyAlignment="0" applyProtection="0"/>
    <xf numFmtId="0" fontId="80" fillId="25" borderId="0" applyNumberFormat="0" applyFont="0" applyBorder="0" applyAlignment="0" applyProtection="0"/>
    <xf numFmtId="0" fontId="80" fillId="25" borderId="0" applyNumberFormat="0" applyFont="0" applyBorder="0" applyAlignment="0" applyProtection="0"/>
    <xf numFmtId="0" fontId="80" fillId="25" borderId="0" applyNumberFormat="0" applyFont="0" applyBorder="0" applyAlignment="0" applyProtection="0"/>
    <xf numFmtId="0" fontId="80" fillId="25" borderId="0" applyNumberFormat="0" applyFont="0" applyBorder="0" applyAlignment="0" applyProtection="0"/>
    <xf numFmtId="0" fontId="80" fillId="25" borderId="0" applyNumberFormat="0" applyFont="0" applyBorder="0" applyAlignment="0" applyProtection="0"/>
    <xf numFmtId="0" fontId="80" fillId="25" borderId="0" applyNumberFormat="0" applyFont="0" applyBorder="0" applyAlignment="0" applyProtection="0"/>
    <xf numFmtId="0" fontId="80" fillId="25" borderId="0" applyNumberFormat="0" applyFont="0" applyBorder="0" applyAlignment="0" applyProtection="0"/>
    <xf numFmtId="0" fontId="81" fillId="0" borderId="0" applyBorder="0" applyProtection="0">
      <alignment vertical="center"/>
    </xf>
    <xf numFmtId="0" fontId="81" fillId="0" borderId="14" applyBorder="0" applyProtection="0">
      <alignment horizontal="right" vertical="center"/>
    </xf>
    <xf numFmtId="0" fontId="82" fillId="26" borderId="0" applyBorder="0" applyProtection="0">
      <alignment horizontal="centerContinuous" vertical="center"/>
    </xf>
    <xf numFmtId="0" fontId="82" fillId="27" borderId="14" applyBorder="0" applyProtection="0">
      <alignment horizontal="centerContinuous" vertical="center"/>
    </xf>
    <xf numFmtId="0" fontId="83" fillId="0" borderId="0" applyBorder="0" applyProtection="0">
      <alignment horizontal="left"/>
    </xf>
    <xf numFmtId="0" fontId="83" fillId="0" borderId="0" applyBorder="0" applyProtection="0">
      <alignment horizontal="left"/>
    </xf>
    <xf numFmtId="0" fontId="57" fillId="0" borderId="0" applyFill="0" applyBorder="0" applyProtection="0">
      <alignment horizontal="left"/>
    </xf>
    <xf numFmtId="0" fontId="35" fillId="0" borderId="13" applyFill="0" applyBorder="0" applyProtection="0">
      <alignment horizontal="left" vertical="top"/>
    </xf>
    <xf numFmtId="0" fontId="35" fillId="0" borderId="13" applyFill="0" applyBorder="0" applyProtection="0">
      <alignment horizontal="left" vertical="top"/>
    </xf>
    <xf numFmtId="0" fontId="15" fillId="0" borderId="0" applyNumberFormat="0" applyFill="0" applyBorder="0" applyAlignment="0" applyProtection="0"/>
    <xf numFmtId="0" fontId="52" fillId="0" borderId="15" applyNumberFormat="0" applyFill="0" applyAlignment="0" applyProtection="0"/>
    <xf numFmtId="0" fontId="29" fillId="0" borderId="15" applyNumberFormat="0" applyFill="0" applyAlignment="0" applyProtection="0"/>
    <xf numFmtId="0" fontId="84" fillId="0" borderId="15" applyNumberFormat="0" applyFill="0" applyAlignment="0" applyProtection="0"/>
    <xf numFmtId="0" fontId="84" fillId="0" borderId="15" applyNumberFormat="0" applyFill="0" applyAlignment="0" applyProtection="0"/>
    <xf numFmtId="0" fontId="53" fillId="0" borderId="0" applyNumberFormat="0" applyFill="0" applyBorder="0" applyAlignment="0" applyProtection="0"/>
    <xf numFmtId="0" fontId="27"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44" fontId="86" fillId="0" borderId="0" applyFont="0" applyFill="0" applyBorder="0" applyAlignment="0" applyProtection="0"/>
    <xf numFmtId="9" fontId="86" fillId="0" borderId="0" applyFont="0" applyFill="0" applyBorder="0" applyAlignment="0" applyProtection="0"/>
  </cellStyleXfs>
  <cellXfs count="196">
    <xf numFmtId="0" fontId="0" fillId="0" borderId="0" xfId="0"/>
    <xf numFmtId="0" fontId="0" fillId="28" borderId="0" xfId="0" applyFill="1"/>
    <xf numFmtId="0" fontId="2" fillId="28" borderId="0" xfId="0" applyFont="1" applyFill="1"/>
    <xf numFmtId="164" fontId="3" fillId="28" borderId="0" xfId="0" applyNumberFormat="1" applyFont="1" applyFill="1"/>
    <xf numFmtId="164" fontId="4" fillId="28" borderId="0" xfId="0" applyNumberFormat="1" applyFont="1" applyFill="1"/>
    <xf numFmtId="166" fontId="4" fillId="28" borderId="0" xfId="0" applyNumberFormat="1" applyFont="1" applyFill="1"/>
    <xf numFmtId="167" fontId="4" fillId="28" borderId="0" xfId="0" applyNumberFormat="1" applyFont="1" applyFill="1"/>
    <xf numFmtId="0" fontId="5" fillId="28" borderId="0" xfId="187" applyFont="1" applyFill="1" applyAlignment="1" applyProtection="1"/>
    <xf numFmtId="0" fontId="7" fillId="28" borderId="0" xfId="0" applyFont="1" applyFill="1" applyAlignment="1"/>
    <xf numFmtId="167" fontId="8" fillId="28" borderId="0" xfId="0" applyNumberFormat="1" applyFont="1" applyFill="1" applyAlignment="1">
      <alignment horizontal="center"/>
    </xf>
    <xf numFmtId="164" fontId="8" fillId="28" borderId="0" xfId="0" applyNumberFormat="1" applyFont="1" applyFill="1" applyAlignment="1">
      <alignment horizontal="center"/>
    </xf>
    <xf numFmtId="166" fontId="8" fillId="28" borderId="0" xfId="0" applyNumberFormat="1" applyFont="1" applyFill="1" applyAlignment="1">
      <alignment horizontal="center"/>
    </xf>
    <xf numFmtId="0" fontId="9" fillId="28" borderId="0" xfId="187" applyFont="1" applyFill="1" applyBorder="1" applyAlignment="1" applyProtection="1"/>
    <xf numFmtId="0" fontId="0" fillId="0" borderId="0" xfId="0" applyFill="1"/>
    <xf numFmtId="1" fontId="3" fillId="0" borderId="0" xfId="0" applyNumberFormat="1" applyFont="1" applyFill="1" applyAlignment="1">
      <alignment horizontal="center"/>
    </xf>
    <xf numFmtId="1" fontId="3" fillId="0" borderId="0" xfId="0" applyNumberFormat="1" applyFont="1" applyFill="1" applyAlignment="1">
      <alignment horizontal="left"/>
    </xf>
    <xf numFmtId="1" fontId="4" fillId="0" borderId="0" xfId="0" applyNumberFormat="1" applyFont="1" applyFill="1" applyAlignment="1">
      <alignment horizontal="center"/>
    </xf>
    <xf numFmtId="167" fontId="4" fillId="0" borderId="0" xfId="0" applyNumberFormat="1" applyFont="1" applyFill="1"/>
    <xf numFmtId="168" fontId="4" fillId="0" borderId="0" xfId="134" applyNumberFormat="1" applyFont="1" applyFill="1"/>
    <xf numFmtId="164" fontId="4" fillId="0" borderId="0" xfId="0" applyNumberFormat="1" applyFont="1" applyFill="1"/>
    <xf numFmtId="164" fontId="0" fillId="0" borderId="0" xfId="0" applyNumberFormat="1" applyFill="1"/>
    <xf numFmtId="49" fontId="4" fillId="0" borderId="0" xfId="0" applyNumberFormat="1" applyFont="1" applyFill="1" applyBorder="1" applyAlignment="1">
      <alignment horizontal="center" vertical="center"/>
    </xf>
    <xf numFmtId="0" fontId="12" fillId="0" borderId="0" xfId="0" applyFont="1" applyFill="1"/>
    <xf numFmtId="167" fontId="0" fillId="0" borderId="0" xfId="0" applyNumberFormat="1" applyFill="1"/>
    <xf numFmtId="0" fontId="13" fillId="0" borderId="0" xfId="0" applyFont="1" applyFill="1"/>
    <xf numFmtId="0" fontId="11" fillId="28" borderId="14" xfId="0" applyFont="1" applyFill="1" applyBorder="1" applyAlignment="1">
      <alignment horizontal="center"/>
    </xf>
    <xf numFmtId="167" fontId="11" fillId="28" borderId="14" xfId="0" applyNumberFormat="1" applyFont="1" applyFill="1" applyBorder="1" applyAlignment="1">
      <alignment horizontal="center"/>
    </xf>
    <xf numFmtId="165" fontId="11" fillId="28" borderId="14" xfId="0" applyNumberFormat="1" applyFont="1" applyFill="1" applyBorder="1" applyAlignment="1">
      <alignment horizontal="center" wrapText="1"/>
    </xf>
    <xf numFmtId="166" fontId="11" fillId="28" borderId="14" xfId="0" applyNumberFormat="1" applyFont="1" applyFill="1" applyBorder="1" applyAlignment="1">
      <alignment horizontal="center" wrapText="1"/>
    </xf>
    <xf numFmtId="167" fontId="11" fillId="28" borderId="14" xfId="0" applyNumberFormat="1" applyFont="1" applyFill="1" applyBorder="1" applyAlignment="1">
      <alignment horizontal="center" wrapText="1"/>
    </xf>
    <xf numFmtId="1" fontId="3" fillId="0" borderId="14" xfId="0" applyNumberFormat="1" applyFont="1" applyFill="1" applyBorder="1" applyAlignment="1">
      <alignment horizontal="center"/>
    </xf>
    <xf numFmtId="1" fontId="3" fillId="0" borderId="14" xfId="0" applyNumberFormat="1" applyFont="1" applyFill="1" applyBorder="1" applyAlignment="1">
      <alignment horizontal="left"/>
    </xf>
    <xf numFmtId="0" fontId="11" fillId="28" borderId="14" xfId="0" applyFont="1" applyFill="1" applyBorder="1" applyAlignment="1">
      <alignment horizontal="center" wrapText="1"/>
    </xf>
    <xf numFmtId="0" fontId="4" fillId="0" borderId="0" xfId="0" applyFont="1"/>
    <xf numFmtId="166" fontId="4" fillId="0" borderId="0" xfId="0" applyNumberFormat="1" applyFont="1"/>
    <xf numFmtId="166" fontId="4" fillId="0" borderId="14" xfId="0" applyNumberFormat="1" applyFont="1" applyBorder="1"/>
    <xf numFmtId="0" fontId="2" fillId="28" borderId="0" xfId="0" applyFont="1" applyFill="1"/>
    <xf numFmtId="0" fontId="0" fillId="28" borderId="0" xfId="0" applyFill="1"/>
    <xf numFmtId="0" fontId="10" fillId="28" borderId="14" xfId="0" applyFont="1" applyFill="1" applyBorder="1" applyAlignment="1">
      <alignment wrapText="1"/>
    </xf>
    <xf numFmtId="0" fontId="4" fillId="0" borderId="14" xfId="0" applyFont="1" applyBorder="1"/>
    <xf numFmtId="168" fontId="4" fillId="0" borderId="0" xfId="138" applyNumberFormat="1" applyFont="1"/>
    <xf numFmtId="166" fontId="0" fillId="0" borderId="0" xfId="0" applyNumberFormat="1"/>
    <xf numFmtId="168" fontId="0" fillId="0" borderId="0" xfId="0" applyNumberFormat="1"/>
    <xf numFmtId="0" fontId="10" fillId="0" borderId="14" xfId="0" applyFont="1" applyFill="1" applyBorder="1" applyAlignment="1">
      <alignment wrapText="1"/>
    </xf>
    <xf numFmtId="180" fontId="4" fillId="0" borderId="0" xfId="134" applyNumberFormat="1" applyFont="1"/>
    <xf numFmtId="179" fontId="4" fillId="0" borderId="0" xfId="0" applyNumberFormat="1" applyFont="1"/>
    <xf numFmtId="166" fontId="0" fillId="28" borderId="0" xfId="0" applyNumberFormat="1" applyFill="1"/>
    <xf numFmtId="180" fontId="0" fillId="0" borderId="0" xfId="134" applyNumberFormat="1" applyFont="1"/>
    <xf numFmtId="1" fontId="3" fillId="0" borderId="0" xfId="0" applyNumberFormat="1" applyFont="1" applyFill="1" applyBorder="1" applyAlignment="1">
      <alignment horizontal="center"/>
    </xf>
    <xf numFmtId="1" fontId="3" fillId="0" borderId="0" xfId="0" applyNumberFormat="1" applyFont="1" applyFill="1" applyBorder="1" applyAlignment="1">
      <alignment horizontal="left"/>
    </xf>
    <xf numFmtId="181" fontId="0" fillId="0" borderId="0" xfId="0" applyNumberFormat="1"/>
    <xf numFmtId="43" fontId="0" fillId="0" borderId="0" xfId="0" applyNumberFormat="1"/>
    <xf numFmtId="0" fontId="1" fillId="28" borderId="0" xfId="0" applyFont="1" applyFill="1"/>
    <xf numFmtId="0" fontId="1" fillId="0" borderId="0" xfId="0" applyFont="1" applyFill="1"/>
    <xf numFmtId="0" fontId="1" fillId="0" borderId="0" xfId="0" applyFont="1" applyFill="1" applyAlignment="1">
      <alignment horizontal="right"/>
    </xf>
    <xf numFmtId="43" fontId="0" fillId="0" borderId="0" xfId="0" applyNumberFormat="1" applyFill="1"/>
    <xf numFmtId="44" fontId="0" fillId="0" borderId="0" xfId="314" applyFont="1" applyFill="1"/>
    <xf numFmtId="180" fontId="0" fillId="0" borderId="0" xfId="0" applyNumberFormat="1" applyFill="1"/>
    <xf numFmtId="9" fontId="0" fillId="0" borderId="0" xfId="315" applyFont="1" applyFill="1"/>
    <xf numFmtId="0" fontId="1" fillId="0" borderId="0" xfId="0" applyFont="1"/>
    <xf numFmtId="164" fontId="8" fillId="28" borderId="0" xfId="0" applyNumberFormat="1" applyFont="1" applyFill="1" applyAlignment="1"/>
    <xf numFmtId="0" fontId="11" fillId="28" borderId="20" xfId="0" applyFont="1" applyFill="1" applyBorder="1" applyAlignment="1">
      <alignment horizontal="center" wrapText="1"/>
    </xf>
    <xf numFmtId="0" fontId="11" fillId="28" borderId="21" xfId="0" applyFont="1" applyFill="1" applyBorder="1" applyAlignment="1">
      <alignment horizontal="center" wrapText="1"/>
    </xf>
    <xf numFmtId="168" fontId="4" fillId="0" borderId="0" xfId="134" applyNumberFormat="1" applyFont="1" applyFill="1" applyBorder="1"/>
    <xf numFmtId="168" fontId="4" fillId="0" borderId="12" xfId="134" applyNumberFormat="1" applyFont="1" applyFill="1" applyBorder="1"/>
    <xf numFmtId="9" fontId="0" fillId="0" borderId="0" xfId="315" applyFont="1" applyFill="1" applyBorder="1" applyAlignment="1">
      <alignment horizontal="center"/>
    </xf>
    <xf numFmtId="168" fontId="4" fillId="0" borderId="0" xfId="134" applyNumberFormat="1" applyFont="1" applyFill="1" applyBorder="1" applyAlignment="1">
      <alignment horizontal="center"/>
    </xf>
    <xf numFmtId="44" fontId="0" fillId="0" borderId="0" xfId="314" applyFont="1" applyFill="1" applyBorder="1" applyAlignment="1">
      <alignment horizontal="center"/>
    </xf>
    <xf numFmtId="9" fontId="0" fillId="0" borderId="23" xfId="315" applyFont="1" applyFill="1" applyBorder="1" applyAlignment="1">
      <alignment horizontal="center"/>
    </xf>
    <xf numFmtId="9" fontId="0" fillId="0" borderId="0" xfId="0" applyNumberFormat="1" applyFill="1" applyBorder="1" applyAlignment="1">
      <alignment horizontal="center"/>
    </xf>
    <xf numFmtId="181" fontId="0" fillId="0" borderId="0" xfId="0" applyNumberFormat="1" applyFill="1" applyBorder="1" applyAlignment="1">
      <alignment horizontal="center"/>
    </xf>
    <xf numFmtId="9" fontId="0" fillId="0" borderId="12" xfId="315" applyFont="1" applyFill="1" applyBorder="1" applyAlignment="1">
      <alignment horizontal="center"/>
    </xf>
    <xf numFmtId="168" fontId="4" fillId="0" borderId="12" xfId="134" applyNumberFormat="1" applyFont="1" applyFill="1" applyBorder="1" applyAlignment="1">
      <alignment horizontal="center"/>
    </xf>
    <xf numFmtId="44" fontId="0" fillId="0" borderId="12" xfId="314" applyFont="1" applyFill="1" applyBorder="1" applyAlignment="1">
      <alignment horizontal="center"/>
    </xf>
    <xf numFmtId="9" fontId="0" fillId="0" borderId="25" xfId="315" applyFont="1" applyFill="1" applyBorder="1" applyAlignment="1">
      <alignment horizontal="center"/>
    </xf>
    <xf numFmtId="9" fontId="0" fillId="0" borderId="12" xfId="0" applyNumberFormat="1" applyFill="1" applyBorder="1" applyAlignment="1">
      <alignment horizontal="center"/>
    </xf>
    <xf numFmtId="181" fontId="0" fillId="0" borderId="12" xfId="0" applyNumberFormat="1" applyFill="1" applyBorder="1" applyAlignment="1">
      <alignment horizontal="center"/>
    </xf>
    <xf numFmtId="0" fontId="0" fillId="32" borderId="0" xfId="0" applyFill="1"/>
    <xf numFmtId="44" fontId="0" fillId="32" borderId="0" xfId="314" applyFont="1" applyFill="1"/>
    <xf numFmtId="182" fontId="0" fillId="28" borderId="0" xfId="314" applyNumberFormat="1" applyFont="1" applyFill="1"/>
    <xf numFmtId="0" fontId="11" fillId="28" borderId="0" xfId="0" applyFont="1" applyFill="1" applyBorder="1" applyAlignment="1">
      <alignment horizontal="center" wrapText="1"/>
    </xf>
    <xf numFmtId="168" fontId="4" fillId="0" borderId="22" xfId="134" applyNumberFormat="1" applyFont="1" applyFill="1" applyBorder="1"/>
    <xf numFmtId="168" fontId="4" fillId="0" borderId="24" xfId="134" applyNumberFormat="1" applyFont="1" applyFill="1" applyBorder="1"/>
    <xf numFmtId="44" fontId="1" fillId="0" borderId="0" xfId="314" applyFont="1" applyFill="1" applyAlignment="1">
      <alignment horizontal="right"/>
    </xf>
    <xf numFmtId="182" fontId="0" fillId="32" borderId="0" xfId="314" applyNumberFormat="1" applyFont="1" applyFill="1"/>
    <xf numFmtId="0" fontId="0" fillId="33" borderId="0" xfId="0" applyFill="1"/>
    <xf numFmtId="0" fontId="11" fillId="33" borderId="14" xfId="0" applyFont="1" applyFill="1" applyBorder="1" applyAlignment="1">
      <alignment horizontal="center" wrapText="1"/>
    </xf>
    <xf numFmtId="180" fontId="0" fillId="33" borderId="0" xfId="0" applyNumberFormat="1" applyFill="1"/>
    <xf numFmtId="180" fontId="0" fillId="33" borderId="0" xfId="0" applyNumberFormat="1" applyFill="1" applyAlignment="1">
      <alignment horizontal="center"/>
    </xf>
    <xf numFmtId="0" fontId="0" fillId="33" borderId="0" xfId="0" applyFill="1" applyAlignment="1">
      <alignment horizontal="center"/>
    </xf>
    <xf numFmtId="168" fontId="0" fillId="33" borderId="0" xfId="0" applyNumberFormat="1" applyFill="1" applyAlignment="1">
      <alignment horizontal="center"/>
    </xf>
    <xf numFmtId="44" fontId="0" fillId="33" borderId="0" xfId="0" applyNumberFormat="1" applyFill="1" applyAlignment="1">
      <alignment horizontal="center"/>
    </xf>
    <xf numFmtId="2" fontId="0" fillId="33" borderId="0" xfId="0" applyNumberFormat="1" applyFill="1" applyAlignment="1">
      <alignment horizontal="center"/>
    </xf>
    <xf numFmtId="166" fontId="0" fillId="33" borderId="0" xfId="0" applyNumberFormat="1" applyFill="1" applyAlignment="1">
      <alignment horizontal="center"/>
    </xf>
    <xf numFmtId="43" fontId="0" fillId="33" borderId="0" xfId="0" applyNumberFormat="1" applyFill="1" applyAlignment="1">
      <alignment horizontal="center"/>
    </xf>
    <xf numFmtId="0" fontId="1" fillId="33" borderId="0" xfId="0" applyFont="1" applyFill="1" applyAlignment="1">
      <alignment horizontal="right"/>
    </xf>
    <xf numFmtId="44" fontId="0" fillId="33" borderId="0" xfId="314" applyFont="1" applyFill="1"/>
    <xf numFmtId="182" fontId="0" fillId="0" borderId="0" xfId="0" applyNumberFormat="1" applyFill="1"/>
    <xf numFmtId="43" fontId="0" fillId="33" borderId="0" xfId="0" applyNumberFormat="1" applyFill="1"/>
    <xf numFmtId="9" fontId="0" fillId="33" borderId="0" xfId="0" applyNumberFormat="1" applyFill="1"/>
    <xf numFmtId="0" fontId="11" fillId="33" borderId="0" xfId="0" applyFont="1" applyFill="1" applyBorder="1" applyAlignment="1">
      <alignment horizontal="center" wrapText="1"/>
    </xf>
    <xf numFmtId="164" fontId="0" fillId="0" borderId="0" xfId="0" applyNumberFormat="1" applyFill="1" applyAlignment="1">
      <alignment horizontal="center"/>
    </xf>
    <xf numFmtId="164" fontId="1" fillId="0" borderId="0" xfId="0" applyNumberFormat="1" applyFont="1" applyFill="1" applyAlignment="1">
      <alignment horizontal="center"/>
    </xf>
    <xf numFmtId="181" fontId="0" fillId="0" borderId="0" xfId="0" applyNumberFormat="1" applyFill="1" applyAlignment="1">
      <alignment horizontal="center"/>
    </xf>
    <xf numFmtId="0" fontId="11" fillId="0" borderId="14" xfId="0" applyFont="1" applyFill="1" applyBorder="1" applyAlignment="1">
      <alignment horizontal="center" wrapText="1"/>
    </xf>
    <xf numFmtId="44" fontId="0" fillId="0" borderId="0" xfId="0" applyNumberFormat="1" applyFill="1"/>
    <xf numFmtId="1" fontId="1" fillId="0" borderId="0" xfId="0" applyNumberFormat="1" applyFont="1" applyFill="1"/>
    <xf numFmtId="44" fontId="1" fillId="0" borderId="0" xfId="0" applyNumberFormat="1" applyFont="1" applyFill="1"/>
    <xf numFmtId="9" fontId="0" fillId="0" borderId="0" xfId="0" applyNumberFormat="1" applyFill="1"/>
    <xf numFmtId="2" fontId="0" fillId="0" borderId="0" xfId="0" applyNumberFormat="1" applyFill="1"/>
    <xf numFmtId="0" fontId="1" fillId="0" borderId="22" xfId="0" applyFont="1" applyFill="1" applyBorder="1"/>
    <xf numFmtId="0" fontId="0" fillId="0" borderId="0" xfId="0" applyFill="1" applyBorder="1"/>
    <xf numFmtId="0" fontId="0" fillId="0" borderId="23" xfId="0" applyFill="1" applyBorder="1"/>
    <xf numFmtId="180" fontId="0" fillId="0" borderId="0" xfId="134" applyNumberFormat="1" applyFont="1" applyFill="1"/>
    <xf numFmtId="0" fontId="0" fillId="0" borderId="22" xfId="0" applyFill="1" applyBorder="1"/>
    <xf numFmtId="0" fontId="0" fillId="0" borderId="24" xfId="0" applyFill="1" applyBorder="1"/>
    <xf numFmtId="0" fontId="0" fillId="0" borderId="12" xfId="0" applyFill="1" applyBorder="1"/>
    <xf numFmtId="0" fontId="0" fillId="0" borderId="25" xfId="0" applyFill="1" applyBorder="1"/>
    <xf numFmtId="0" fontId="0" fillId="0" borderId="0" xfId="0" applyFill="1" applyAlignment="1">
      <alignment horizontal="right"/>
    </xf>
    <xf numFmtId="0" fontId="1" fillId="0" borderId="0" xfId="0" applyFont="1" applyFill="1" applyAlignment="1">
      <alignment horizontal="center"/>
    </xf>
    <xf numFmtId="0" fontId="11" fillId="0" borderId="14" xfId="0" applyFont="1" applyFill="1" applyBorder="1" applyAlignment="1">
      <alignment horizontal="center" vertical="center" wrapText="1"/>
    </xf>
    <xf numFmtId="9" fontId="0" fillId="0" borderId="0" xfId="315" applyNumberFormat="1" applyFont="1" applyFill="1"/>
    <xf numFmtId="0" fontId="0" fillId="0" borderId="0" xfId="0" applyFill="1" applyAlignment="1"/>
    <xf numFmtId="0" fontId="0" fillId="0" borderId="22" xfId="0" applyFill="1" applyBorder="1" applyAlignment="1">
      <alignment horizontal="right"/>
    </xf>
    <xf numFmtId="0" fontId="0" fillId="0" borderId="24" xfId="0" applyFill="1" applyBorder="1" applyAlignment="1">
      <alignment horizontal="right"/>
    </xf>
    <xf numFmtId="0" fontId="1" fillId="0" borderId="0" xfId="0" applyFont="1" applyFill="1" applyBorder="1" applyAlignment="1">
      <alignment horizontal="center"/>
    </xf>
    <xf numFmtId="0" fontId="1" fillId="0" borderId="23" xfId="0" applyFont="1" applyFill="1" applyBorder="1" applyAlignment="1">
      <alignment horizontal="center"/>
    </xf>
    <xf numFmtId="180" fontId="0" fillId="0" borderId="0" xfId="0" applyNumberFormat="1" applyFill="1" applyBorder="1" applyAlignment="1">
      <alignment horizontal="center"/>
    </xf>
    <xf numFmtId="180" fontId="0" fillId="0" borderId="23" xfId="0" applyNumberFormat="1" applyFill="1" applyBorder="1" applyAlignment="1">
      <alignment horizontal="center"/>
    </xf>
    <xf numFmtId="180" fontId="1" fillId="0" borderId="0" xfId="0" applyNumberFormat="1" applyFont="1" applyFill="1" applyBorder="1" applyAlignment="1">
      <alignment horizontal="center"/>
    </xf>
    <xf numFmtId="0" fontId="0" fillId="0" borderId="0" xfId="0" applyFill="1" applyBorder="1" applyAlignment="1">
      <alignment horizontal="center"/>
    </xf>
    <xf numFmtId="180" fontId="1" fillId="0" borderId="23" xfId="0" applyNumberFormat="1" applyFont="1" applyFill="1" applyBorder="1" applyAlignment="1">
      <alignment horizontal="center"/>
    </xf>
    <xf numFmtId="180" fontId="1" fillId="0" borderId="12" xfId="0" applyNumberFormat="1" applyFont="1" applyFill="1" applyBorder="1" applyAlignment="1">
      <alignment horizontal="center"/>
    </xf>
    <xf numFmtId="180" fontId="1" fillId="0" borderId="25" xfId="0" applyNumberFormat="1" applyFont="1" applyFill="1" applyBorder="1" applyAlignment="1">
      <alignment horizontal="center"/>
    </xf>
    <xf numFmtId="0" fontId="1" fillId="0" borderId="17"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0" borderId="0" xfId="0" applyAlignment="1">
      <alignment wrapText="1"/>
    </xf>
    <xf numFmtId="9" fontId="0" fillId="32" borderId="0" xfId="315" applyFont="1" applyFill="1" applyBorder="1" applyAlignment="1">
      <alignment horizontal="center"/>
    </xf>
    <xf numFmtId="9" fontId="0" fillId="32" borderId="12" xfId="315" applyFont="1" applyFill="1" applyBorder="1" applyAlignment="1">
      <alignment horizontal="center"/>
    </xf>
    <xf numFmtId="0" fontId="91" fillId="0" borderId="0" xfId="0" applyFont="1"/>
    <xf numFmtId="0" fontId="87" fillId="0" borderId="0" xfId="0" applyFont="1" applyAlignment="1">
      <alignment wrapText="1"/>
    </xf>
    <xf numFmtId="0" fontId="88" fillId="0" borderId="0" xfId="0" applyFont="1" applyAlignment="1">
      <alignment wrapText="1"/>
    </xf>
    <xf numFmtId="0" fontId="89" fillId="0" borderId="0" xfId="0" applyFont="1" applyAlignment="1">
      <alignment wrapText="1"/>
    </xf>
    <xf numFmtId="0" fontId="90" fillId="0" borderId="0" xfId="187" applyFont="1" applyAlignment="1" applyProtection="1">
      <alignment wrapText="1"/>
    </xf>
    <xf numFmtId="14" fontId="88" fillId="0" borderId="0" xfId="0" applyNumberFormat="1" applyFont="1" applyAlignment="1">
      <alignment horizontal="left" wrapText="1"/>
    </xf>
    <xf numFmtId="0" fontId="91" fillId="0" borderId="0" xfId="0" applyFont="1" applyAlignment="1">
      <alignment wrapText="1"/>
    </xf>
    <xf numFmtId="0" fontId="92" fillId="0" borderId="0" xfId="0" applyFont="1" applyBorder="1" applyAlignment="1">
      <alignment horizontal="left" vertical="top" wrapText="1"/>
    </xf>
    <xf numFmtId="0" fontId="93" fillId="35" borderId="29" xfId="0" applyFont="1" applyFill="1" applyBorder="1"/>
    <xf numFmtId="0" fontId="92" fillId="0" borderId="0" xfId="0" applyFont="1" applyBorder="1" applyAlignment="1">
      <alignment vertical="top" wrapText="1"/>
    </xf>
    <xf numFmtId="0" fontId="0" fillId="0" borderId="22" xfId="0" applyBorder="1"/>
    <xf numFmtId="0" fontId="1" fillId="0" borderId="22" xfId="0" applyFont="1" applyBorder="1"/>
    <xf numFmtId="0" fontId="1" fillId="0" borderId="24" xfId="0" applyFont="1" applyBorder="1"/>
    <xf numFmtId="0" fontId="92" fillId="0" borderId="34" xfId="0" applyFont="1" applyBorder="1" applyAlignment="1">
      <alignment horizontal="left" vertical="top" wrapText="1"/>
    </xf>
    <xf numFmtId="0" fontId="92" fillId="0" borderId="35" xfId="0" applyFont="1" applyBorder="1" applyAlignment="1">
      <alignment horizontal="left" vertical="top" wrapText="1"/>
    </xf>
    <xf numFmtId="0" fontId="92" fillId="0" borderId="38" xfId="0" applyFont="1" applyBorder="1" applyAlignment="1">
      <alignment horizontal="left" vertical="top" wrapText="1"/>
    </xf>
    <xf numFmtId="0" fontId="92" fillId="0" borderId="39" xfId="0" applyFont="1" applyBorder="1" applyAlignment="1">
      <alignment horizontal="left" vertical="top" wrapText="1"/>
    </xf>
    <xf numFmtId="0" fontId="92" fillId="0" borderId="17" xfId="0" applyFont="1" applyBorder="1" applyAlignment="1">
      <alignment horizontal="left" vertical="top" wrapText="1"/>
    </xf>
    <xf numFmtId="0" fontId="92" fillId="0" borderId="18" xfId="0" applyFont="1" applyBorder="1" applyAlignment="1">
      <alignment horizontal="left" vertical="top" wrapText="1"/>
    </xf>
    <xf numFmtId="0" fontId="92" fillId="0" borderId="19" xfId="0" applyFont="1" applyBorder="1" applyAlignment="1">
      <alignment horizontal="left" vertical="top" wrapText="1"/>
    </xf>
    <xf numFmtId="0" fontId="92" fillId="0" borderId="22" xfId="0" applyFont="1" applyBorder="1" applyAlignment="1">
      <alignment horizontal="left" vertical="top" wrapText="1"/>
    </xf>
    <xf numFmtId="0" fontId="92" fillId="0" borderId="0" xfId="0" applyFont="1" applyBorder="1" applyAlignment="1">
      <alignment horizontal="left" vertical="top" wrapText="1"/>
    </xf>
    <xf numFmtId="0" fontId="92" fillId="0" borderId="23" xfId="0" applyFont="1" applyBorder="1" applyAlignment="1">
      <alignment horizontal="left" vertical="top" wrapText="1"/>
    </xf>
    <xf numFmtId="0" fontId="92" fillId="0" borderId="24" xfId="0" applyFont="1" applyBorder="1" applyAlignment="1">
      <alignment horizontal="left" vertical="top" wrapText="1"/>
    </xf>
    <xf numFmtId="0" fontId="92" fillId="0" borderId="12" xfId="0" applyFont="1" applyBorder="1" applyAlignment="1">
      <alignment horizontal="left" vertical="top" wrapText="1"/>
    </xf>
    <xf numFmtId="0" fontId="92" fillId="0" borderId="25" xfId="0" applyFont="1" applyBorder="1" applyAlignment="1">
      <alignment horizontal="left" vertical="top" wrapText="1"/>
    </xf>
    <xf numFmtId="0" fontId="93" fillId="35" borderId="30" xfId="0" applyFont="1" applyFill="1" applyBorder="1" applyAlignment="1">
      <alignment horizontal="left"/>
    </xf>
    <xf numFmtId="0" fontId="93" fillId="35" borderId="31" xfId="0" applyFont="1" applyFill="1" applyBorder="1" applyAlignment="1">
      <alignment horizontal="left"/>
    </xf>
    <xf numFmtId="0" fontId="92" fillId="0" borderId="32" xfId="0" applyFont="1" applyBorder="1" applyAlignment="1">
      <alignment horizontal="left" vertical="top" wrapText="1"/>
    </xf>
    <xf numFmtId="0" fontId="92" fillId="0" borderId="33" xfId="0" applyFont="1" applyBorder="1" applyAlignment="1">
      <alignment horizontal="left" vertical="top" wrapText="1"/>
    </xf>
    <xf numFmtId="0" fontId="92" fillId="0" borderId="36" xfId="0" applyFont="1" applyBorder="1" applyAlignment="1">
      <alignment horizontal="left" vertical="top" wrapText="1"/>
    </xf>
    <xf numFmtId="0" fontId="92" fillId="0" borderId="37" xfId="0" applyFont="1" applyBorder="1" applyAlignment="1">
      <alignment horizontal="left" vertical="top" wrapText="1"/>
    </xf>
    <xf numFmtId="0" fontId="4" fillId="0" borderId="0" xfId="0" applyNumberFormat="1" applyFont="1" applyAlignment="1">
      <alignment vertical="center" wrapText="1"/>
    </xf>
    <xf numFmtId="0" fontId="0" fillId="0" borderId="0" xfId="0" applyAlignment="1">
      <alignment wrapText="1"/>
    </xf>
    <xf numFmtId="0" fontId="0" fillId="0" borderId="0" xfId="0" applyAlignment="1"/>
    <xf numFmtId="0" fontId="4" fillId="0" borderId="16" xfId="0" applyFont="1" applyBorder="1" applyAlignment="1">
      <alignment vertical="center" wrapText="1"/>
    </xf>
    <xf numFmtId="0" fontId="0" fillId="0" borderId="16" xfId="0" applyBorder="1" applyAlignment="1">
      <alignment wrapText="1"/>
    </xf>
    <xf numFmtId="0" fontId="0" fillId="0" borderId="16" xfId="0" applyBorder="1" applyAlignment="1"/>
    <xf numFmtId="164" fontId="8" fillId="29" borderId="17" xfId="0" applyNumberFormat="1" applyFont="1" applyFill="1" applyBorder="1" applyAlignment="1">
      <alignment horizontal="center"/>
    </xf>
    <xf numFmtId="164" fontId="8" fillId="29" borderId="18" xfId="0" applyNumberFormat="1" applyFont="1" applyFill="1" applyBorder="1" applyAlignment="1">
      <alignment horizontal="center"/>
    </xf>
    <xf numFmtId="164" fontId="8" fillId="29" borderId="19" xfId="0" applyNumberFormat="1" applyFont="1" applyFill="1" applyBorder="1" applyAlignment="1">
      <alignment horizontal="center"/>
    </xf>
    <xf numFmtId="164" fontId="8" fillId="30" borderId="17" xfId="0" applyNumberFormat="1" applyFont="1" applyFill="1" applyBorder="1" applyAlignment="1">
      <alignment horizontal="center"/>
    </xf>
    <xf numFmtId="164" fontId="8" fillId="30" borderId="18" xfId="0" applyNumberFormat="1" applyFont="1" applyFill="1" applyBorder="1" applyAlignment="1">
      <alignment horizontal="center"/>
    </xf>
    <xf numFmtId="164" fontId="8" fillId="30" borderId="19" xfId="0" applyNumberFormat="1" applyFont="1" applyFill="1" applyBorder="1" applyAlignment="1">
      <alignment horizontal="center"/>
    </xf>
    <xf numFmtId="164" fontId="8" fillId="31" borderId="17" xfId="0" applyNumberFormat="1" applyFont="1" applyFill="1" applyBorder="1" applyAlignment="1">
      <alignment horizontal="center"/>
    </xf>
    <xf numFmtId="164" fontId="8" fillId="31" borderId="18" xfId="0" applyNumberFormat="1" applyFont="1" applyFill="1" applyBorder="1" applyAlignment="1">
      <alignment horizontal="center"/>
    </xf>
    <xf numFmtId="164" fontId="8" fillId="31" borderId="19" xfId="0" applyNumberFormat="1" applyFont="1" applyFill="1" applyBorder="1" applyAlignment="1">
      <alignment horizontal="center"/>
    </xf>
    <xf numFmtId="164" fontId="8" fillId="34" borderId="17" xfId="0" applyNumberFormat="1" applyFont="1" applyFill="1" applyBorder="1" applyAlignment="1">
      <alignment horizontal="center"/>
    </xf>
    <xf numFmtId="164" fontId="8" fillId="34" borderId="18" xfId="0" applyNumberFormat="1" applyFont="1" applyFill="1" applyBorder="1" applyAlignment="1">
      <alignment horizontal="center"/>
    </xf>
    <xf numFmtId="164" fontId="8" fillId="34" borderId="19" xfId="0" applyNumberFormat="1" applyFont="1" applyFill="1" applyBorder="1" applyAlignment="1">
      <alignment horizontal="center"/>
    </xf>
    <xf numFmtId="0" fontId="1" fillId="0" borderId="24" xfId="0" applyFont="1" applyFill="1" applyBorder="1" applyAlignment="1">
      <alignment horizontal="center"/>
    </xf>
    <xf numFmtId="0" fontId="0" fillId="0" borderId="12" xfId="0" applyFill="1" applyBorder="1" applyAlignment="1">
      <alignment horizontal="center"/>
    </xf>
    <xf numFmtId="0" fontId="0" fillId="0" borderId="25" xfId="0" applyFill="1" applyBorder="1" applyAlignment="1">
      <alignment horizontal="center"/>
    </xf>
    <xf numFmtId="0" fontId="1" fillId="0" borderId="26" xfId="0" applyFont="1" applyFill="1" applyBorder="1" applyAlignment="1">
      <alignment horizontal="center"/>
    </xf>
    <xf numFmtId="0" fontId="1" fillId="0" borderId="27" xfId="0" applyFont="1" applyFill="1" applyBorder="1" applyAlignment="1">
      <alignment horizontal="center"/>
    </xf>
    <xf numFmtId="0" fontId="1" fillId="0" borderId="28" xfId="0" applyFont="1" applyFill="1" applyBorder="1" applyAlignment="1">
      <alignment horizontal="center"/>
    </xf>
  </cellXfs>
  <cellStyles count="316">
    <cellStyle name="_%(SignOnly)" xfId="1"/>
    <cellStyle name="_%(SignOnly) 2" xfId="2"/>
    <cellStyle name="_%(SignSpaceOnly)" xfId="3"/>
    <cellStyle name="_%(SignSpaceOnly) 2" xfId="4"/>
    <cellStyle name="_Comma" xfId="5"/>
    <cellStyle name="_Comma 2" xfId="6"/>
    <cellStyle name="_Currency" xfId="7"/>
    <cellStyle name="_Currency 2" xfId="8"/>
    <cellStyle name="_CurrencySpace" xfId="9"/>
    <cellStyle name="_CurrencySpace 2" xfId="10"/>
    <cellStyle name="_Euro" xfId="11"/>
    <cellStyle name="_Euro 2" xfId="12"/>
    <cellStyle name="_Heading" xfId="13"/>
    <cellStyle name="_Highlight" xfId="14"/>
    <cellStyle name="_Highlight 2" xfId="15"/>
    <cellStyle name="_Multiple" xfId="16"/>
    <cellStyle name="_Multiple 2" xfId="17"/>
    <cellStyle name="_MultipleSpace" xfId="18"/>
    <cellStyle name="_MultipleSpace 2" xfId="19"/>
    <cellStyle name="_SubHeading" xfId="20"/>
    <cellStyle name="_Table" xfId="21"/>
    <cellStyle name="_TableHead" xfId="22"/>
    <cellStyle name="_TableRowHead" xfId="23"/>
    <cellStyle name="_TableSuperHead" xfId="24"/>
    <cellStyle name="20% - Accent1 2" xfId="25"/>
    <cellStyle name="20% - Accent1 2 2" xfId="26"/>
    <cellStyle name="20% - Accent1 3" xfId="27"/>
    <cellStyle name="20% - Accent1 4" xfId="28"/>
    <cellStyle name="20% - Accent2 2" xfId="29"/>
    <cellStyle name="20% - Accent2 2 2" xfId="30"/>
    <cellStyle name="20% - Accent2 3" xfId="31"/>
    <cellStyle name="20% - Accent2 4" xfId="32"/>
    <cellStyle name="20% - Accent3 2" xfId="33"/>
    <cellStyle name="20% - Accent3 2 2" xfId="34"/>
    <cellStyle name="20% - Accent3 3" xfId="35"/>
    <cellStyle name="20% - Accent3 4" xfId="36"/>
    <cellStyle name="20% - Accent4 2" xfId="37"/>
    <cellStyle name="20% - Accent4 2 2" xfId="38"/>
    <cellStyle name="20% - Accent4 3" xfId="39"/>
    <cellStyle name="20% - Accent4 4" xfId="40"/>
    <cellStyle name="20% - Accent5 2" xfId="41"/>
    <cellStyle name="20% - Accent5 2 2" xfId="42"/>
    <cellStyle name="20% - Accent5 3" xfId="43"/>
    <cellStyle name="20% - Accent5 4" xfId="44"/>
    <cellStyle name="20% - Accent6 2" xfId="45"/>
    <cellStyle name="20% - Accent6 2 2" xfId="46"/>
    <cellStyle name="20% - Accent6 3" xfId="47"/>
    <cellStyle name="20% - Accent6 4" xfId="48"/>
    <cellStyle name="40% - Accent1 2" xfId="49"/>
    <cellStyle name="40% - Accent1 2 2" xfId="50"/>
    <cellStyle name="40% - Accent1 3" xfId="51"/>
    <cellStyle name="40% - Accent1 4" xfId="52"/>
    <cellStyle name="40% - Accent2 2" xfId="53"/>
    <cellStyle name="40% - Accent2 2 2" xfId="54"/>
    <cellStyle name="40% - Accent2 3" xfId="55"/>
    <cellStyle name="40% - Accent2 4" xfId="56"/>
    <cellStyle name="40% - Accent3 2" xfId="57"/>
    <cellStyle name="40% - Accent3 2 2" xfId="58"/>
    <cellStyle name="40% - Accent3 3" xfId="59"/>
    <cellStyle name="40% - Accent3 4" xfId="60"/>
    <cellStyle name="40% - Accent4 2" xfId="61"/>
    <cellStyle name="40% - Accent4 2 2" xfId="62"/>
    <cellStyle name="40% - Accent4 3" xfId="63"/>
    <cellStyle name="40% - Accent4 4" xfId="64"/>
    <cellStyle name="40% - Accent5 2" xfId="65"/>
    <cellStyle name="40% - Accent5 2 2" xfId="66"/>
    <cellStyle name="40% - Accent5 3" xfId="67"/>
    <cellStyle name="40% - Accent5 4" xfId="68"/>
    <cellStyle name="40% - Accent6 2" xfId="69"/>
    <cellStyle name="40% - Accent6 2 2" xfId="70"/>
    <cellStyle name="40% - Accent6 3" xfId="71"/>
    <cellStyle name="40% - Accent6 4" xfId="72"/>
    <cellStyle name="60% - Accent1 2" xfId="73"/>
    <cellStyle name="60% - Accent1 2 2" xfId="74"/>
    <cellStyle name="60% - Accent1 3" xfId="75"/>
    <cellStyle name="60% - Accent1 4" xfId="76"/>
    <cellStyle name="60% - Accent2 2" xfId="77"/>
    <cellStyle name="60% - Accent2 2 2" xfId="78"/>
    <cellStyle name="60% - Accent2 3" xfId="79"/>
    <cellStyle name="60% - Accent2 4" xfId="80"/>
    <cellStyle name="60% - Accent3 2" xfId="81"/>
    <cellStyle name="60% - Accent3 2 2" xfId="82"/>
    <cellStyle name="60% - Accent3 3" xfId="83"/>
    <cellStyle name="60% - Accent3 4" xfId="84"/>
    <cellStyle name="60% - Accent4 2" xfId="85"/>
    <cellStyle name="60% - Accent4 2 2" xfId="86"/>
    <cellStyle name="60% - Accent4 3" xfId="87"/>
    <cellStyle name="60% - Accent4 4" xfId="88"/>
    <cellStyle name="60% - Accent5 2" xfId="89"/>
    <cellStyle name="60% - Accent5 2 2" xfId="90"/>
    <cellStyle name="60% - Accent5 3" xfId="91"/>
    <cellStyle name="60% - Accent5 4" xfId="92"/>
    <cellStyle name="60% - Accent6 2" xfId="93"/>
    <cellStyle name="60% - Accent6 2 2" xfId="94"/>
    <cellStyle name="60% - Accent6 3" xfId="95"/>
    <cellStyle name="60% - Accent6 4" xfId="96"/>
    <cellStyle name="Accent1 2" xfId="97"/>
    <cellStyle name="Accent1 2 2" xfId="98"/>
    <cellStyle name="Accent1 3" xfId="99"/>
    <cellStyle name="Accent1 4" xfId="100"/>
    <cellStyle name="Accent2 2" xfId="101"/>
    <cellStyle name="Accent2 2 2" xfId="102"/>
    <cellStyle name="Accent2 3" xfId="103"/>
    <cellStyle name="Accent2 4" xfId="104"/>
    <cellStyle name="Accent3 2" xfId="105"/>
    <cellStyle name="Accent3 2 2" xfId="106"/>
    <cellStyle name="Accent3 3" xfId="107"/>
    <cellStyle name="Accent3 4" xfId="108"/>
    <cellStyle name="Accent4 2" xfId="109"/>
    <cellStyle name="Accent4 2 2" xfId="110"/>
    <cellStyle name="Accent4 3" xfId="111"/>
    <cellStyle name="Accent4 4" xfId="112"/>
    <cellStyle name="Accent5 2" xfId="113"/>
    <cellStyle name="Accent5 2 2" xfId="114"/>
    <cellStyle name="Accent5 3" xfId="115"/>
    <cellStyle name="Accent5 4" xfId="116"/>
    <cellStyle name="Accent6 2" xfId="117"/>
    <cellStyle name="Accent6 2 2" xfId="118"/>
    <cellStyle name="Accent6 3" xfId="119"/>
    <cellStyle name="Accent6 4" xfId="120"/>
    <cellStyle name="Adjustable" xfId="121"/>
    <cellStyle name="Bad 2" xfId="122"/>
    <cellStyle name="Bad 2 2" xfId="123"/>
    <cellStyle name="Bad 3" xfId="124"/>
    <cellStyle name="Bad 4" xfId="125"/>
    <cellStyle name="Calculation 2" xfId="126"/>
    <cellStyle name="Calculation 2 2" xfId="127"/>
    <cellStyle name="Calculation 3" xfId="128"/>
    <cellStyle name="Calculation 4" xfId="129"/>
    <cellStyle name="Check Cell 2" xfId="130"/>
    <cellStyle name="Check Cell 2 2" xfId="131"/>
    <cellStyle name="Check Cell 3" xfId="132"/>
    <cellStyle name="Check Cell 4" xfId="133"/>
    <cellStyle name="Comma" xfId="134" builtinId="3"/>
    <cellStyle name="Comma 0" xfId="135"/>
    <cellStyle name="Comma 10" xfId="136"/>
    <cellStyle name="Comma 11" xfId="137"/>
    <cellStyle name="Comma 2" xfId="138"/>
    <cellStyle name="Comma 2 2" xfId="139"/>
    <cellStyle name="Comma 2 3" xfId="140"/>
    <cellStyle name="Comma 3" xfId="141"/>
    <cellStyle name="Comma 3 2" xfId="142"/>
    <cellStyle name="Comma 4" xfId="143"/>
    <cellStyle name="Comma 5" xfId="144"/>
    <cellStyle name="Comma 5 2" xfId="145"/>
    <cellStyle name="Comma 5 3" xfId="146"/>
    <cellStyle name="Comma 6" xfId="147"/>
    <cellStyle name="Comma 6 2" xfId="148"/>
    <cellStyle name="Comma 7" xfId="149"/>
    <cellStyle name="Comma 7 2" xfId="150"/>
    <cellStyle name="Comma 8" xfId="151"/>
    <cellStyle name="Comma 8 2" xfId="152"/>
    <cellStyle name="Comma 9" xfId="153"/>
    <cellStyle name="Currency" xfId="314" builtinId="4"/>
    <cellStyle name="Currency 0" xfId="154"/>
    <cellStyle name="Currency 2" xfId="155"/>
    <cellStyle name="Currency 2 2" xfId="156"/>
    <cellStyle name="Currency 3" xfId="157"/>
    <cellStyle name="Currency 4" xfId="158"/>
    <cellStyle name="Currency 5" xfId="159"/>
    <cellStyle name="Date" xfId="160"/>
    <cellStyle name="Date 2" xfId="161"/>
    <cellStyle name="Date Aligned" xfId="162"/>
    <cellStyle name="Dotted Line" xfId="163"/>
    <cellStyle name="Explanatory Text 2" xfId="164"/>
    <cellStyle name="Explanatory Text 2 2" xfId="165"/>
    <cellStyle name="Explanatory Text 3" xfId="166"/>
    <cellStyle name="Explanatory Text 4" xfId="167"/>
    <cellStyle name="Footnote" xfId="168"/>
    <cellStyle name="Good 2" xfId="169"/>
    <cellStyle name="Good 2 2" xfId="170"/>
    <cellStyle name="Good 3" xfId="171"/>
    <cellStyle name="Good 4" xfId="172"/>
    <cellStyle name="Hard Percent" xfId="173"/>
    <cellStyle name="Header" xfId="174"/>
    <cellStyle name="Heading 1 2" xfId="175"/>
    <cellStyle name="Heading 1 3" xfId="176"/>
    <cellStyle name="Heading 1 4" xfId="177"/>
    <cellStyle name="Heading 2 2" xfId="178"/>
    <cellStyle name="Heading 2 3" xfId="179"/>
    <cellStyle name="Heading 2 4" xfId="180"/>
    <cellStyle name="Heading 3 2" xfId="181"/>
    <cellStyle name="Heading 3 3" xfId="182"/>
    <cellStyle name="Heading 3 4" xfId="183"/>
    <cellStyle name="Heading 4 2" xfId="184"/>
    <cellStyle name="Heading 4 3" xfId="185"/>
    <cellStyle name="Heading 4 4" xfId="186"/>
    <cellStyle name="Hyperlink" xfId="187" builtinId="8"/>
    <cellStyle name="Hyperlink 2" xfId="188"/>
    <cellStyle name="Hyperlink 2 2" xfId="189"/>
    <cellStyle name="Hyperlink 3" xfId="190"/>
    <cellStyle name="Hyperlink 4" xfId="191"/>
    <cellStyle name="Input 2" xfId="192"/>
    <cellStyle name="Input 2 2" xfId="193"/>
    <cellStyle name="Input 3" xfId="194"/>
    <cellStyle name="Input 4" xfId="195"/>
    <cellStyle name="Linked Cell 2" xfId="196"/>
    <cellStyle name="Linked Cell 2 2" xfId="197"/>
    <cellStyle name="Linked Cell 3" xfId="198"/>
    <cellStyle name="Linked Cell 4" xfId="199"/>
    <cellStyle name="Multiple" xfId="200"/>
    <cellStyle name="Neutral 2" xfId="201"/>
    <cellStyle name="Neutral 2 2" xfId="202"/>
    <cellStyle name="Neutral 3" xfId="203"/>
    <cellStyle name="Neutral 4" xfId="204"/>
    <cellStyle name="Normal" xfId="0" builtinId="0"/>
    <cellStyle name="Normal 2" xfId="205"/>
    <cellStyle name="Normal 3" xfId="206"/>
    <cellStyle name="Normal 4" xfId="207"/>
    <cellStyle name="Normal 5" xfId="208"/>
    <cellStyle name="Normal 6" xfId="209"/>
    <cellStyle name="Note 2" xfId="210"/>
    <cellStyle name="Note 2 2" xfId="211"/>
    <cellStyle name="Note 3" xfId="212"/>
    <cellStyle name="Note 4" xfId="213"/>
    <cellStyle name="Note 5" xfId="214"/>
    <cellStyle name="Note 6" xfId="215"/>
    <cellStyle name="Output 2" xfId="216"/>
    <cellStyle name="Output 2 2" xfId="217"/>
    <cellStyle name="Output 3" xfId="218"/>
    <cellStyle name="Output 4" xfId="219"/>
    <cellStyle name="Page Number" xfId="220"/>
    <cellStyle name="Percent" xfId="315" builtinId="5"/>
    <cellStyle name="Percent 10" xfId="221"/>
    <cellStyle name="Percent 2" xfId="222"/>
    <cellStyle name="Percent 3" xfId="223"/>
    <cellStyle name="Percent 3 2" xfId="224"/>
    <cellStyle name="Percent 4" xfId="225"/>
    <cellStyle name="Percent 4 2" xfId="226"/>
    <cellStyle name="Percent 4 3" xfId="227"/>
    <cellStyle name="Percent 5" xfId="228"/>
    <cellStyle name="Percent 5 2" xfId="229"/>
    <cellStyle name="Percent 6" xfId="230"/>
    <cellStyle name="Percent 6 2" xfId="231"/>
    <cellStyle name="Percent 7" xfId="232"/>
    <cellStyle name="Percent 7 2" xfId="233"/>
    <cellStyle name="Percent 8" xfId="234"/>
    <cellStyle name="Percent 9" xfId="235"/>
    <cellStyle name="PSChar" xfId="236"/>
    <cellStyle name="PSChar 2" xfId="237"/>
    <cellStyle name="PSChar 3" xfId="238"/>
    <cellStyle name="PSChar 4" xfId="239"/>
    <cellStyle name="PSChar 4 2" xfId="240"/>
    <cellStyle name="PSChar 5" xfId="241"/>
    <cellStyle name="PSChar 5 2" xfId="242"/>
    <cellStyle name="PSDate" xfId="243"/>
    <cellStyle name="PSDate 2" xfId="244"/>
    <cellStyle name="PSDate 3" xfId="245"/>
    <cellStyle name="PSDate 4" xfId="246"/>
    <cellStyle name="PSDate 4 2" xfId="247"/>
    <cellStyle name="PSDate 5" xfId="248"/>
    <cellStyle name="PSDate 5 2" xfId="249"/>
    <cellStyle name="PSDec" xfId="250"/>
    <cellStyle name="PSDec 2" xfId="251"/>
    <cellStyle name="PSDec 3" xfId="252"/>
    <cellStyle name="PSDec 4" xfId="253"/>
    <cellStyle name="PSDec 4 2" xfId="254"/>
    <cellStyle name="PSDec 5" xfId="255"/>
    <cellStyle name="PSDec 5 2" xfId="256"/>
    <cellStyle name="PSHeading" xfId="257"/>
    <cellStyle name="PSHeading 2" xfId="258"/>
    <cellStyle name="PSHeading 3" xfId="259"/>
    <cellStyle name="PSHeading 4" xfId="260"/>
    <cellStyle name="PSHeading 4 2" xfId="261"/>
    <cellStyle name="PSHeading 4_July2012_Access_to_Capital_Scenarios_Cost Tables 7132012" xfId="262"/>
    <cellStyle name="PSHeading 5" xfId="263"/>
    <cellStyle name="PSHeading 5 2" xfId="264"/>
    <cellStyle name="PSHeading_358_CGS_Lewis_UT_70Conserv" xfId="265"/>
    <cellStyle name="PSInt" xfId="266"/>
    <cellStyle name="PSInt 2" xfId="267"/>
    <cellStyle name="PSInt 3" xfId="268"/>
    <cellStyle name="PSInt 4" xfId="269"/>
    <cellStyle name="PSInt 4 2" xfId="270"/>
    <cellStyle name="PSInt 5" xfId="271"/>
    <cellStyle name="PSInt 5 2" xfId="272"/>
    <cellStyle name="PSSpacer" xfId="273"/>
    <cellStyle name="PSSpacer 2" xfId="274"/>
    <cellStyle name="PSSpacer 3" xfId="275"/>
    <cellStyle name="PSSpacer 4" xfId="276"/>
    <cellStyle name="PSSpacer 4 2" xfId="277"/>
    <cellStyle name="PSSpacer 5" xfId="278"/>
    <cellStyle name="PSSpacer 5 2" xfId="279"/>
    <cellStyle name="Rate" xfId="280"/>
    <cellStyle name="Rate 2" xfId="281"/>
    <cellStyle name="Rate 3" xfId="282"/>
    <cellStyle name="Rate 4" xfId="283"/>
    <cellStyle name="Rate 4 2" xfId="284"/>
    <cellStyle name="Rate 5" xfId="285"/>
    <cellStyle name="Rate 5 2" xfId="286"/>
    <cellStyle name="Rate 6" xfId="287"/>
    <cellStyle name="Reference" xfId="288"/>
    <cellStyle name="SectionBreak" xfId="289"/>
    <cellStyle name="SectionBreak 2" xfId="290"/>
    <cellStyle name="SectionBreak 3" xfId="291"/>
    <cellStyle name="SectionBreak 4" xfId="292"/>
    <cellStyle name="SectionBreak 4 2" xfId="293"/>
    <cellStyle name="SectionBreak 5" xfId="294"/>
    <cellStyle name="SectionBreak 5 2" xfId="295"/>
    <cellStyle name="Table Head" xfId="296"/>
    <cellStyle name="Table Head Aligned" xfId="297"/>
    <cellStyle name="Table Head Blue" xfId="298"/>
    <cellStyle name="Table Head Green" xfId="299"/>
    <cellStyle name="Table Heading" xfId="300"/>
    <cellStyle name="Table Heading 2" xfId="301"/>
    <cellStyle name="Table Title" xfId="302"/>
    <cellStyle name="Table Units" xfId="303"/>
    <cellStyle name="Table Units 2" xfId="304"/>
    <cellStyle name="Title 2" xfId="305"/>
    <cellStyle name="Total 2" xfId="306"/>
    <cellStyle name="Total 2 2" xfId="307"/>
    <cellStyle name="Total 3" xfId="308"/>
    <cellStyle name="Total 4" xfId="309"/>
    <cellStyle name="Warning Text 2" xfId="310"/>
    <cellStyle name="Warning Text 2 2" xfId="311"/>
    <cellStyle name="Warning Text 3" xfId="312"/>
    <cellStyle name="Warning Text 4" xfId="313"/>
  </cellStyles>
  <dxfs count="2">
    <dxf>
      <font>
        <b/>
        <i/>
        <condense val="0"/>
        <extend val="0"/>
        <color indexed="10"/>
      </font>
    </dxf>
    <dxf>
      <font>
        <b/>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chartsheet" Target="chart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chartsheet" Target="chartsheets/sheet2.xml"/><Relationship Id="rId12" Type="http://schemas.openxmlformats.org/officeDocument/2006/relationships/chartsheet" Target="chart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6.xml"/><Relationship Id="rId5" Type="http://schemas.openxmlformats.org/officeDocument/2006/relationships/worksheet" Target="worksheets/sheet5.xml"/><Relationship Id="rId15" Type="http://schemas.openxmlformats.org/officeDocument/2006/relationships/chartsheet" Target="chartsheets/sheet10.xml"/><Relationship Id="rId10" Type="http://schemas.openxmlformats.org/officeDocument/2006/relationships/chartsheet" Target="chartsheets/sheet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chartsheet" Target="chartsheets/sheet9.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Data4Graph!$W$48</c:f>
          <c:strCache>
            <c:ptCount val="1"/>
            <c:pt idx="0">
              <c:v>Start Rate Design and System Size Quantities | TRL = 7153 aMW | Acq. Cost = $63/MWh</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Data4Graph!$D$6</c:f>
              <c:strCache>
                <c:ptCount val="1"/>
                <c:pt idx="0">
                  <c:v>Start Rollover Tier Rate</c:v>
                </c:pt>
              </c:strCache>
            </c:strRef>
          </c:tx>
          <c:spPr>
            <a:ln w="28575" cap="rnd">
              <a:solidFill>
                <a:schemeClr val="accent1"/>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Data4Graph!$D$7:$D$141</c:f>
              <c:numCache>
                <c:formatCode>_("$"* #,##0.00_);_("$"* \(#,##0.00\);_("$"* "-"??_);_(@_)</c:formatCode>
                <c:ptCount val="135"/>
                <c:pt idx="0">
                  <c:v>33.949064274110405</c:v>
                </c:pt>
                <c:pt idx="1">
                  <c:v>34.452011441798156</c:v>
                </c:pt>
                <c:pt idx="2">
                  <c:v>36.198750833947649</c:v>
                </c:pt>
                <c:pt idx="3">
                  <c:v>33.949064274110405</c:v>
                </c:pt>
                <c:pt idx="4">
                  <c:v>33.949064274110405</c:v>
                </c:pt>
                <c:pt idx="5">
                  <c:v>34.449423377470431</c:v>
                </c:pt>
                <c:pt idx="6">
                  <c:v>43.119568020273306</c:v>
                </c:pt>
                <c:pt idx="7">
                  <c:v>39.91873326881349</c:v>
                </c:pt>
                <c:pt idx="8">
                  <c:v>35.925849295828193</c:v>
                </c:pt>
                <c:pt idx="9">
                  <c:v>33.949064274110405</c:v>
                </c:pt>
                <c:pt idx="10">
                  <c:v>33.949064274110405</c:v>
                </c:pt>
                <c:pt idx="11">
                  <c:v>34.263190845803784</c:v>
                </c:pt>
                <c:pt idx="12">
                  <c:v>33.949064274110405</c:v>
                </c:pt>
                <c:pt idx="13">
                  <c:v>33.949064274110405</c:v>
                </c:pt>
                <c:pt idx="14">
                  <c:v>38.28231414512522</c:v>
                </c:pt>
                <c:pt idx="15">
                  <c:v>33.949064274110405</c:v>
                </c:pt>
                <c:pt idx="16">
                  <c:v>33.949064274110405</c:v>
                </c:pt>
                <c:pt idx="17">
                  <c:v>33.949064274110405</c:v>
                </c:pt>
                <c:pt idx="18">
                  <c:v>33.949064274110405</c:v>
                </c:pt>
                <c:pt idx="19">
                  <c:v>39.701325277721743</c:v>
                </c:pt>
                <c:pt idx="20">
                  <c:v>35.358840425962434</c:v>
                </c:pt>
                <c:pt idx="21">
                  <c:v>33.949064274110405</c:v>
                </c:pt>
                <c:pt idx="22">
                  <c:v>33.949064274110405</c:v>
                </c:pt>
                <c:pt idx="23">
                  <c:v>47.796720751896302</c:v>
                </c:pt>
                <c:pt idx="24">
                  <c:v>33.949064274110405</c:v>
                </c:pt>
                <c:pt idx="25">
                  <c:v>40.56696630716209</c:v>
                </c:pt>
                <c:pt idx="26">
                  <c:v>35.405396107046805</c:v>
                </c:pt>
                <c:pt idx="27">
                  <c:v>33.949064274110405</c:v>
                </c:pt>
                <c:pt idx="28">
                  <c:v>34.91608123905359</c:v>
                </c:pt>
                <c:pt idx="29">
                  <c:v>33.949064274110405</c:v>
                </c:pt>
                <c:pt idx="30">
                  <c:v>36.368852595579035</c:v>
                </c:pt>
                <c:pt idx="31">
                  <c:v>41.592828677800995</c:v>
                </c:pt>
                <c:pt idx="32">
                  <c:v>42.694443925985325</c:v>
                </c:pt>
                <c:pt idx="33">
                  <c:v>33.949064274110405</c:v>
                </c:pt>
                <c:pt idx="34">
                  <c:v>37.692686485550432</c:v>
                </c:pt>
                <c:pt idx="35">
                  <c:v>38.764879877962514</c:v>
                </c:pt>
                <c:pt idx="36">
                  <c:v>45.840561068419795</c:v>
                </c:pt>
                <c:pt idx="37">
                  <c:v>42.152721461261706</c:v>
                </c:pt>
                <c:pt idx="38">
                  <c:v>33.949064274110405</c:v>
                </c:pt>
                <c:pt idx="39">
                  <c:v>35.213738792540077</c:v>
                </c:pt>
                <c:pt idx="40">
                  <c:v>33.949064274110405</c:v>
                </c:pt>
                <c:pt idx="41">
                  <c:v>33.949064274110405</c:v>
                </c:pt>
                <c:pt idx="42">
                  <c:v>37.08876404872921</c:v>
                </c:pt>
                <c:pt idx="43">
                  <c:v>36.537237946808986</c:v>
                </c:pt>
                <c:pt idx="44">
                  <c:v>33.949064274110405</c:v>
                </c:pt>
                <c:pt idx="45">
                  <c:v>36.174618068238019</c:v>
                </c:pt>
                <c:pt idx="46">
                  <c:v>38.888893117821397</c:v>
                </c:pt>
                <c:pt idx="47">
                  <c:v>35.30069130981898</c:v>
                </c:pt>
                <c:pt idx="48">
                  <c:v>33.949064274110405</c:v>
                </c:pt>
                <c:pt idx="49">
                  <c:v>40.426036531747187</c:v>
                </c:pt>
                <c:pt idx="50">
                  <c:v>33.949064274110405</c:v>
                </c:pt>
                <c:pt idx="51">
                  <c:v>33.949064274110405</c:v>
                </c:pt>
                <c:pt idx="52">
                  <c:v>39.56319611313274</c:v>
                </c:pt>
                <c:pt idx="53">
                  <c:v>33.949064274110405</c:v>
                </c:pt>
                <c:pt idx="54">
                  <c:v>36.190023068746825</c:v>
                </c:pt>
                <c:pt idx="55">
                  <c:v>38.636749722981492</c:v>
                </c:pt>
                <c:pt idx="56">
                  <c:v>33.96739117976216</c:v>
                </c:pt>
                <c:pt idx="57">
                  <c:v>33.949064274110405</c:v>
                </c:pt>
                <c:pt idx="58">
                  <c:v>39.69129575415959</c:v>
                </c:pt>
                <c:pt idx="59">
                  <c:v>33.949064274110405</c:v>
                </c:pt>
                <c:pt idx="60">
                  <c:v>37.359479070046582</c:v>
                </c:pt>
                <c:pt idx="61">
                  <c:v>37.060588461029802</c:v>
                </c:pt>
                <c:pt idx="62">
                  <c:v>33.949064274110405</c:v>
                </c:pt>
                <c:pt idx="63">
                  <c:v>33.96620714690583</c:v>
                </c:pt>
                <c:pt idx="64">
                  <c:v>33.949064274110405</c:v>
                </c:pt>
                <c:pt idx="65">
                  <c:v>39.410707587557852</c:v>
                </c:pt>
                <c:pt idx="66">
                  <c:v>38.563308403889891</c:v>
                </c:pt>
                <c:pt idx="67">
                  <c:v>38.486630617168736</c:v>
                </c:pt>
                <c:pt idx="68">
                  <c:v>34.377570695336594</c:v>
                </c:pt>
                <c:pt idx="69">
                  <c:v>33.949064274110405</c:v>
                </c:pt>
                <c:pt idx="70">
                  <c:v>40.904246817948241</c:v>
                </c:pt>
                <c:pt idx="71">
                  <c:v>35.037961977577211</c:v>
                </c:pt>
                <c:pt idx="72">
                  <c:v>35.89591234080693</c:v>
                </c:pt>
                <c:pt idx="73">
                  <c:v>33.949064274110405</c:v>
                </c:pt>
                <c:pt idx="74">
                  <c:v>40.810821719032603</c:v>
                </c:pt>
                <c:pt idx="75">
                  <c:v>33.949064274110405</c:v>
                </c:pt>
                <c:pt idx="76">
                  <c:v>34.90547079941831</c:v>
                </c:pt>
                <c:pt idx="77">
                  <c:v>34.18982063659994</c:v>
                </c:pt>
                <c:pt idx="78">
                  <c:v>33.949064274110405</c:v>
                </c:pt>
                <c:pt idx="79">
                  <c:v>39.812548352313584</c:v>
                </c:pt>
                <c:pt idx="80">
                  <c:v>36.806098007431416</c:v>
                </c:pt>
                <c:pt idx="81">
                  <c:v>33.949064274110405</c:v>
                </c:pt>
                <c:pt idx="82">
                  <c:v>34.627828093945681</c:v>
                </c:pt>
                <c:pt idx="83">
                  <c:v>39.880223767030863</c:v>
                </c:pt>
                <c:pt idx="84">
                  <c:v>33.949064274110405</c:v>
                </c:pt>
                <c:pt idx="85">
                  <c:v>38.303725674889058</c:v>
                </c:pt>
                <c:pt idx="86">
                  <c:v>34.457969757806147</c:v>
                </c:pt>
                <c:pt idx="87">
                  <c:v>34.377770993197068</c:v>
                </c:pt>
                <c:pt idx="88">
                  <c:v>33.949064274110405</c:v>
                </c:pt>
                <c:pt idx="89">
                  <c:v>40.470364166623689</c:v>
                </c:pt>
                <c:pt idx="90">
                  <c:v>33.949064274110405</c:v>
                </c:pt>
                <c:pt idx="91">
                  <c:v>36.989218640676143</c:v>
                </c:pt>
                <c:pt idx="92">
                  <c:v>39.411413767418438</c:v>
                </c:pt>
                <c:pt idx="93">
                  <c:v>36.417265975181813</c:v>
                </c:pt>
                <c:pt idx="94">
                  <c:v>38.151449001613273</c:v>
                </c:pt>
                <c:pt idx="95">
                  <c:v>34.543085540735369</c:v>
                </c:pt>
                <c:pt idx="96">
                  <c:v>33.949064274110405</c:v>
                </c:pt>
                <c:pt idx="97">
                  <c:v>36.260745522744045</c:v>
                </c:pt>
                <c:pt idx="98">
                  <c:v>36.277219848248912</c:v>
                </c:pt>
                <c:pt idx="99">
                  <c:v>37.019964055555697</c:v>
                </c:pt>
                <c:pt idx="100">
                  <c:v>34.000516715616662</c:v>
                </c:pt>
                <c:pt idx="101">
                  <c:v>44.619302225262338</c:v>
                </c:pt>
                <c:pt idx="102">
                  <c:v>40.027289391322014</c:v>
                </c:pt>
                <c:pt idx="103">
                  <c:v>34.438980402851399</c:v>
                </c:pt>
                <c:pt idx="104">
                  <c:v>36.36124952764046</c:v>
                </c:pt>
                <c:pt idx="105">
                  <c:v>36.951854098597281</c:v>
                </c:pt>
                <c:pt idx="106">
                  <c:v>33.949064274110405</c:v>
                </c:pt>
                <c:pt idx="107">
                  <c:v>42.753259619622924</c:v>
                </c:pt>
                <c:pt idx="108">
                  <c:v>34.492781116171855</c:v>
                </c:pt>
                <c:pt idx="109">
                  <c:v>38.771725641652729</c:v>
                </c:pt>
                <c:pt idx="110">
                  <c:v>33.949064274110405</c:v>
                </c:pt>
                <c:pt idx="111">
                  <c:v>34.134014077317843</c:v>
                </c:pt>
                <c:pt idx="112">
                  <c:v>33.949064274110405</c:v>
                </c:pt>
                <c:pt idx="113">
                  <c:v>33.949064274110405</c:v>
                </c:pt>
                <c:pt idx="114">
                  <c:v>36.498266884519779</c:v>
                </c:pt>
                <c:pt idx="115">
                  <c:v>33.949064274110405</c:v>
                </c:pt>
                <c:pt idx="116">
                  <c:v>35.098920117108428</c:v>
                </c:pt>
                <c:pt idx="117">
                  <c:v>39.387118659922976</c:v>
                </c:pt>
                <c:pt idx="118">
                  <c:v>38.35646566897131</c:v>
                </c:pt>
                <c:pt idx="119">
                  <c:v>36.048529989740132</c:v>
                </c:pt>
                <c:pt idx="120">
                  <c:v>34.874424032616972</c:v>
                </c:pt>
                <c:pt idx="121">
                  <c:v>33.949064274110405</c:v>
                </c:pt>
                <c:pt idx="122">
                  <c:v>39.379557518923683</c:v>
                </c:pt>
                <c:pt idx="123">
                  <c:v>38.040594901177542</c:v>
                </c:pt>
                <c:pt idx="124">
                  <c:v>33.949064274110405</c:v>
                </c:pt>
                <c:pt idx="125">
                  <c:v>38.249028131570675</c:v>
                </c:pt>
                <c:pt idx="126">
                  <c:v>35.523622072664928</c:v>
                </c:pt>
                <c:pt idx="127">
                  <c:v>48.239278154868835</c:v>
                </c:pt>
                <c:pt idx="128">
                  <c:v>33.949064274110405</c:v>
                </c:pt>
                <c:pt idx="129">
                  <c:v>34.773660149434548</c:v>
                </c:pt>
                <c:pt idx="130">
                  <c:v>33.949064274110405</c:v>
                </c:pt>
                <c:pt idx="131">
                  <c:v>33.949064274110405</c:v>
                </c:pt>
                <c:pt idx="132">
                  <c:v>33.949064274110405</c:v>
                </c:pt>
                <c:pt idx="133">
                  <c:v>36.971558975542415</c:v>
                </c:pt>
                <c:pt idx="134">
                  <c:v>33.949064274110405</c:v>
                </c:pt>
              </c:numCache>
            </c:numRef>
          </c:val>
          <c:smooth val="0"/>
          <c:extLst>
            <c:ext xmlns:c16="http://schemas.microsoft.com/office/drawing/2014/chart" uri="{C3380CC4-5D6E-409C-BE32-E72D297353CC}">
              <c16:uniqueId val="{00000000-7B2A-4A39-9AE5-1CDE7E1BE5F9}"/>
            </c:ext>
          </c:extLst>
        </c:ser>
        <c:ser>
          <c:idx val="1"/>
          <c:order val="1"/>
          <c:tx>
            <c:strRef>
              <c:f>Data4Graph!$E$6</c:f>
              <c:strCache>
                <c:ptCount val="1"/>
                <c:pt idx="0">
                  <c:v>Start Rollover 50/50 Tier Rate</c:v>
                </c:pt>
              </c:strCache>
            </c:strRef>
          </c:tx>
          <c:spPr>
            <a:ln w="28575" cap="rnd">
              <a:solidFill>
                <a:schemeClr val="accent2"/>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Data4Graph!$E$7:$E$141</c:f>
              <c:numCache>
                <c:formatCode>_("$"* #,##0.00_);_("$"* \(#,##0.00\);_("$"* "-"??_);_(@_)</c:formatCode>
                <c:ptCount val="135"/>
                <c:pt idx="0">
                  <c:v>34.95898946171183</c:v>
                </c:pt>
                <c:pt idx="1">
                  <c:v>35.201756793938451</c:v>
                </c:pt>
                <c:pt idx="2">
                  <c:v>36.04488961100315</c:v>
                </c:pt>
                <c:pt idx="3">
                  <c:v>34.95898946171183</c:v>
                </c:pt>
                <c:pt idx="4">
                  <c:v>34.95898946171183</c:v>
                </c:pt>
                <c:pt idx="5">
                  <c:v>35.200507562383251</c:v>
                </c:pt>
                <c:pt idx="6">
                  <c:v>39.385495609197243</c:v>
                </c:pt>
                <c:pt idx="7">
                  <c:v>37.840486185876287</c:v>
                </c:pt>
                <c:pt idx="8">
                  <c:v>35.913162895701447</c:v>
                </c:pt>
                <c:pt idx="9">
                  <c:v>34.95898946171183</c:v>
                </c:pt>
                <c:pt idx="10">
                  <c:v>34.95898946171183</c:v>
                </c:pt>
                <c:pt idx="11">
                  <c:v>35.11061506911328</c:v>
                </c:pt>
                <c:pt idx="12">
                  <c:v>34.95898946171183</c:v>
                </c:pt>
                <c:pt idx="13">
                  <c:v>34.95898946171183</c:v>
                </c:pt>
                <c:pt idx="14">
                  <c:v>37.050603807397387</c:v>
                </c:pt>
                <c:pt idx="15">
                  <c:v>34.95898946171183</c:v>
                </c:pt>
                <c:pt idx="16">
                  <c:v>34.95898946171183</c:v>
                </c:pt>
                <c:pt idx="17">
                  <c:v>34.95898946171183</c:v>
                </c:pt>
                <c:pt idx="18">
                  <c:v>34.95898946171183</c:v>
                </c:pt>
                <c:pt idx="19">
                  <c:v>37.735545624733966</c:v>
                </c:pt>
                <c:pt idx="20">
                  <c:v>35.639473650528871</c:v>
                </c:pt>
                <c:pt idx="21">
                  <c:v>34.958989461711823</c:v>
                </c:pt>
                <c:pt idx="22">
                  <c:v>34.95898946171183</c:v>
                </c:pt>
                <c:pt idx="23">
                  <c:v>41.643108265199935</c:v>
                </c:pt>
                <c:pt idx="24">
                  <c:v>34.95898946171183</c:v>
                </c:pt>
                <c:pt idx="25">
                  <c:v>38.153381486797336</c:v>
                </c:pt>
                <c:pt idx="26">
                  <c:v>35.661945590372589</c:v>
                </c:pt>
                <c:pt idx="27">
                  <c:v>34.95898946171183</c:v>
                </c:pt>
                <c:pt idx="28">
                  <c:v>35.425758426484862</c:v>
                </c:pt>
                <c:pt idx="29">
                  <c:v>34.95898946171183</c:v>
                </c:pt>
                <c:pt idx="30">
                  <c:v>36.12699595045855</c:v>
                </c:pt>
                <c:pt idx="31">
                  <c:v>38.648554512816446</c:v>
                </c:pt>
                <c:pt idx="32">
                  <c:v>39.180292659730348</c:v>
                </c:pt>
                <c:pt idx="33">
                  <c:v>34.95898946171183</c:v>
                </c:pt>
                <c:pt idx="34">
                  <c:v>36.765996709240177</c:v>
                </c:pt>
                <c:pt idx="35">
                  <c:v>37.283533234405567</c:v>
                </c:pt>
                <c:pt idx="36">
                  <c:v>40.698890466041959</c:v>
                </c:pt>
                <c:pt idx="37">
                  <c:v>38.918808897583318</c:v>
                </c:pt>
                <c:pt idx="38">
                  <c:v>34.95898946171183</c:v>
                </c:pt>
                <c:pt idx="39">
                  <c:v>35.569434611220593</c:v>
                </c:pt>
                <c:pt idx="40">
                  <c:v>34.95898946171183</c:v>
                </c:pt>
                <c:pt idx="41">
                  <c:v>34.95898946171183</c:v>
                </c:pt>
                <c:pt idx="42">
                  <c:v>36.474489671765596</c:v>
                </c:pt>
                <c:pt idx="43">
                  <c:v>36.208273796583164</c:v>
                </c:pt>
                <c:pt idx="44">
                  <c:v>34.95898946171183</c:v>
                </c:pt>
                <c:pt idx="45">
                  <c:v>36.03324097765362</c:v>
                </c:pt>
                <c:pt idx="46">
                  <c:v>37.343393126926145</c:v>
                </c:pt>
                <c:pt idx="47">
                  <c:v>35.611405680959862</c:v>
                </c:pt>
                <c:pt idx="48">
                  <c:v>34.95898946171183</c:v>
                </c:pt>
                <c:pt idx="49">
                  <c:v>38.085356159671889</c:v>
                </c:pt>
                <c:pt idx="50">
                  <c:v>34.95898946171183</c:v>
                </c:pt>
                <c:pt idx="51">
                  <c:v>34.95898946171183</c:v>
                </c:pt>
                <c:pt idx="52">
                  <c:v>37.668872123133134</c:v>
                </c:pt>
                <c:pt idx="53">
                  <c:v>34.958989461711838</c:v>
                </c:pt>
                <c:pt idx="54">
                  <c:v>36.040676810116238</c:v>
                </c:pt>
                <c:pt idx="55">
                  <c:v>37.221686150057657</c:v>
                </c:pt>
                <c:pt idx="56">
                  <c:v>34.967835667195992</c:v>
                </c:pt>
                <c:pt idx="57">
                  <c:v>34.95898946171183</c:v>
                </c:pt>
                <c:pt idx="58">
                  <c:v>37.730704478714841</c:v>
                </c:pt>
                <c:pt idx="59">
                  <c:v>34.95898946171183</c:v>
                </c:pt>
                <c:pt idx="60">
                  <c:v>36.605160978298713</c:v>
                </c:pt>
                <c:pt idx="61">
                  <c:v>36.460889610568017</c:v>
                </c:pt>
                <c:pt idx="62">
                  <c:v>34.95898946171183</c:v>
                </c:pt>
                <c:pt idx="63">
                  <c:v>34.967264146932507</c:v>
                </c:pt>
                <c:pt idx="64">
                  <c:v>34.95898946171183</c:v>
                </c:pt>
                <c:pt idx="65">
                  <c:v>37.595267508320056</c:v>
                </c:pt>
                <c:pt idx="66">
                  <c:v>37.186236794227625</c:v>
                </c:pt>
                <c:pt idx="67">
                  <c:v>37.149225229357071</c:v>
                </c:pt>
                <c:pt idx="68">
                  <c:v>35.165825024980457</c:v>
                </c:pt>
                <c:pt idx="69">
                  <c:v>34.95898946171183</c:v>
                </c:pt>
                <c:pt idx="70">
                  <c:v>38.316183258188211</c:v>
                </c:pt>
                <c:pt idx="71">
                  <c:v>35.48458898293719</c:v>
                </c:pt>
                <c:pt idx="72">
                  <c:v>35.898712640938278</c:v>
                </c:pt>
                <c:pt idx="73">
                  <c:v>34.95898946171183</c:v>
                </c:pt>
                <c:pt idx="74">
                  <c:v>38.271087941057722</c:v>
                </c:pt>
                <c:pt idx="75">
                  <c:v>34.95898946171183</c:v>
                </c:pt>
                <c:pt idx="76">
                  <c:v>35.420636878359147</c:v>
                </c:pt>
                <c:pt idx="77">
                  <c:v>35.075200037281583</c:v>
                </c:pt>
                <c:pt idx="78">
                  <c:v>34.95898946171183</c:v>
                </c:pt>
                <c:pt idx="79">
                  <c:v>37.789231838387067</c:v>
                </c:pt>
                <c:pt idx="80">
                  <c:v>36.338049733009392</c:v>
                </c:pt>
                <c:pt idx="81">
                  <c:v>34.95898946171183</c:v>
                </c:pt>
                <c:pt idx="82">
                  <c:v>35.286621651213828</c:v>
                </c:pt>
                <c:pt idx="83">
                  <c:v>37.821898052541876</c:v>
                </c:pt>
                <c:pt idx="84">
                  <c:v>34.95898946171183</c:v>
                </c:pt>
                <c:pt idx="85">
                  <c:v>37.060938928645925</c:v>
                </c:pt>
                <c:pt idx="86">
                  <c:v>35.20463281069479</c:v>
                </c:pt>
                <c:pt idx="87">
                  <c:v>35.16592170666069</c:v>
                </c:pt>
                <c:pt idx="88">
                  <c:v>34.95898946171183</c:v>
                </c:pt>
                <c:pt idx="89">
                  <c:v>38.10675264493765</c:v>
                </c:pt>
                <c:pt idx="90">
                  <c:v>34.95898946171183</c:v>
                </c:pt>
                <c:pt idx="91">
                  <c:v>36.426440145491178</c:v>
                </c:pt>
                <c:pt idx="92">
                  <c:v>37.595608373945396</c:v>
                </c:pt>
                <c:pt idx="93">
                  <c:v>36.150364581927882</c:v>
                </c:pt>
                <c:pt idx="94">
                  <c:v>36.987436572719623</c:v>
                </c:pt>
                <c:pt idx="95">
                  <c:v>35.245717307993196</c:v>
                </c:pt>
                <c:pt idx="96">
                  <c:v>34.95898946171183</c:v>
                </c:pt>
                <c:pt idx="97">
                  <c:v>36.074813798230437</c:v>
                </c:pt>
                <c:pt idx="98">
                  <c:v>36.08276578267332</c:v>
                </c:pt>
                <c:pt idx="99">
                  <c:v>36.441280635363754</c:v>
                </c:pt>
                <c:pt idx="100">
                  <c:v>34.983825016544451</c:v>
                </c:pt>
                <c:pt idx="101">
                  <c:v>40.109401608445744</c:v>
                </c:pt>
                <c:pt idx="102">
                  <c:v>37.892885089680483</c:v>
                </c:pt>
                <c:pt idx="103">
                  <c:v>35.195466847867586</c:v>
                </c:pt>
                <c:pt idx="104">
                  <c:v>36.123326029165078</c:v>
                </c:pt>
                <c:pt idx="105">
                  <c:v>36.408404672218602</c:v>
                </c:pt>
                <c:pt idx="106">
                  <c:v>34.95898946171183</c:v>
                </c:pt>
                <c:pt idx="107">
                  <c:v>39.208682379277036</c:v>
                </c:pt>
                <c:pt idx="108">
                  <c:v>35.221435888919643</c:v>
                </c:pt>
                <c:pt idx="109">
                  <c:v>37.286837612866968</c:v>
                </c:pt>
                <c:pt idx="110">
                  <c:v>34.95898946171183</c:v>
                </c:pt>
                <c:pt idx="111">
                  <c:v>35.04826279538409</c:v>
                </c:pt>
                <c:pt idx="112">
                  <c:v>34.95898946171183</c:v>
                </c:pt>
                <c:pt idx="113">
                  <c:v>34.95898946171183</c:v>
                </c:pt>
                <c:pt idx="114">
                  <c:v>36.189462872824542</c:v>
                </c:pt>
                <c:pt idx="115">
                  <c:v>34.95898946171183</c:v>
                </c:pt>
                <c:pt idx="116">
                  <c:v>35.514012838686348</c:v>
                </c:pt>
                <c:pt idx="117">
                  <c:v>37.583881379915489</c:v>
                </c:pt>
                <c:pt idx="118">
                  <c:v>37.086395971626906</c:v>
                </c:pt>
                <c:pt idx="119">
                  <c:v>35.972379582244564</c:v>
                </c:pt>
                <c:pt idx="120">
                  <c:v>35.405650929068933</c:v>
                </c:pt>
                <c:pt idx="121">
                  <c:v>34.95898946171183</c:v>
                </c:pt>
                <c:pt idx="122">
                  <c:v>37.580231696316652</c:v>
                </c:pt>
                <c:pt idx="123">
                  <c:v>36.933928459028706</c:v>
                </c:pt>
                <c:pt idx="124">
                  <c:v>34.95898946171183</c:v>
                </c:pt>
                <c:pt idx="125">
                  <c:v>37.034536997143249</c:v>
                </c:pt>
                <c:pt idx="126">
                  <c:v>35.719012026207146</c:v>
                </c:pt>
                <c:pt idx="127">
                  <c:v>41.856726090250469</c:v>
                </c:pt>
                <c:pt idx="128">
                  <c:v>34.95898946171183</c:v>
                </c:pt>
                <c:pt idx="129">
                  <c:v>35.357013257606432</c:v>
                </c:pt>
                <c:pt idx="130">
                  <c:v>34.95898946171183</c:v>
                </c:pt>
                <c:pt idx="131">
                  <c:v>34.95898946171183</c:v>
                </c:pt>
                <c:pt idx="132">
                  <c:v>34.95898946171183</c:v>
                </c:pt>
                <c:pt idx="133">
                  <c:v>36.417916010019383</c:v>
                </c:pt>
                <c:pt idx="134">
                  <c:v>34.95898946171183</c:v>
                </c:pt>
              </c:numCache>
            </c:numRef>
          </c:val>
          <c:smooth val="0"/>
          <c:extLst>
            <c:ext xmlns:c16="http://schemas.microsoft.com/office/drawing/2014/chart" uri="{C3380CC4-5D6E-409C-BE32-E72D297353CC}">
              <c16:uniqueId val="{00000001-7B2A-4A39-9AE5-1CDE7E1BE5F9}"/>
            </c:ext>
          </c:extLst>
        </c:ser>
        <c:ser>
          <c:idx val="2"/>
          <c:order val="2"/>
          <c:tx>
            <c:strRef>
              <c:f>Data4Graph!$F$6</c:f>
              <c:strCache>
                <c:ptCount val="1"/>
                <c:pt idx="0">
                  <c:v>Start Hybrid Tier Rate</c:v>
                </c:pt>
              </c:strCache>
            </c:strRef>
          </c:tx>
          <c:spPr>
            <a:ln w="28575" cap="rnd">
              <a:solidFill>
                <a:schemeClr val="accent3"/>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Data4Graph!$F$7:$F$141</c:f>
              <c:numCache>
                <c:formatCode>_("$"* #,##0.00_);_("$"* \(#,##0.00\);_("$"* "-"??_);_(@_)</c:formatCode>
                <c:ptCount val="135"/>
                <c:pt idx="0">
                  <c:v>35.901325531330492</c:v>
                </c:pt>
                <c:pt idx="1">
                  <c:v>35.901325531330492</c:v>
                </c:pt>
                <c:pt idx="2">
                  <c:v>35.901325531330492</c:v>
                </c:pt>
                <c:pt idx="3">
                  <c:v>35.901325531330492</c:v>
                </c:pt>
                <c:pt idx="4">
                  <c:v>35.901325531330492</c:v>
                </c:pt>
                <c:pt idx="5">
                  <c:v>35.901325531330492</c:v>
                </c:pt>
                <c:pt idx="6">
                  <c:v>35.901325531330492</c:v>
                </c:pt>
                <c:pt idx="7">
                  <c:v>35.901325531330492</c:v>
                </c:pt>
                <c:pt idx="8">
                  <c:v>35.901325531330492</c:v>
                </c:pt>
                <c:pt idx="9">
                  <c:v>35.901325531330492</c:v>
                </c:pt>
                <c:pt idx="10">
                  <c:v>35.901325531330492</c:v>
                </c:pt>
                <c:pt idx="11">
                  <c:v>35.901325531330492</c:v>
                </c:pt>
                <c:pt idx="12">
                  <c:v>35.901325531330492</c:v>
                </c:pt>
                <c:pt idx="13">
                  <c:v>35.901325531330492</c:v>
                </c:pt>
                <c:pt idx="14">
                  <c:v>35.901325531330492</c:v>
                </c:pt>
                <c:pt idx="15">
                  <c:v>35.901325531330492</c:v>
                </c:pt>
                <c:pt idx="16">
                  <c:v>35.901325531330492</c:v>
                </c:pt>
                <c:pt idx="17">
                  <c:v>35.901325531330492</c:v>
                </c:pt>
                <c:pt idx="18">
                  <c:v>35.901325531330492</c:v>
                </c:pt>
                <c:pt idx="19">
                  <c:v>35.901325531330492</c:v>
                </c:pt>
                <c:pt idx="20">
                  <c:v>35.901325531330492</c:v>
                </c:pt>
                <c:pt idx="21">
                  <c:v>35.901325531330492</c:v>
                </c:pt>
                <c:pt idx="22">
                  <c:v>35.901325531330492</c:v>
                </c:pt>
                <c:pt idx="23">
                  <c:v>35.901325531330492</c:v>
                </c:pt>
                <c:pt idx="24">
                  <c:v>35.901325531330492</c:v>
                </c:pt>
                <c:pt idx="25">
                  <c:v>35.901325531330492</c:v>
                </c:pt>
                <c:pt idx="26">
                  <c:v>35.901325531330492</c:v>
                </c:pt>
                <c:pt idx="27">
                  <c:v>35.901325531330492</c:v>
                </c:pt>
                <c:pt idx="28">
                  <c:v>35.901325531330492</c:v>
                </c:pt>
                <c:pt idx="29">
                  <c:v>35.901325531330492</c:v>
                </c:pt>
                <c:pt idx="30">
                  <c:v>35.901325531330492</c:v>
                </c:pt>
                <c:pt idx="31">
                  <c:v>35.901325531330492</c:v>
                </c:pt>
                <c:pt idx="32">
                  <c:v>35.901325531330492</c:v>
                </c:pt>
                <c:pt idx="33">
                  <c:v>35.901325531330492</c:v>
                </c:pt>
                <c:pt idx="34">
                  <c:v>35.901325531330492</c:v>
                </c:pt>
                <c:pt idx="35">
                  <c:v>35.901325531330492</c:v>
                </c:pt>
                <c:pt idx="36">
                  <c:v>35.901325531330492</c:v>
                </c:pt>
                <c:pt idx="37">
                  <c:v>35.901325531330492</c:v>
                </c:pt>
                <c:pt idx="38">
                  <c:v>35.901325531330492</c:v>
                </c:pt>
                <c:pt idx="39">
                  <c:v>35.901325531330492</c:v>
                </c:pt>
                <c:pt idx="40">
                  <c:v>35.901325531330492</c:v>
                </c:pt>
                <c:pt idx="41">
                  <c:v>35.901325531330492</c:v>
                </c:pt>
                <c:pt idx="42">
                  <c:v>35.901325531330492</c:v>
                </c:pt>
                <c:pt idx="43">
                  <c:v>35.901325531330492</c:v>
                </c:pt>
                <c:pt idx="44">
                  <c:v>35.901325531330492</c:v>
                </c:pt>
                <c:pt idx="45">
                  <c:v>35.901325531330492</c:v>
                </c:pt>
                <c:pt idx="46">
                  <c:v>35.901325531330492</c:v>
                </c:pt>
                <c:pt idx="47">
                  <c:v>35.901325531330492</c:v>
                </c:pt>
                <c:pt idx="48">
                  <c:v>35.901325531330492</c:v>
                </c:pt>
                <c:pt idx="49">
                  <c:v>35.901325531330492</c:v>
                </c:pt>
                <c:pt idx="50">
                  <c:v>35.901325531330492</c:v>
                </c:pt>
                <c:pt idx="51">
                  <c:v>35.901325531330492</c:v>
                </c:pt>
                <c:pt idx="52">
                  <c:v>35.901325531330492</c:v>
                </c:pt>
                <c:pt idx="53">
                  <c:v>35.901325531330492</c:v>
                </c:pt>
                <c:pt idx="54">
                  <c:v>35.901325531330492</c:v>
                </c:pt>
                <c:pt idx="55">
                  <c:v>35.901325531330492</c:v>
                </c:pt>
                <c:pt idx="56">
                  <c:v>35.901325531330492</c:v>
                </c:pt>
                <c:pt idx="57">
                  <c:v>35.901325531330492</c:v>
                </c:pt>
                <c:pt idx="58">
                  <c:v>35.901325531330492</c:v>
                </c:pt>
                <c:pt idx="59">
                  <c:v>35.901325531330492</c:v>
                </c:pt>
                <c:pt idx="60">
                  <c:v>35.901325531330492</c:v>
                </c:pt>
                <c:pt idx="61">
                  <c:v>35.901325531330492</c:v>
                </c:pt>
                <c:pt idx="62">
                  <c:v>35.901325531330492</c:v>
                </c:pt>
                <c:pt idx="63">
                  <c:v>35.901325531330492</c:v>
                </c:pt>
                <c:pt idx="64">
                  <c:v>35.901325531330492</c:v>
                </c:pt>
                <c:pt idx="65">
                  <c:v>35.901325531330492</c:v>
                </c:pt>
                <c:pt idx="66">
                  <c:v>35.901325531330492</c:v>
                </c:pt>
                <c:pt idx="67">
                  <c:v>35.901325531330492</c:v>
                </c:pt>
                <c:pt idx="68">
                  <c:v>35.901325531330492</c:v>
                </c:pt>
                <c:pt idx="69">
                  <c:v>35.901325531330492</c:v>
                </c:pt>
                <c:pt idx="70">
                  <c:v>35.901325531330492</c:v>
                </c:pt>
                <c:pt idx="71">
                  <c:v>35.901325531330492</c:v>
                </c:pt>
                <c:pt idx="72">
                  <c:v>35.901325531330492</c:v>
                </c:pt>
                <c:pt idx="73">
                  <c:v>35.901325531330492</c:v>
                </c:pt>
                <c:pt idx="74">
                  <c:v>35.901325531330492</c:v>
                </c:pt>
                <c:pt idx="75">
                  <c:v>35.901325531330492</c:v>
                </c:pt>
                <c:pt idx="76">
                  <c:v>35.901325531330492</c:v>
                </c:pt>
                <c:pt idx="77">
                  <c:v>35.901325531330492</c:v>
                </c:pt>
                <c:pt idx="78">
                  <c:v>35.901325531330492</c:v>
                </c:pt>
                <c:pt idx="79">
                  <c:v>35.901325531330492</c:v>
                </c:pt>
                <c:pt idx="80">
                  <c:v>35.901325531330492</c:v>
                </c:pt>
                <c:pt idx="81">
                  <c:v>35.901325531330492</c:v>
                </c:pt>
                <c:pt idx="82">
                  <c:v>35.901325531330492</c:v>
                </c:pt>
                <c:pt idx="83">
                  <c:v>35.901325531330492</c:v>
                </c:pt>
                <c:pt idx="84">
                  <c:v>35.901325531330492</c:v>
                </c:pt>
                <c:pt idx="85">
                  <c:v>35.901325531330492</c:v>
                </c:pt>
                <c:pt idx="86">
                  <c:v>35.901325531330492</c:v>
                </c:pt>
                <c:pt idx="87">
                  <c:v>35.901325531330492</c:v>
                </c:pt>
                <c:pt idx="88">
                  <c:v>35.901325531330492</c:v>
                </c:pt>
                <c:pt idx="89">
                  <c:v>35.901325531330492</c:v>
                </c:pt>
                <c:pt idx="90">
                  <c:v>35.901325531330492</c:v>
                </c:pt>
                <c:pt idx="91">
                  <c:v>35.901325531330492</c:v>
                </c:pt>
                <c:pt idx="92">
                  <c:v>35.901325531330492</c:v>
                </c:pt>
                <c:pt idx="93">
                  <c:v>35.901325531330492</c:v>
                </c:pt>
                <c:pt idx="94">
                  <c:v>35.901325531330492</c:v>
                </c:pt>
                <c:pt idx="95">
                  <c:v>35.901325531330492</c:v>
                </c:pt>
                <c:pt idx="96">
                  <c:v>35.901325531330492</c:v>
                </c:pt>
                <c:pt idx="97">
                  <c:v>35.901325531330492</c:v>
                </c:pt>
                <c:pt idx="98">
                  <c:v>35.901325531330492</c:v>
                </c:pt>
                <c:pt idx="99">
                  <c:v>35.901325531330492</c:v>
                </c:pt>
                <c:pt idx="100">
                  <c:v>35.901325531330492</c:v>
                </c:pt>
                <c:pt idx="101">
                  <c:v>35.901325531330492</c:v>
                </c:pt>
                <c:pt idx="102">
                  <c:v>35.901325531330492</c:v>
                </c:pt>
                <c:pt idx="103">
                  <c:v>35.901325531330492</c:v>
                </c:pt>
                <c:pt idx="104">
                  <c:v>35.901325531330492</c:v>
                </c:pt>
                <c:pt idx="105">
                  <c:v>35.901325531330492</c:v>
                </c:pt>
                <c:pt idx="106">
                  <c:v>35.901325531330492</c:v>
                </c:pt>
                <c:pt idx="107">
                  <c:v>35.901325531330492</c:v>
                </c:pt>
                <c:pt idx="108">
                  <c:v>35.901325531330492</c:v>
                </c:pt>
                <c:pt idx="109">
                  <c:v>35.901325531330492</c:v>
                </c:pt>
                <c:pt idx="110">
                  <c:v>35.901325531330492</c:v>
                </c:pt>
                <c:pt idx="111">
                  <c:v>35.901325531330492</c:v>
                </c:pt>
                <c:pt idx="112">
                  <c:v>35.901325531330492</c:v>
                </c:pt>
                <c:pt idx="113">
                  <c:v>35.901325531330492</c:v>
                </c:pt>
                <c:pt idx="114">
                  <c:v>35.901325531330492</c:v>
                </c:pt>
                <c:pt idx="115">
                  <c:v>35.901325531330492</c:v>
                </c:pt>
                <c:pt idx="116">
                  <c:v>35.901325531330492</c:v>
                </c:pt>
                <c:pt idx="117">
                  <c:v>35.901325531330492</c:v>
                </c:pt>
                <c:pt idx="118">
                  <c:v>35.901325531330492</c:v>
                </c:pt>
                <c:pt idx="119">
                  <c:v>35.901325531330492</c:v>
                </c:pt>
                <c:pt idx="120">
                  <c:v>35.901325531330492</c:v>
                </c:pt>
                <c:pt idx="121">
                  <c:v>35.901325531330492</c:v>
                </c:pt>
                <c:pt idx="122">
                  <c:v>35.901325531330492</c:v>
                </c:pt>
                <c:pt idx="123">
                  <c:v>35.901325531330492</c:v>
                </c:pt>
                <c:pt idx="124">
                  <c:v>35.901325531330492</c:v>
                </c:pt>
                <c:pt idx="125">
                  <c:v>35.901325531330492</c:v>
                </c:pt>
                <c:pt idx="126">
                  <c:v>35.901325531330492</c:v>
                </c:pt>
                <c:pt idx="127">
                  <c:v>35.901325531330492</c:v>
                </c:pt>
                <c:pt idx="128">
                  <c:v>35.901325531330492</c:v>
                </c:pt>
                <c:pt idx="129">
                  <c:v>35.901325531330492</c:v>
                </c:pt>
                <c:pt idx="130">
                  <c:v>35.901325531330492</c:v>
                </c:pt>
                <c:pt idx="131">
                  <c:v>35.901325531330492</c:v>
                </c:pt>
                <c:pt idx="132">
                  <c:v>35.901325531330492</c:v>
                </c:pt>
                <c:pt idx="133">
                  <c:v>35.901325531330492</c:v>
                </c:pt>
                <c:pt idx="134">
                  <c:v>35.901325531330492</c:v>
                </c:pt>
              </c:numCache>
            </c:numRef>
          </c:val>
          <c:smooth val="0"/>
          <c:extLst>
            <c:ext xmlns:c16="http://schemas.microsoft.com/office/drawing/2014/chart" uri="{C3380CC4-5D6E-409C-BE32-E72D297353CC}">
              <c16:uniqueId val="{00000002-7B2A-4A39-9AE5-1CDE7E1BE5F9}"/>
            </c:ext>
          </c:extLst>
        </c:ser>
        <c:ser>
          <c:idx val="3"/>
          <c:order val="3"/>
          <c:tx>
            <c:strRef>
              <c:f>Data4Graph!$G$6</c:f>
              <c:strCache>
                <c:ptCount val="1"/>
                <c:pt idx="0">
                  <c:v>Start Melded Rate</c:v>
                </c:pt>
              </c:strCache>
            </c:strRef>
          </c:tx>
          <c:spPr>
            <a:ln w="28575" cap="rnd">
              <a:solidFill>
                <a:schemeClr val="accent4"/>
              </a:solidFill>
              <a:prstDash val="dash"/>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Data4Graph!$G$7:$G$141</c:f>
              <c:numCache>
                <c:formatCode>_("$"* #,##0.00_);_("$"* \(#,##0.00\);_("$"* "-"??_);_(@_)</c:formatCode>
                <c:ptCount val="135"/>
                <c:pt idx="0">
                  <c:v>35.901325531330492</c:v>
                </c:pt>
                <c:pt idx="1">
                  <c:v>35.901325531330492</c:v>
                </c:pt>
                <c:pt idx="2">
                  <c:v>35.901325531330492</c:v>
                </c:pt>
                <c:pt idx="3">
                  <c:v>35.901325531330492</c:v>
                </c:pt>
                <c:pt idx="4">
                  <c:v>35.901325531330492</c:v>
                </c:pt>
                <c:pt idx="5">
                  <c:v>35.901325531330492</c:v>
                </c:pt>
                <c:pt idx="6">
                  <c:v>35.901325531330492</c:v>
                </c:pt>
                <c:pt idx="7">
                  <c:v>35.901325531330492</c:v>
                </c:pt>
                <c:pt idx="8">
                  <c:v>35.901325531330492</c:v>
                </c:pt>
                <c:pt idx="9">
                  <c:v>35.901325531330492</c:v>
                </c:pt>
                <c:pt idx="10">
                  <c:v>35.901325531330492</c:v>
                </c:pt>
                <c:pt idx="11">
                  <c:v>35.901325531330492</c:v>
                </c:pt>
                <c:pt idx="12">
                  <c:v>35.901325531330492</c:v>
                </c:pt>
                <c:pt idx="13">
                  <c:v>35.901325531330492</c:v>
                </c:pt>
                <c:pt idx="14">
                  <c:v>35.901325531330492</c:v>
                </c:pt>
                <c:pt idx="15">
                  <c:v>35.901325531330492</c:v>
                </c:pt>
                <c:pt idx="16">
                  <c:v>35.901325531330492</c:v>
                </c:pt>
                <c:pt idx="17">
                  <c:v>35.901325531330492</c:v>
                </c:pt>
                <c:pt idx="18">
                  <c:v>35.901325531330492</c:v>
                </c:pt>
                <c:pt idx="19">
                  <c:v>35.901325531330492</c:v>
                </c:pt>
                <c:pt idx="20">
                  <c:v>35.901325531330492</c:v>
                </c:pt>
                <c:pt idx="21">
                  <c:v>35.901325531330492</c:v>
                </c:pt>
                <c:pt idx="22">
                  <c:v>35.901325531330492</c:v>
                </c:pt>
                <c:pt idx="23">
                  <c:v>35.901325531330492</c:v>
                </c:pt>
                <c:pt idx="24">
                  <c:v>35.901325531330492</c:v>
                </c:pt>
                <c:pt idx="25">
                  <c:v>35.901325531330492</c:v>
                </c:pt>
                <c:pt idx="26">
                  <c:v>35.901325531330492</c:v>
                </c:pt>
                <c:pt idx="27">
                  <c:v>35.901325531330492</c:v>
                </c:pt>
                <c:pt idx="28">
                  <c:v>35.901325531330492</c:v>
                </c:pt>
                <c:pt idx="29">
                  <c:v>35.901325531330492</c:v>
                </c:pt>
                <c:pt idx="30">
                  <c:v>35.901325531330492</c:v>
                </c:pt>
                <c:pt idx="31">
                  <c:v>35.901325531330492</c:v>
                </c:pt>
                <c:pt idx="32">
                  <c:v>35.901325531330492</c:v>
                </c:pt>
                <c:pt idx="33">
                  <c:v>35.901325531330492</c:v>
                </c:pt>
                <c:pt idx="34">
                  <c:v>35.901325531330492</c:v>
                </c:pt>
                <c:pt idx="35">
                  <c:v>35.901325531330492</c:v>
                </c:pt>
                <c:pt idx="36">
                  <c:v>35.901325531330492</c:v>
                </c:pt>
                <c:pt idx="37">
                  <c:v>35.901325531330492</c:v>
                </c:pt>
                <c:pt idx="38">
                  <c:v>35.901325531330492</c:v>
                </c:pt>
                <c:pt idx="39">
                  <c:v>35.901325531330492</c:v>
                </c:pt>
                <c:pt idx="40">
                  <c:v>35.901325531330492</c:v>
                </c:pt>
                <c:pt idx="41">
                  <c:v>35.901325531330492</c:v>
                </c:pt>
                <c:pt idx="42">
                  <c:v>35.901325531330492</c:v>
                </c:pt>
                <c:pt idx="43">
                  <c:v>35.901325531330492</c:v>
                </c:pt>
                <c:pt idx="44">
                  <c:v>35.901325531330492</c:v>
                </c:pt>
                <c:pt idx="45">
                  <c:v>35.901325531330492</c:v>
                </c:pt>
                <c:pt idx="46">
                  <c:v>35.901325531330492</c:v>
                </c:pt>
                <c:pt idx="47">
                  <c:v>35.901325531330492</c:v>
                </c:pt>
                <c:pt idx="48">
                  <c:v>35.901325531330492</c:v>
                </c:pt>
                <c:pt idx="49">
                  <c:v>35.901325531330492</c:v>
                </c:pt>
                <c:pt idx="50">
                  <c:v>35.901325531330492</c:v>
                </c:pt>
                <c:pt idx="51">
                  <c:v>35.901325531330492</c:v>
                </c:pt>
                <c:pt idx="52">
                  <c:v>35.901325531330492</c:v>
                </c:pt>
                <c:pt idx="53">
                  <c:v>35.901325531330492</c:v>
                </c:pt>
                <c:pt idx="54">
                  <c:v>35.901325531330492</c:v>
                </c:pt>
                <c:pt idx="55">
                  <c:v>35.901325531330492</c:v>
                </c:pt>
                <c:pt idx="56">
                  <c:v>35.901325531330492</c:v>
                </c:pt>
                <c:pt idx="57">
                  <c:v>35.901325531330492</c:v>
                </c:pt>
                <c:pt idx="58">
                  <c:v>35.901325531330492</c:v>
                </c:pt>
                <c:pt idx="59">
                  <c:v>35.901325531330492</c:v>
                </c:pt>
                <c:pt idx="60">
                  <c:v>35.901325531330492</c:v>
                </c:pt>
                <c:pt idx="61">
                  <c:v>35.901325531330492</c:v>
                </c:pt>
                <c:pt idx="62">
                  <c:v>35.901325531330492</c:v>
                </c:pt>
                <c:pt idx="63">
                  <c:v>35.901325531330492</c:v>
                </c:pt>
                <c:pt idx="64">
                  <c:v>35.901325531330492</c:v>
                </c:pt>
                <c:pt idx="65">
                  <c:v>35.901325531330492</c:v>
                </c:pt>
                <c:pt idx="66">
                  <c:v>35.901325531330492</c:v>
                </c:pt>
                <c:pt idx="67">
                  <c:v>35.901325531330492</c:v>
                </c:pt>
                <c:pt idx="68">
                  <c:v>35.901325531330492</c:v>
                </c:pt>
                <c:pt idx="69">
                  <c:v>35.901325531330492</c:v>
                </c:pt>
                <c:pt idx="70">
                  <c:v>35.901325531330492</c:v>
                </c:pt>
                <c:pt idx="71">
                  <c:v>35.901325531330492</c:v>
                </c:pt>
                <c:pt idx="72">
                  <c:v>35.901325531330492</c:v>
                </c:pt>
                <c:pt idx="73">
                  <c:v>35.901325531330492</c:v>
                </c:pt>
                <c:pt idx="74">
                  <c:v>35.901325531330492</c:v>
                </c:pt>
                <c:pt idx="75">
                  <c:v>35.901325531330492</c:v>
                </c:pt>
                <c:pt idx="76">
                  <c:v>35.901325531330492</c:v>
                </c:pt>
                <c:pt idx="77">
                  <c:v>35.901325531330492</c:v>
                </c:pt>
                <c:pt idx="78">
                  <c:v>35.901325531330492</c:v>
                </c:pt>
                <c:pt idx="79">
                  <c:v>35.901325531330492</c:v>
                </c:pt>
                <c:pt idx="80">
                  <c:v>35.901325531330492</c:v>
                </c:pt>
                <c:pt idx="81">
                  <c:v>35.901325531330492</c:v>
                </c:pt>
                <c:pt idx="82">
                  <c:v>35.901325531330492</c:v>
                </c:pt>
                <c:pt idx="83">
                  <c:v>35.901325531330492</c:v>
                </c:pt>
                <c:pt idx="84">
                  <c:v>35.901325531330492</c:v>
                </c:pt>
                <c:pt idx="85">
                  <c:v>35.901325531330492</c:v>
                </c:pt>
                <c:pt idx="86">
                  <c:v>35.901325531330492</c:v>
                </c:pt>
                <c:pt idx="87">
                  <c:v>35.901325531330492</c:v>
                </c:pt>
                <c:pt idx="88">
                  <c:v>35.901325531330492</c:v>
                </c:pt>
                <c:pt idx="89">
                  <c:v>35.901325531330492</c:v>
                </c:pt>
                <c:pt idx="90">
                  <c:v>35.901325531330492</c:v>
                </c:pt>
                <c:pt idx="91">
                  <c:v>35.901325531330492</c:v>
                </c:pt>
                <c:pt idx="92">
                  <c:v>35.901325531330492</c:v>
                </c:pt>
                <c:pt idx="93">
                  <c:v>35.901325531330492</c:v>
                </c:pt>
                <c:pt idx="94">
                  <c:v>35.901325531330492</c:v>
                </c:pt>
                <c:pt idx="95">
                  <c:v>35.901325531330492</c:v>
                </c:pt>
                <c:pt idx="96">
                  <c:v>35.901325531330492</c:v>
                </c:pt>
                <c:pt idx="97">
                  <c:v>35.901325531330492</c:v>
                </c:pt>
                <c:pt idx="98">
                  <c:v>35.901325531330492</c:v>
                </c:pt>
                <c:pt idx="99">
                  <c:v>35.901325531330492</c:v>
                </c:pt>
                <c:pt idx="100">
                  <c:v>35.901325531330492</c:v>
                </c:pt>
                <c:pt idx="101">
                  <c:v>35.901325531330492</c:v>
                </c:pt>
                <c:pt idx="102">
                  <c:v>35.901325531330492</c:v>
                </c:pt>
                <c:pt idx="103">
                  <c:v>35.901325531330492</c:v>
                </c:pt>
                <c:pt idx="104">
                  <c:v>35.901325531330492</c:v>
                </c:pt>
                <c:pt idx="105">
                  <c:v>35.901325531330492</c:v>
                </c:pt>
                <c:pt idx="106">
                  <c:v>35.901325531330492</c:v>
                </c:pt>
                <c:pt idx="107">
                  <c:v>35.901325531330492</c:v>
                </c:pt>
                <c:pt idx="108">
                  <c:v>35.901325531330492</c:v>
                </c:pt>
                <c:pt idx="109">
                  <c:v>35.901325531330492</c:v>
                </c:pt>
                <c:pt idx="110">
                  <c:v>35.901325531330492</c:v>
                </c:pt>
                <c:pt idx="111">
                  <c:v>35.901325531330492</c:v>
                </c:pt>
                <c:pt idx="112">
                  <c:v>35.901325531330492</c:v>
                </c:pt>
                <c:pt idx="113">
                  <c:v>35.901325531330492</c:v>
                </c:pt>
                <c:pt idx="114">
                  <c:v>35.901325531330492</c:v>
                </c:pt>
                <c:pt idx="115">
                  <c:v>35.901325531330492</c:v>
                </c:pt>
                <c:pt idx="116">
                  <c:v>35.901325531330492</c:v>
                </c:pt>
                <c:pt idx="117">
                  <c:v>35.901325531330492</c:v>
                </c:pt>
                <c:pt idx="118">
                  <c:v>35.901325531330492</c:v>
                </c:pt>
                <c:pt idx="119">
                  <c:v>35.901325531330492</c:v>
                </c:pt>
                <c:pt idx="120">
                  <c:v>35.901325531330492</c:v>
                </c:pt>
                <c:pt idx="121">
                  <c:v>35.901325531330492</c:v>
                </c:pt>
                <c:pt idx="122">
                  <c:v>35.901325531330492</c:v>
                </c:pt>
                <c:pt idx="123">
                  <c:v>35.901325531330492</c:v>
                </c:pt>
                <c:pt idx="124">
                  <c:v>35.901325531330492</c:v>
                </c:pt>
                <c:pt idx="125">
                  <c:v>35.901325531330492</c:v>
                </c:pt>
                <c:pt idx="126">
                  <c:v>35.901325531330492</c:v>
                </c:pt>
                <c:pt idx="127">
                  <c:v>35.901325531330492</c:v>
                </c:pt>
                <c:pt idx="128">
                  <c:v>35.901325531330492</c:v>
                </c:pt>
                <c:pt idx="129">
                  <c:v>35.901325531330492</c:v>
                </c:pt>
                <c:pt idx="130">
                  <c:v>35.901325531330492</c:v>
                </c:pt>
                <c:pt idx="131">
                  <c:v>35.901325531330492</c:v>
                </c:pt>
                <c:pt idx="132">
                  <c:v>35.901325531330492</c:v>
                </c:pt>
                <c:pt idx="133">
                  <c:v>35.901325531330492</c:v>
                </c:pt>
                <c:pt idx="134">
                  <c:v>35.901325531330492</c:v>
                </c:pt>
              </c:numCache>
            </c:numRef>
          </c:val>
          <c:smooth val="0"/>
          <c:extLst>
            <c:ext xmlns:c16="http://schemas.microsoft.com/office/drawing/2014/chart" uri="{C3380CC4-5D6E-409C-BE32-E72D297353CC}">
              <c16:uniqueId val="{00000003-7B2A-4A39-9AE5-1CDE7E1BE5F9}"/>
            </c:ext>
          </c:extLst>
        </c:ser>
        <c:dLbls>
          <c:showLegendKey val="0"/>
          <c:showVal val="0"/>
          <c:showCatName val="0"/>
          <c:showSerName val="0"/>
          <c:showPercent val="0"/>
          <c:showBubbleSize val="0"/>
        </c:dLbls>
        <c:smooth val="0"/>
        <c:axId val="704685448"/>
        <c:axId val="704701520"/>
      </c:lineChart>
      <c:catAx>
        <c:axId val="7046854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Customer Smallest to Largest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04701520"/>
        <c:crosses val="autoZero"/>
        <c:auto val="1"/>
        <c:lblAlgn val="ctr"/>
        <c:lblOffset val="100"/>
        <c:tickLblSkip val="1"/>
        <c:noMultiLvlLbl val="0"/>
      </c:catAx>
      <c:valAx>
        <c:axId val="704701520"/>
        <c:scaling>
          <c:orientation val="minMax"/>
          <c:max val="50"/>
          <c:min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Effective Powe Rate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68544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Data4Graph!$W$7</c:f>
          <c:strCache>
            <c:ptCount val="1"/>
            <c:pt idx="0">
              <c:v>End System Size and Rate Design | TRL = 7984 aMW | Acq. Cost = $63/MWh</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Data4Graph!$H$6</c:f>
              <c:strCache>
                <c:ptCount val="1"/>
                <c:pt idx="0">
                  <c:v>End Rollover Tier Rate</c:v>
                </c:pt>
              </c:strCache>
            </c:strRef>
          </c:tx>
          <c:spPr>
            <a:ln w="28575" cap="rnd">
              <a:solidFill>
                <a:schemeClr val="accent1"/>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Data4Graph!$H$7:$H$141</c:f>
              <c:numCache>
                <c:formatCode>_("$"* #,##0.00_);_("$"* \(#,##0.00\);_("$"* "-"??_);_(@_)</c:formatCode>
                <c:ptCount val="135"/>
                <c:pt idx="0">
                  <c:v>38.294316662061476</c:v>
                </c:pt>
                <c:pt idx="1">
                  <c:v>41.565292692158792</c:v>
                </c:pt>
                <c:pt idx="2">
                  <c:v>37.913753385925439</c:v>
                </c:pt>
                <c:pt idx="3">
                  <c:v>34.711106101752982</c:v>
                </c:pt>
                <c:pt idx="4">
                  <c:v>34.16862471073118</c:v>
                </c:pt>
                <c:pt idx="5">
                  <c:v>41.23170597605089</c:v>
                </c:pt>
                <c:pt idx="6">
                  <c:v>41.776026845526488</c:v>
                </c:pt>
                <c:pt idx="7">
                  <c:v>43.931134907451238</c:v>
                </c:pt>
                <c:pt idx="8">
                  <c:v>36.916632130876224</c:v>
                </c:pt>
                <c:pt idx="9">
                  <c:v>37.492441401666547</c:v>
                </c:pt>
                <c:pt idx="10">
                  <c:v>34.753219788687566</c:v>
                </c:pt>
                <c:pt idx="11">
                  <c:v>35.041947990933998</c:v>
                </c:pt>
                <c:pt idx="12">
                  <c:v>34.16862471073118</c:v>
                </c:pt>
                <c:pt idx="13">
                  <c:v>34.16862471073118</c:v>
                </c:pt>
                <c:pt idx="14">
                  <c:v>38.220262198071524</c:v>
                </c:pt>
                <c:pt idx="15">
                  <c:v>34.16862471073118</c:v>
                </c:pt>
                <c:pt idx="16">
                  <c:v>35.492680161031444</c:v>
                </c:pt>
                <c:pt idx="17">
                  <c:v>35.755511289433585</c:v>
                </c:pt>
                <c:pt idx="18">
                  <c:v>34.16862471073118</c:v>
                </c:pt>
                <c:pt idx="19">
                  <c:v>38.128161569094033</c:v>
                </c:pt>
                <c:pt idx="20">
                  <c:v>36.627490309559541</c:v>
                </c:pt>
                <c:pt idx="21">
                  <c:v>35.041927498054058</c:v>
                </c:pt>
                <c:pt idx="22">
                  <c:v>41.961635346339975</c:v>
                </c:pt>
                <c:pt idx="23">
                  <c:v>49.294594767178495</c:v>
                </c:pt>
                <c:pt idx="24">
                  <c:v>34.16862471073118</c:v>
                </c:pt>
                <c:pt idx="25">
                  <c:v>43.311783965996376</c:v>
                </c:pt>
                <c:pt idx="26">
                  <c:v>35.886331874348677</c:v>
                </c:pt>
                <c:pt idx="27">
                  <c:v>34.16862471073118</c:v>
                </c:pt>
                <c:pt idx="28">
                  <c:v>38.127467182005596</c:v>
                </c:pt>
                <c:pt idx="29">
                  <c:v>38.443043824062229</c:v>
                </c:pt>
                <c:pt idx="30">
                  <c:v>43.598088270867464</c:v>
                </c:pt>
                <c:pt idx="31">
                  <c:v>44.54161470397387</c:v>
                </c:pt>
                <c:pt idx="32">
                  <c:v>46.366430286844988</c:v>
                </c:pt>
                <c:pt idx="33">
                  <c:v>41.561651110553093</c:v>
                </c:pt>
                <c:pt idx="34">
                  <c:v>44.287216311955532</c:v>
                </c:pt>
                <c:pt idx="35">
                  <c:v>37.941034571659721</c:v>
                </c:pt>
                <c:pt idx="36">
                  <c:v>44.065131064053134</c:v>
                </c:pt>
                <c:pt idx="37">
                  <c:v>46.604552029019381</c:v>
                </c:pt>
                <c:pt idx="38">
                  <c:v>39.645507965003951</c:v>
                </c:pt>
                <c:pt idx="39">
                  <c:v>40.784339050619998</c:v>
                </c:pt>
                <c:pt idx="40">
                  <c:v>34.16862471073118</c:v>
                </c:pt>
                <c:pt idx="41">
                  <c:v>34.16862471073118</c:v>
                </c:pt>
                <c:pt idx="42">
                  <c:v>43.839920115660647</c:v>
                </c:pt>
                <c:pt idx="43">
                  <c:v>38.691590755701007</c:v>
                </c:pt>
                <c:pt idx="44">
                  <c:v>34.16862471073118</c:v>
                </c:pt>
                <c:pt idx="45">
                  <c:v>37.650883298181526</c:v>
                </c:pt>
                <c:pt idx="46">
                  <c:v>45.818757568412153</c:v>
                </c:pt>
                <c:pt idx="47">
                  <c:v>34.16862471073118</c:v>
                </c:pt>
                <c:pt idx="48">
                  <c:v>34.16862471073118</c:v>
                </c:pt>
                <c:pt idx="49">
                  <c:v>44.658399049303497</c:v>
                </c:pt>
                <c:pt idx="50">
                  <c:v>38.758807333179746</c:v>
                </c:pt>
                <c:pt idx="51">
                  <c:v>34.16862471073118</c:v>
                </c:pt>
                <c:pt idx="52">
                  <c:v>44.996357170033299</c:v>
                </c:pt>
                <c:pt idx="53">
                  <c:v>34.16862471073118</c:v>
                </c:pt>
                <c:pt idx="54">
                  <c:v>39.041366229745257</c:v>
                </c:pt>
                <c:pt idx="55">
                  <c:v>45.120761058588037</c:v>
                </c:pt>
                <c:pt idx="56">
                  <c:v>35.564584452897073</c:v>
                </c:pt>
                <c:pt idx="57">
                  <c:v>35.692488247151182</c:v>
                </c:pt>
                <c:pt idx="58">
                  <c:v>40.097857648274449</c:v>
                </c:pt>
                <c:pt idx="59">
                  <c:v>38.026891697574044</c:v>
                </c:pt>
                <c:pt idx="60">
                  <c:v>44.858121706917338</c:v>
                </c:pt>
                <c:pt idx="61">
                  <c:v>40.824077100044555</c:v>
                </c:pt>
                <c:pt idx="62">
                  <c:v>40.725276047722183</c:v>
                </c:pt>
                <c:pt idx="63">
                  <c:v>41.687139670020471</c:v>
                </c:pt>
                <c:pt idx="64">
                  <c:v>40.348296014813201</c:v>
                </c:pt>
                <c:pt idx="65">
                  <c:v>44.591779493563557</c:v>
                </c:pt>
                <c:pt idx="66">
                  <c:v>44.932043940042931</c:v>
                </c:pt>
                <c:pt idx="67">
                  <c:v>43.243608310945682</c:v>
                </c:pt>
                <c:pt idx="68">
                  <c:v>42.298033503078884</c:v>
                </c:pt>
                <c:pt idx="69">
                  <c:v>40.069093799037027</c:v>
                </c:pt>
                <c:pt idx="70">
                  <c:v>42.891979622284644</c:v>
                </c:pt>
                <c:pt idx="71">
                  <c:v>34.387347035542071</c:v>
                </c:pt>
                <c:pt idx="72">
                  <c:v>34.16862471073118</c:v>
                </c:pt>
                <c:pt idx="73">
                  <c:v>40.849711315947054</c:v>
                </c:pt>
                <c:pt idx="74">
                  <c:v>44.513895689613825</c:v>
                </c:pt>
                <c:pt idx="75">
                  <c:v>40.827279853048104</c:v>
                </c:pt>
                <c:pt idx="76">
                  <c:v>35.933429772470895</c:v>
                </c:pt>
                <c:pt idx="77">
                  <c:v>36.534415718502245</c:v>
                </c:pt>
                <c:pt idx="78">
                  <c:v>39.839543331841561</c:v>
                </c:pt>
                <c:pt idx="79">
                  <c:v>45.985167550245656</c:v>
                </c:pt>
                <c:pt idx="80">
                  <c:v>43.630563023780219</c:v>
                </c:pt>
                <c:pt idx="81">
                  <c:v>40.174132051519081</c:v>
                </c:pt>
                <c:pt idx="82">
                  <c:v>35.929884316620516</c:v>
                </c:pt>
                <c:pt idx="83">
                  <c:v>44.519308254869394</c:v>
                </c:pt>
                <c:pt idx="84">
                  <c:v>34.16862471073118</c:v>
                </c:pt>
                <c:pt idx="85">
                  <c:v>43.572785673032087</c:v>
                </c:pt>
                <c:pt idx="86">
                  <c:v>36.283867757822129</c:v>
                </c:pt>
                <c:pt idx="87">
                  <c:v>39.348420574583074</c:v>
                </c:pt>
                <c:pt idx="88">
                  <c:v>36.554072142024708</c:v>
                </c:pt>
                <c:pt idx="89">
                  <c:v>43.741414512839675</c:v>
                </c:pt>
                <c:pt idx="90">
                  <c:v>34.16862471073118</c:v>
                </c:pt>
                <c:pt idx="91">
                  <c:v>43.909553180618808</c:v>
                </c:pt>
                <c:pt idx="92">
                  <c:v>41.921676415759563</c:v>
                </c:pt>
                <c:pt idx="93">
                  <c:v>37.390144694890616</c:v>
                </c:pt>
                <c:pt idx="94">
                  <c:v>42.1194740790312</c:v>
                </c:pt>
                <c:pt idx="95">
                  <c:v>41.954458930266149</c:v>
                </c:pt>
                <c:pt idx="96">
                  <c:v>34.16862471073118</c:v>
                </c:pt>
                <c:pt idx="97">
                  <c:v>39.736584792455766</c:v>
                </c:pt>
                <c:pt idx="98">
                  <c:v>34.16862471073118</c:v>
                </c:pt>
                <c:pt idx="99">
                  <c:v>43.788963281843365</c:v>
                </c:pt>
                <c:pt idx="100">
                  <c:v>42.024883128417073</c:v>
                </c:pt>
                <c:pt idx="101">
                  <c:v>47.818792620651742</c:v>
                </c:pt>
                <c:pt idx="102">
                  <c:v>45.624657208961736</c:v>
                </c:pt>
                <c:pt idx="103">
                  <c:v>35.749666726177658</c:v>
                </c:pt>
                <c:pt idx="104">
                  <c:v>38.755462574620708</c:v>
                </c:pt>
                <c:pt idx="105">
                  <c:v>40.33825744112719</c:v>
                </c:pt>
                <c:pt idx="106">
                  <c:v>34.16862471073118</c:v>
                </c:pt>
                <c:pt idx="107">
                  <c:v>43.683993897631332</c:v>
                </c:pt>
                <c:pt idx="108">
                  <c:v>36.566961838820149</c:v>
                </c:pt>
                <c:pt idx="109">
                  <c:v>43.632086634337497</c:v>
                </c:pt>
                <c:pt idx="110">
                  <c:v>41.295094869639726</c:v>
                </c:pt>
                <c:pt idx="111">
                  <c:v>36.234189210353421</c:v>
                </c:pt>
                <c:pt idx="112">
                  <c:v>39.520436422351537</c:v>
                </c:pt>
                <c:pt idx="113">
                  <c:v>34.16862471073118</c:v>
                </c:pt>
                <c:pt idx="114">
                  <c:v>43.692529615270224</c:v>
                </c:pt>
                <c:pt idx="115">
                  <c:v>34.16862471073118</c:v>
                </c:pt>
                <c:pt idx="116">
                  <c:v>41.222225158510838</c:v>
                </c:pt>
                <c:pt idx="117">
                  <c:v>37.792847930765987</c:v>
                </c:pt>
                <c:pt idx="118">
                  <c:v>37.518805192494085</c:v>
                </c:pt>
                <c:pt idx="119">
                  <c:v>37.03484311631879</c:v>
                </c:pt>
                <c:pt idx="120">
                  <c:v>41.389007424860019</c:v>
                </c:pt>
                <c:pt idx="121">
                  <c:v>39.912937344181138</c:v>
                </c:pt>
                <c:pt idx="122">
                  <c:v>45.795179665395302</c:v>
                </c:pt>
                <c:pt idx="123">
                  <c:v>38.954329783190886</c:v>
                </c:pt>
                <c:pt idx="124">
                  <c:v>40.057653650358112</c:v>
                </c:pt>
                <c:pt idx="125">
                  <c:v>42.022755637492615</c:v>
                </c:pt>
                <c:pt idx="126">
                  <c:v>43.128271028569074</c:v>
                </c:pt>
                <c:pt idx="127">
                  <c:v>47.067044192195389</c:v>
                </c:pt>
                <c:pt idx="128">
                  <c:v>34.16862471073118</c:v>
                </c:pt>
                <c:pt idx="129">
                  <c:v>34.16862471073118</c:v>
                </c:pt>
                <c:pt idx="130">
                  <c:v>34.540070046535092</c:v>
                </c:pt>
                <c:pt idx="131">
                  <c:v>37.102313295176003</c:v>
                </c:pt>
                <c:pt idx="132">
                  <c:v>34.16862471073118</c:v>
                </c:pt>
                <c:pt idx="133">
                  <c:v>44.44976262405298</c:v>
                </c:pt>
                <c:pt idx="134">
                  <c:v>34.16862471073118</c:v>
                </c:pt>
              </c:numCache>
            </c:numRef>
          </c:val>
          <c:smooth val="0"/>
          <c:extLst>
            <c:ext xmlns:c16="http://schemas.microsoft.com/office/drawing/2014/chart" uri="{C3380CC4-5D6E-409C-BE32-E72D297353CC}">
              <c16:uniqueId val="{00000000-365B-45BB-B13F-07D3F66821D9}"/>
            </c:ext>
          </c:extLst>
        </c:ser>
        <c:ser>
          <c:idx val="1"/>
          <c:order val="1"/>
          <c:tx>
            <c:strRef>
              <c:f>Data4Graph!$I$6</c:f>
              <c:strCache>
                <c:ptCount val="1"/>
                <c:pt idx="0">
                  <c:v>End Rollover 50/50 Tier Rate</c:v>
                </c:pt>
              </c:strCache>
            </c:strRef>
          </c:tx>
          <c:spPr>
            <a:ln w="28575" cap="rnd">
              <a:solidFill>
                <a:schemeClr val="accent2"/>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Data4Graph!$I$7:$I$141</c:f>
              <c:numCache>
                <c:formatCode>_("$"* #,##0.00_);_("$"* \(#,##0.00\);_("$"* "-"??_);_(@_)</c:formatCode>
                <c:ptCount val="135"/>
                <c:pt idx="0">
                  <c:v>40.833752392610855</c:v>
                </c:pt>
                <c:pt idx="1">
                  <c:v>41.891313284356691</c:v>
                </c:pt>
                <c:pt idx="2">
                  <c:v>37.482637529975499</c:v>
                </c:pt>
                <c:pt idx="3">
                  <c:v>35.66284827844256</c:v>
                </c:pt>
                <c:pt idx="4">
                  <c:v>34.854465131310413</c:v>
                </c:pt>
                <c:pt idx="5">
                  <c:v>41.563753590048051</c:v>
                </c:pt>
                <c:pt idx="6">
                  <c:v>37.504302152031038</c:v>
                </c:pt>
                <c:pt idx="7">
                  <c:v>41.975547512960198</c:v>
                </c:pt>
                <c:pt idx="8">
                  <c:v>36.607553534560694</c:v>
                </c:pt>
                <c:pt idx="9">
                  <c:v>38.426351114143372</c:v>
                </c:pt>
                <c:pt idx="10">
                  <c:v>35.68340629813256</c:v>
                </c:pt>
                <c:pt idx="11">
                  <c:v>35.557895610464598</c:v>
                </c:pt>
                <c:pt idx="12">
                  <c:v>34.854465131310413</c:v>
                </c:pt>
                <c:pt idx="13">
                  <c:v>34.854465131310413</c:v>
                </c:pt>
                <c:pt idx="14">
                  <c:v>36.689538238060855</c:v>
                </c:pt>
                <c:pt idx="15">
                  <c:v>34.854465131310413</c:v>
                </c:pt>
                <c:pt idx="16">
                  <c:v>36.17379874892643</c:v>
                </c:pt>
                <c:pt idx="17">
                  <c:v>36.79603798458831</c:v>
                </c:pt>
                <c:pt idx="18">
                  <c:v>34.854465131310413</c:v>
                </c:pt>
                <c:pt idx="19">
                  <c:v>35.723577365435112</c:v>
                </c:pt>
                <c:pt idx="20">
                  <c:v>36.598341395891111</c:v>
                </c:pt>
                <c:pt idx="21">
                  <c:v>35.953761445253598</c:v>
                </c:pt>
                <c:pt idx="22">
                  <c:v>42.475543411098734</c:v>
                </c:pt>
                <c:pt idx="23">
                  <c:v>43.523084697039828</c:v>
                </c:pt>
                <c:pt idx="24">
                  <c:v>34.854465131310413</c:v>
                </c:pt>
                <c:pt idx="25">
                  <c:v>40.943640424819598</c:v>
                </c:pt>
                <c:pt idx="26">
                  <c:v>35.832901386096495</c:v>
                </c:pt>
                <c:pt idx="27">
                  <c:v>36.219134435616539</c:v>
                </c:pt>
                <c:pt idx="28">
                  <c:v>38.301220167551996</c:v>
                </c:pt>
                <c:pt idx="29">
                  <c:v>40.367170935882122</c:v>
                </c:pt>
                <c:pt idx="30">
                  <c:v>43.198534465240918</c:v>
                </c:pt>
                <c:pt idx="31">
                  <c:v>41.761499673125265</c:v>
                </c:pt>
                <c:pt idx="32">
                  <c:v>43.261682980691937</c:v>
                </c:pt>
                <c:pt idx="33">
                  <c:v>42.127461004659878</c:v>
                </c:pt>
                <c:pt idx="34">
                  <c:v>43.379835365952182</c:v>
                </c:pt>
                <c:pt idx="35">
                  <c:v>36.10712170777208</c:v>
                </c:pt>
                <c:pt idx="36">
                  <c:v>38.115189715891844</c:v>
                </c:pt>
                <c:pt idx="37">
                  <c:v>43.841414367854448</c:v>
                </c:pt>
                <c:pt idx="38">
                  <c:v>40.532638846934539</c:v>
                </c:pt>
                <c:pt idx="39">
                  <c:v>40.819335524786929</c:v>
                </c:pt>
                <c:pt idx="40">
                  <c:v>34.854465131310413</c:v>
                </c:pt>
                <c:pt idx="41">
                  <c:v>35.017855703485182</c:v>
                </c:pt>
                <c:pt idx="42">
                  <c:v>43.161485354826951</c:v>
                </c:pt>
                <c:pt idx="43">
                  <c:v>38.109246662275979</c:v>
                </c:pt>
                <c:pt idx="44">
                  <c:v>36.143951980672753</c:v>
                </c:pt>
                <c:pt idx="45">
                  <c:v>37.227337059582126</c:v>
                </c:pt>
                <c:pt idx="46">
                  <c:v>44.506848138163953</c:v>
                </c:pt>
                <c:pt idx="47">
                  <c:v>34.854465131310413</c:v>
                </c:pt>
                <c:pt idx="48">
                  <c:v>34.854465131310413</c:v>
                </c:pt>
                <c:pt idx="49">
                  <c:v>42.523635955303043</c:v>
                </c:pt>
                <c:pt idx="50">
                  <c:v>40.011472472947446</c:v>
                </c:pt>
                <c:pt idx="51">
                  <c:v>34.854465131310413</c:v>
                </c:pt>
                <c:pt idx="52">
                  <c:v>43.317213936690536</c:v>
                </c:pt>
                <c:pt idx="53">
                  <c:v>34.854465131310413</c:v>
                </c:pt>
                <c:pt idx="54">
                  <c:v>38.633664274205017</c:v>
                </c:pt>
                <c:pt idx="55">
                  <c:v>43.864859406852027</c:v>
                </c:pt>
                <c:pt idx="56">
                  <c:v>36.208899210452515</c:v>
                </c:pt>
                <c:pt idx="57">
                  <c:v>36.645218862504912</c:v>
                </c:pt>
                <c:pt idx="58">
                  <c:v>37.888780034759662</c:v>
                </c:pt>
                <c:pt idx="59">
                  <c:v>40.703207477508343</c:v>
                </c:pt>
                <c:pt idx="60">
                  <c:v>44.110533350391968</c:v>
                </c:pt>
                <c:pt idx="61">
                  <c:v>40.052706754615834</c:v>
                </c:pt>
                <c:pt idx="62">
                  <c:v>41.316537133926381</c:v>
                </c:pt>
                <c:pt idx="63">
                  <c:v>42.188718910679995</c:v>
                </c:pt>
                <c:pt idx="64">
                  <c:v>41.457030526951428</c:v>
                </c:pt>
                <c:pt idx="65">
                  <c:v>42.947187533544422</c:v>
                </c:pt>
                <c:pt idx="66">
                  <c:v>43.694611393410099</c:v>
                </c:pt>
                <c:pt idx="67">
                  <c:v>41.927179128167921</c:v>
                </c:pt>
                <c:pt idx="68">
                  <c:v>42.639757955901224</c:v>
                </c:pt>
                <c:pt idx="69">
                  <c:v>40.651095762318242</c:v>
                </c:pt>
                <c:pt idx="70">
                  <c:v>40.279742860195192</c:v>
                </c:pt>
                <c:pt idx="71">
                  <c:v>34.854465131310413</c:v>
                </c:pt>
                <c:pt idx="72">
                  <c:v>34.854465131310413</c:v>
                </c:pt>
                <c:pt idx="73">
                  <c:v>41.377280870238778</c:v>
                </c:pt>
                <c:pt idx="74">
                  <c:v>42.161056320691372</c:v>
                </c:pt>
                <c:pt idx="75">
                  <c:v>41.366330832625863</c:v>
                </c:pt>
                <c:pt idx="76">
                  <c:v>36.127598087421973</c:v>
                </c:pt>
                <c:pt idx="77">
                  <c:v>37.056210224065588</c:v>
                </c:pt>
                <c:pt idx="78">
                  <c:v>40.799887904707916</c:v>
                </c:pt>
                <c:pt idx="79">
                  <c:v>44.286824021426419</c:v>
                </c:pt>
                <c:pt idx="80">
                  <c:v>43.05928657978729</c:v>
                </c:pt>
                <c:pt idx="81">
                  <c:v>41.677717011255574</c:v>
                </c:pt>
                <c:pt idx="82">
                  <c:v>36.257801329641936</c:v>
                </c:pt>
                <c:pt idx="83">
                  <c:v>42.642580555832559</c:v>
                </c:pt>
                <c:pt idx="84">
                  <c:v>34.854465131310413</c:v>
                </c:pt>
                <c:pt idx="85">
                  <c:v>42.36144153767524</c:v>
                </c:pt>
                <c:pt idx="86">
                  <c:v>36.687000214082481</c:v>
                </c:pt>
                <c:pt idx="87">
                  <c:v>39.738471200096029</c:v>
                </c:pt>
                <c:pt idx="88">
                  <c:v>37.303730989167875</c:v>
                </c:pt>
                <c:pt idx="89">
                  <c:v>41.476820489130851</c:v>
                </c:pt>
                <c:pt idx="90">
                  <c:v>34.854465131310413</c:v>
                </c:pt>
                <c:pt idx="91">
                  <c:v>43.273601855770153</c:v>
                </c:pt>
                <c:pt idx="92">
                  <c:v>40.039702971537743</c:v>
                </c:pt>
                <c:pt idx="93">
                  <c:v>36.838701204665888</c:v>
                </c:pt>
                <c:pt idx="94">
                  <c:v>40.891560309473967</c:v>
                </c:pt>
                <c:pt idx="95">
                  <c:v>42.241087474815309</c:v>
                </c:pt>
                <c:pt idx="96">
                  <c:v>34.854465131310413</c:v>
                </c:pt>
                <c:pt idx="97">
                  <c:v>39.308097401455043</c:v>
                </c:pt>
                <c:pt idx="98">
                  <c:v>34.854465131310413</c:v>
                </c:pt>
                <c:pt idx="99">
                  <c:v>43.13661050607331</c:v>
                </c:pt>
                <c:pt idx="100">
                  <c:v>42.506418151448813</c:v>
                </c:pt>
                <c:pt idx="101">
                  <c:v>43.873328249662009</c:v>
                </c:pt>
                <c:pt idx="102">
                  <c:v>43.791183516570364</c:v>
                </c:pt>
                <c:pt idx="103">
                  <c:v>36.16982715681393</c:v>
                </c:pt>
                <c:pt idx="104">
                  <c:v>38.260480119177629</c:v>
                </c:pt>
                <c:pt idx="105">
                  <c:v>39.601807096774124</c:v>
                </c:pt>
                <c:pt idx="106">
                  <c:v>34.854465131310413</c:v>
                </c:pt>
                <c:pt idx="107">
                  <c:v>40.043011057121454</c:v>
                </c:pt>
                <c:pt idx="108">
                  <c:v>36.949799694023596</c:v>
                </c:pt>
                <c:pt idx="109">
                  <c:v>42.209478615064043</c:v>
                </c:pt>
                <c:pt idx="110">
                  <c:v>41.91921541069776</c:v>
                </c:pt>
                <c:pt idx="111">
                  <c:v>36.787354970080585</c:v>
                </c:pt>
                <c:pt idx="112">
                  <c:v>40.811375756728559</c:v>
                </c:pt>
                <c:pt idx="113">
                  <c:v>35.072248798360114</c:v>
                </c:pt>
                <c:pt idx="114">
                  <c:v>43.244636508521943</c:v>
                </c:pt>
                <c:pt idx="115">
                  <c:v>34.854465131310413</c:v>
                </c:pt>
                <c:pt idx="116">
                  <c:v>41.302321709421044</c:v>
                </c:pt>
                <c:pt idx="117">
                  <c:v>35.559892234048249</c:v>
                </c:pt>
                <c:pt idx="118">
                  <c:v>35.901008196407815</c:v>
                </c:pt>
                <c:pt idx="119">
                  <c:v>36.665258854213114</c:v>
                </c:pt>
                <c:pt idx="120">
                  <c:v>41.556267021613451</c:v>
                </c:pt>
                <c:pt idx="121">
                  <c:v>41.399608490673394</c:v>
                </c:pt>
                <c:pt idx="122">
                  <c:v>44.27105628503756</c:v>
                </c:pt>
                <c:pt idx="123">
                  <c:v>37.602266453513039</c:v>
                </c:pt>
                <c:pt idx="124">
                  <c:v>40.906359613765815</c:v>
                </c:pt>
                <c:pt idx="125">
                  <c:v>40.741979838252689</c:v>
                </c:pt>
                <c:pt idx="126">
                  <c:v>43.045042808374809</c:v>
                </c:pt>
                <c:pt idx="127">
                  <c:v>39.921960728593589</c:v>
                </c:pt>
                <c:pt idx="128">
                  <c:v>34.854465131310413</c:v>
                </c:pt>
                <c:pt idx="129">
                  <c:v>34.854465131310413</c:v>
                </c:pt>
                <c:pt idx="130">
                  <c:v>36.436332663019229</c:v>
                </c:pt>
                <c:pt idx="131">
                  <c:v>39.291164877224148</c:v>
                </c:pt>
                <c:pt idx="132">
                  <c:v>34.854465131310413</c:v>
                </c:pt>
                <c:pt idx="133">
                  <c:v>43.838565993564309</c:v>
                </c:pt>
                <c:pt idx="134">
                  <c:v>34.854465131310413</c:v>
                </c:pt>
              </c:numCache>
            </c:numRef>
          </c:val>
          <c:smooth val="0"/>
          <c:extLst>
            <c:ext xmlns:c16="http://schemas.microsoft.com/office/drawing/2014/chart" uri="{C3380CC4-5D6E-409C-BE32-E72D297353CC}">
              <c16:uniqueId val="{00000001-365B-45BB-B13F-07D3F66821D9}"/>
            </c:ext>
          </c:extLst>
        </c:ser>
        <c:ser>
          <c:idx val="2"/>
          <c:order val="2"/>
          <c:tx>
            <c:strRef>
              <c:f>Data4Graph!$J$6</c:f>
              <c:strCache>
                <c:ptCount val="1"/>
                <c:pt idx="0">
                  <c:v>End Hybrid Tier Rate</c:v>
                </c:pt>
              </c:strCache>
            </c:strRef>
          </c:tx>
          <c:spPr>
            <a:ln w="28575" cap="rnd">
              <a:solidFill>
                <a:schemeClr val="accent3"/>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Data4Graph!$J$7:$J$141</c:f>
              <c:numCache>
                <c:formatCode>_("$"* #,##0.00_);_("$"* \(#,##0.00\);_("$"* "-"??_);_(@_)</c:formatCode>
                <c:ptCount val="135"/>
                <c:pt idx="0">
                  <c:v>39.793379029009088</c:v>
                </c:pt>
                <c:pt idx="1">
                  <c:v>42.511523421815227</c:v>
                </c:pt>
                <c:pt idx="2">
                  <c:v>37.456614072449156</c:v>
                </c:pt>
                <c:pt idx="3">
                  <c:v>36.4265353670731</c:v>
                </c:pt>
                <c:pt idx="4">
                  <c:v>35.916810916796102</c:v>
                </c:pt>
                <c:pt idx="5">
                  <c:v>42.194469935997006</c:v>
                </c:pt>
                <c:pt idx="6">
                  <c:v>35.916810916796102</c:v>
                </c:pt>
                <c:pt idx="7">
                  <c:v>40.450675763996756</c:v>
                </c:pt>
                <c:pt idx="8">
                  <c:v>36.709136812423402</c:v>
                </c:pt>
                <c:pt idx="9">
                  <c:v>39.039923826563076</c:v>
                </c:pt>
                <c:pt idx="10">
                  <c:v>36.466106080976189</c:v>
                </c:pt>
                <c:pt idx="11">
                  <c:v>36.450206781172646</c:v>
                </c:pt>
                <c:pt idx="12">
                  <c:v>35.916810916796102</c:v>
                </c:pt>
                <c:pt idx="13">
                  <c:v>35.916810916796102</c:v>
                </c:pt>
                <c:pt idx="14">
                  <c:v>35.916810916796102</c:v>
                </c:pt>
                <c:pt idx="15">
                  <c:v>35.916810916796102</c:v>
                </c:pt>
                <c:pt idx="16">
                  <c:v>37.160915226566679</c:v>
                </c:pt>
                <c:pt idx="17">
                  <c:v>37.407875683934847</c:v>
                </c:pt>
                <c:pt idx="18">
                  <c:v>35.916810916796102</c:v>
                </c:pt>
                <c:pt idx="19">
                  <c:v>35.916810916796102</c:v>
                </c:pt>
                <c:pt idx="20">
                  <c:v>36.963087419996249</c:v>
                </c:pt>
                <c:pt idx="21">
                  <c:v>36.73738060003457</c:v>
                </c:pt>
                <c:pt idx="22">
                  <c:v>43.239252069581802</c:v>
                </c:pt>
                <c:pt idx="23">
                  <c:v>38.389828106178271</c:v>
                </c:pt>
                <c:pt idx="24">
                  <c:v>35.916810916796102</c:v>
                </c:pt>
                <c:pt idx="25">
                  <c:v>39.046381342297437</c:v>
                </c:pt>
                <c:pt idx="26">
                  <c:v>36.186149422570395</c:v>
                </c:pt>
                <c:pt idx="27">
                  <c:v>35.916810916796102</c:v>
                </c:pt>
                <c:pt idx="28">
                  <c:v>38.831438318567947</c:v>
                </c:pt>
                <c:pt idx="29">
                  <c:v>39.933125520127057</c:v>
                </c:pt>
                <c:pt idx="30">
                  <c:v>43.117655085879484</c:v>
                </c:pt>
                <c:pt idx="31">
                  <c:v>39.465052971127037</c:v>
                </c:pt>
                <c:pt idx="32">
                  <c:v>40.638025551071159</c:v>
                </c:pt>
                <c:pt idx="33">
                  <c:v>42.863420293450446</c:v>
                </c:pt>
                <c:pt idx="34">
                  <c:v>42.819112624474705</c:v>
                </c:pt>
                <c:pt idx="35">
                  <c:v>35.916810916796102</c:v>
                </c:pt>
                <c:pt idx="36">
                  <c:v>35.916810916796102</c:v>
                </c:pt>
                <c:pt idx="37">
                  <c:v>41.530167394282621</c:v>
                </c:pt>
                <c:pt idx="38">
                  <c:v>41.06298063288002</c:v>
                </c:pt>
                <c:pt idx="39">
                  <c:v>41.181944287738794</c:v>
                </c:pt>
                <c:pt idx="40">
                  <c:v>35.916810916796102</c:v>
                </c:pt>
                <c:pt idx="41">
                  <c:v>35.916810916796102</c:v>
                </c:pt>
                <c:pt idx="42">
                  <c:v>42.819112624474698</c:v>
                </c:pt>
                <c:pt idx="43">
                  <c:v>37.931861959996397</c:v>
                </c:pt>
                <c:pt idx="44">
                  <c:v>35.916810916796102</c:v>
                </c:pt>
                <c:pt idx="45">
                  <c:v>37.212200873139146</c:v>
                </c:pt>
                <c:pt idx="46">
                  <c:v>43.549360371795757</c:v>
                </c:pt>
                <c:pt idx="47">
                  <c:v>35.916810916796102</c:v>
                </c:pt>
                <c:pt idx="48">
                  <c:v>35.916810916796102</c:v>
                </c:pt>
                <c:pt idx="49">
                  <c:v>40.822304030160744</c:v>
                </c:pt>
                <c:pt idx="50">
                  <c:v>40.229822114270675</c:v>
                </c:pt>
                <c:pt idx="51">
                  <c:v>35.916810916796102</c:v>
                </c:pt>
                <c:pt idx="52">
                  <c:v>42.03225652464814</c:v>
                </c:pt>
                <c:pt idx="53">
                  <c:v>35.916810916796102</c:v>
                </c:pt>
                <c:pt idx="54">
                  <c:v>38.61262244756405</c:v>
                </c:pt>
                <c:pt idx="55">
                  <c:v>42.969489567997108</c:v>
                </c:pt>
                <c:pt idx="56">
                  <c:v>37.212200873139146</c:v>
                </c:pt>
                <c:pt idx="57">
                  <c:v>37.34865819534658</c:v>
                </c:pt>
                <c:pt idx="58">
                  <c:v>36.186149422570395</c:v>
                </c:pt>
                <c:pt idx="59">
                  <c:v>39.54210212758958</c:v>
                </c:pt>
                <c:pt idx="60">
                  <c:v>43.689150654854359</c:v>
                </c:pt>
                <c:pt idx="61">
                  <c:v>39.668974928272505</c:v>
                </c:pt>
                <c:pt idx="62">
                  <c:v>42.077548508385405</c:v>
                </c:pt>
                <c:pt idx="63">
                  <c:v>42.969489567997108</c:v>
                </c:pt>
                <c:pt idx="64">
                  <c:v>41.723331860182974</c:v>
                </c:pt>
                <c:pt idx="65">
                  <c:v>41.7001660762174</c:v>
                </c:pt>
                <c:pt idx="66">
                  <c:v>42.819112624474705</c:v>
                </c:pt>
                <c:pt idx="67">
                  <c:v>41.003586111216343</c:v>
                </c:pt>
                <c:pt idx="68">
                  <c:v>43.263657603500803</c:v>
                </c:pt>
                <c:pt idx="69">
                  <c:v>41.46098885946811</c:v>
                </c:pt>
                <c:pt idx="70">
                  <c:v>38.162945795225774</c:v>
                </c:pt>
                <c:pt idx="71">
                  <c:v>35.916810916796102</c:v>
                </c:pt>
                <c:pt idx="72">
                  <c:v>35.916810916796102</c:v>
                </c:pt>
                <c:pt idx="73">
                  <c:v>42.194469935996999</c:v>
                </c:pt>
                <c:pt idx="74">
                  <c:v>40.260177241005124</c:v>
                </c:pt>
                <c:pt idx="75">
                  <c:v>42.173392963985954</c:v>
                </c:pt>
                <c:pt idx="76">
                  <c:v>36.709136812423402</c:v>
                </c:pt>
                <c:pt idx="77">
                  <c:v>37.93186195999639</c:v>
                </c:pt>
                <c:pt idx="78">
                  <c:v>41.245299459539311</c:v>
                </c:pt>
                <c:pt idx="79">
                  <c:v>42.969489567997115</c:v>
                </c:pt>
                <c:pt idx="80">
                  <c:v>42.819112624474698</c:v>
                </c:pt>
                <c:pt idx="81">
                  <c:v>41.559684531597298</c:v>
                </c:pt>
                <c:pt idx="82">
                  <c:v>36.963087419996249</c:v>
                </c:pt>
                <c:pt idx="83">
                  <c:v>41.181944287738794</c:v>
                </c:pt>
                <c:pt idx="84">
                  <c:v>35.916810916796102</c:v>
                </c:pt>
                <c:pt idx="85">
                  <c:v>41.530167394282621</c:v>
                </c:pt>
                <c:pt idx="86">
                  <c:v>37.456614072449149</c:v>
                </c:pt>
                <c:pt idx="87">
                  <c:v>40.450675763996749</c:v>
                </c:pt>
                <c:pt idx="88">
                  <c:v>38.158216614216421</c:v>
                </c:pt>
                <c:pt idx="89">
                  <c:v>39.668974928272505</c:v>
                </c:pt>
                <c:pt idx="90">
                  <c:v>35.916810916796102</c:v>
                </c:pt>
                <c:pt idx="91">
                  <c:v>42.969489567997115</c:v>
                </c:pt>
                <c:pt idx="92">
                  <c:v>38.612622447564064</c:v>
                </c:pt>
                <c:pt idx="93">
                  <c:v>36.709136812423395</c:v>
                </c:pt>
                <c:pt idx="94">
                  <c:v>40.066449929488222</c:v>
                </c:pt>
                <c:pt idx="95">
                  <c:v>42.819112624474705</c:v>
                </c:pt>
                <c:pt idx="96">
                  <c:v>35.916810916796102</c:v>
                </c:pt>
                <c:pt idx="97">
                  <c:v>39.25755343578605</c:v>
                </c:pt>
                <c:pt idx="98">
                  <c:v>35.916810916796102</c:v>
                </c:pt>
                <c:pt idx="99">
                  <c:v>42.819112624474698</c:v>
                </c:pt>
                <c:pt idx="100">
                  <c:v>43.263657603500803</c:v>
                </c:pt>
                <c:pt idx="101">
                  <c:v>40.450675763996749</c:v>
                </c:pt>
                <c:pt idx="102">
                  <c:v>42.354206806714579</c:v>
                </c:pt>
                <c:pt idx="103">
                  <c:v>36.963087419996256</c:v>
                </c:pt>
                <c:pt idx="104">
                  <c:v>38.162945795225781</c:v>
                </c:pt>
                <c:pt idx="105">
                  <c:v>39.257553435786043</c:v>
                </c:pt>
                <c:pt idx="106">
                  <c:v>35.916810916796102</c:v>
                </c:pt>
                <c:pt idx="107">
                  <c:v>36.963087419996256</c:v>
                </c:pt>
                <c:pt idx="108">
                  <c:v>37.696458800744018</c:v>
                </c:pt>
                <c:pt idx="109">
                  <c:v>41.181944287738794</c:v>
                </c:pt>
                <c:pt idx="110">
                  <c:v>42.612959659009967</c:v>
                </c:pt>
                <c:pt idx="111">
                  <c:v>37.696458800744026</c:v>
                </c:pt>
                <c:pt idx="112">
                  <c:v>40.945461351336142</c:v>
                </c:pt>
                <c:pt idx="113">
                  <c:v>35.916810916796102</c:v>
                </c:pt>
                <c:pt idx="114">
                  <c:v>43.117655085879484</c:v>
                </c:pt>
                <c:pt idx="115">
                  <c:v>35.916810916796102</c:v>
                </c:pt>
                <c:pt idx="116">
                  <c:v>41.700166076217407</c:v>
                </c:pt>
                <c:pt idx="117">
                  <c:v>35.916810916796102</c:v>
                </c:pt>
                <c:pt idx="118">
                  <c:v>35.916810916796102</c:v>
                </c:pt>
                <c:pt idx="119">
                  <c:v>36.709136812423402</c:v>
                </c:pt>
                <c:pt idx="120">
                  <c:v>42.03225652464814</c:v>
                </c:pt>
                <c:pt idx="121">
                  <c:v>41.314261682414724</c:v>
                </c:pt>
                <c:pt idx="122">
                  <c:v>43.117655085879491</c:v>
                </c:pt>
                <c:pt idx="123">
                  <c:v>36.709136812423402</c:v>
                </c:pt>
                <c:pt idx="124">
                  <c:v>41.450239507337415</c:v>
                </c:pt>
                <c:pt idx="125">
                  <c:v>39.869411039996663</c:v>
                </c:pt>
                <c:pt idx="126">
                  <c:v>43.26365760350081</c:v>
                </c:pt>
                <c:pt idx="127">
                  <c:v>35.916810916796102</c:v>
                </c:pt>
                <c:pt idx="128">
                  <c:v>35.916810916796102</c:v>
                </c:pt>
                <c:pt idx="129">
                  <c:v>35.916810916796102</c:v>
                </c:pt>
                <c:pt idx="130">
                  <c:v>36.265827072435975</c:v>
                </c:pt>
                <c:pt idx="131">
                  <c:v>38.673353031859989</c:v>
                </c:pt>
                <c:pt idx="132">
                  <c:v>35.916810916796102</c:v>
                </c:pt>
                <c:pt idx="133">
                  <c:v>43.54936037179575</c:v>
                </c:pt>
                <c:pt idx="134">
                  <c:v>35.916810916796102</c:v>
                </c:pt>
              </c:numCache>
            </c:numRef>
          </c:val>
          <c:smooth val="0"/>
          <c:extLst>
            <c:ext xmlns:c16="http://schemas.microsoft.com/office/drawing/2014/chart" uri="{C3380CC4-5D6E-409C-BE32-E72D297353CC}">
              <c16:uniqueId val="{00000002-365B-45BB-B13F-07D3F66821D9}"/>
            </c:ext>
          </c:extLst>
        </c:ser>
        <c:ser>
          <c:idx val="3"/>
          <c:order val="3"/>
          <c:tx>
            <c:strRef>
              <c:f>Data4Graph!$K$6</c:f>
              <c:strCache>
                <c:ptCount val="1"/>
                <c:pt idx="0">
                  <c:v>End Melded Rate</c:v>
                </c:pt>
              </c:strCache>
            </c:strRef>
          </c:tx>
          <c:spPr>
            <a:ln w="28575" cap="rnd">
              <a:solidFill>
                <a:schemeClr val="accent4"/>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Data4Graph!$K$7:$K$141</c:f>
              <c:numCache>
                <c:formatCode>_("$"* #,##0.00_);_("$"* \(#,##0.00\);_("$"* "-"??_);_(@_)</c:formatCode>
                <c:ptCount val="135"/>
                <c:pt idx="0">
                  <c:v>38.733501665490152</c:v>
                </c:pt>
                <c:pt idx="1">
                  <c:v>38.733501665490152</c:v>
                </c:pt>
                <c:pt idx="2">
                  <c:v>38.733501665490152</c:v>
                </c:pt>
                <c:pt idx="3">
                  <c:v>38.733501665490152</c:v>
                </c:pt>
                <c:pt idx="4">
                  <c:v>38.733501665490152</c:v>
                </c:pt>
                <c:pt idx="5">
                  <c:v>38.733501665490152</c:v>
                </c:pt>
                <c:pt idx="6">
                  <c:v>38.733501665490152</c:v>
                </c:pt>
                <c:pt idx="7">
                  <c:v>38.733501665490152</c:v>
                </c:pt>
                <c:pt idx="8">
                  <c:v>38.733501665490152</c:v>
                </c:pt>
                <c:pt idx="9">
                  <c:v>38.733501665490152</c:v>
                </c:pt>
                <c:pt idx="10">
                  <c:v>38.733501665490152</c:v>
                </c:pt>
                <c:pt idx="11">
                  <c:v>38.733501665490152</c:v>
                </c:pt>
                <c:pt idx="12">
                  <c:v>38.733501665490152</c:v>
                </c:pt>
                <c:pt idx="13">
                  <c:v>38.733501665490152</c:v>
                </c:pt>
                <c:pt idx="14">
                  <c:v>38.733501665490152</c:v>
                </c:pt>
                <c:pt idx="15">
                  <c:v>38.733501665490152</c:v>
                </c:pt>
                <c:pt idx="16">
                  <c:v>38.733501665490152</c:v>
                </c:pt>
                <c:pt idx="17">
                  <c:v>38.733501665490152</c:v>
                </c:pt>
                <c:pt idx="18">
                  <c:v>38.733501665490152</c:v>
                </c:pt>
                <c:pt idx="19">
                  <c:v>38.733501665490152</c:v>
                </c:pt>
                <c:pt idx="20">
                  <c:v>38.733501665490152</c:v>
                </c:pt>
                <c:pt idx="21">
                  <c:v>38.733501665490152</c:v>
                </c:pt>
                <c:pt idx="22">
                  <c:v>38.733501665490152</c:v>
                </c:pt>
                <c:pt idx="23">
                  <c:v>38.733501665490152</c:v>
                </c:pt>
                <c:pt idx="24">
                  <c:v>38.733501665490152</c:v>
                </c:pt>
                <c:pt idx="25">
                  <c:v>38.733501665490152</c:v>
                </c:pt>
                <c:pt idx="26">
                  <c:v>38.733501665490152</c:v>
                </c:pt>
                <c:pt idx="27">
                  <c:v>38.733501665490152</c:v>
                </c:pt>
                <c:pt idx="28">
                  <c:v>38.733501665490152</c:v>
                </c:pt>
                <c:pt idx="29">
                  <c:v>38.733501665490152</c:v>
                </c:pt>
                <c:pt idx="30">
                  <c:v>38.733501665490152</c:v>
                </c:pt>
                <c:pt idx="31">
                  <c:v>38.733501665490152</c:v>
                </c:pt>
                <c:pt idx="32">
                  <c:v>38.733501665490152</c:v>
                </c:pt>
                <c:pt idx="33">
                  <c:v>38.733501665490152</c:v>
                </c:pt>
                <c:pt idx="34">
                  <c:v>38.733501665490152</c:v>
                </c:pt>
                <c:pt idx="35">
                  <c:v>38.733501665490152</c:v>
                </c:pt>
                <c:pt idx="36">
                  <c:v>38.733501665490152</c:v>
                </c:pt>
                <c:pt idx="37">
                  <c:v>38.733501665490152</c:v>
                </c:pt>
                <c:pt idx="38">
                  <c:v>38.733501665490152</c:v>
                </c:pt>
                <c:pt idx="39">
                  <c:v>38.733501665490152</c:v>
                </c:pt>
                <c:pt idx="40">
                  <c:v>38.733501665490152</c:v>
                </c:pt>
                <c:pt idx="41">
                  <c:v>38.733501665490152</c:v>
                </c:pt>
                <c:pt idx="42">
                  <c:v>38.733501665490152</c:v>
                </c:pt>
                <c:pt idx="43">
                  <c:v>38.733501665490152</c:v>
                </c:pt>
                <c:pt idx="44">
                  <c:v>38.733501665490152</c:v>
                </c:pt>
                <c:pt idx="45">
                  <c:v>38.733501665490152</c:v>
                </c:pt>
                <c:pt idx="46">
                  <c:v>38.733501665490152</c:v>
                </c:pt>
                <c:pt idx="47">
                  <c:v>38.733501665490152</c:v>
                </c:pt>
                <c:pt idx="48">
                  <c:v>38.733501665490152</c:v>
                </c:pt>
                <c:pt idx="49">
                  <c:v>38.733501665490152</c:v>
                </c:pt>
                <c:pt idx="50">
                  <c:v>38.733501665490152</c:v>
                </c:pt>
                <c:pt idx="51">
                  <c:v>38.733501665490152</c:v>
                </c:pt>
                <c:pt idx="52">
                  <c:v>38.733501665490152</c:v>
                </c:pt>
                <c:pt idx="53">
                  <c:v>38.733501665490152</c:v>
                </c:pt>
                <c:pt idx="54">
                  <c:v>38.733501665490152</c:v>
                </c:pt>
                <c:pt idx="55">
                  <c:v>38.733501665490152</c:v>
                </c:pt>
                <c:pt idx="56">
                  <c:v>38.733501665490152</c:v>
                </c:pt>
                <c:pt idx="57">
                  <c:v>38.733501665490152</c:v>
                </c:pt>
                <c:pt idx="58">
                  <c:v>38.733501665490152</c:v>
                </c:pt>
                <c:pt idx="59">
                  <c:v>38.733501665490152</c:v>
                </c:pt>
                <c:pt idx="60">
                  <c:v>38.733501665490152</c:v>
                </c:pt>
                <c:pt idx="61">
                  <c:v>38.733501665490152</c:v>
                </c:pt>
                <c:pt idx="62">
                  <c:v>38.733501665490152</c:v>
                </c:pt>
                <c:pt idx="63">
                  <c:v>38.733501665490152</c:v>
                </c:pt>
                <c:pt idx="64">
                  <c:v>38.733501665490152</c:v>
                </c:pt>
                <c:pt idx="65">
                  <c:v>38.733501665490152</c:v>
                </c:pt>
                <c:pt idx="66">
                  <c:v>38.733501665490152</c:v>
                </c:pt>
                <c:pt idx="67">
                  <c:v>38.733501665490152</c:v>
                </c:pt>
                <c:pt idx="68">
                  <c:v>38.733501665490152</c:v>
                </c:pt>
                <c:pt idx="69">
                  <c:v>38.733501665490152</c:v>
                </c:pt>
                <c:pt idx="70">
                  <c:v>38.733501665490152</c:v>
                </c:pt>
                <c:pt idx="71">
                  <c:v>38.733501665490152</c:v>
                </c:pt>
                <c:pt idx="72">
                  <c:v>38.733501665490152</c:v>
                </c:pt>
                <c:pt idx="73">
                  <c:v>38.733501665490152</c:v>
                </c:pt>
                <c:pt idx="74">
                  <c:v>38.733501665490152</c:v>
                </c:pt>
                <c:pt idx="75">
                  <c:v>38.733501665490152</c:v>
                </c:pt>
                <c:pt idx="76">
                  <c:v>38.733501665490152</c:v>
                </c:pt>
                <c:pt idx="77">
                  <c:v>38.733501665490152</c:v>
                </c:pt>
                <c:pt idx="78">
                  <c:v>38.733501665490152</c:v>
                </c:pt>
                <c:pt idx="79">
                  <c:v>38.733501665490152</c:v>
                </c:pt>
                <c:pt idx="80">
                  <c:v>38.733501665490152</c:v>
                </c:pt>
                <c:pt idx="81">
                  <c:v>38.733501665490152</c:v>
                </c:pt>
                <c:pt idx="82">
                  <c:v>38.733501665490152</c:v>
                </c:pt>
                <c:pt idx="83">
                  <c:v>38.733501665490152</c:v>
                </c:pt>
                <c:pt idx="84">
                  <c:v>38.733501665490152</c:v>
                </c:pt>
                <c:pt idx="85">
                  <c:v>38.733501665490152</c:v>
                </c:pt>
                <c:pt idx="86">
                  <c:v>38.733501665490152</c:v>
                </c:pt>
                <c:pt idx="87">
                  <c:v>38.733501665490152</c:v>
                </c:pt>
                <c:pt idx="88">
                  <c:v>38.733501665490152</c:v>
                </c:pt>
                <c:pt idx="89">
                  <c:v>38.733501665490152</c:v>
                </c:pt>
                <c:pt idx="90">
                  <c:v>38.733501665490152</c:v>
                </c:pt>
                <c:pt idx="91">
                  <c:v>38.733501665490152</c:v>
                </c:pt>
                <c:pt idx="92">
                  <c:v>38.733501665490152</c:v>
                </c:pt>
                <c:pt idx="93">
                  <c:v>38.733501665490152</c:v>
                </c:pt>
                <c:pt idx="94">
                  <c:v>38.733501665490152</c:v>
                </c:pt>
                <c:pt idx="95">
                  <c:v>38.733501665490152</c:v>
                </c:pt>
                <c:pt idx="96">
                  <c:v>38.733501665490152</c:v>
                </c:pt>
                <c:pt idx="97">
                  <c:v>38.733501665490152</c:v>
                </c:pt>
                <c:pt idx="98">
                  <c:v>38.733501665490152</c:v>
                </c:pt>
                <c:pt idx="99">
                  <c:v>38.733501665490152</c:v>
                </c:pt>
                <c:pt idx="100">
                  <c:v>38.733501665490152</c:v>
                </c:pt>
                <c:pt idx="101">
                  <c:v>38.733501665490152</c:v>
                </c:pt>
                <c:pt idx="102">
                  <c:v>38.733501665490152</c:v>
                </c:pt>
                <c:pt idx="103">
                  <c:v>38.733501665490152</c:v>
                </c:pt>
                <c:pt idx="104">
                  <c:v>38.733501665490152</c:v>
                </c:pt>
                <c:pt idx="105">
                  <c:v>38.733501665490152</c:v>
                </c:pt>
                <c:pt idx="106">
                  <c:v>38.733501665490152</c:v>
                </c:pt>
                <c:pt idx="107">
                  <c:v>38.733501665490152</c:v>
                </c:pt>
                <c:pt idx="108">
                  <c:v>38.733501665490152</c:v>
                </c:pt>
                <c:pt idx="109">
                  <c:v>38.733501665490152</c:v>
                </c:pt>
                <c:pt idx="110">
                  <c:v>38.733501665490152</c:v>
                </c:pt>
                <c:pt idx="111">
                  <c:v>38.733501665490152</c:v>
                </c:pt>
                <c:pt idx="112">
                  <c:v>38.733501665490152</c:v>
                </c:pt>
                <c:pt idx="113">
                  <c:v>38.733501665490152</c:v>
                </c:pt>
                <c:pt idx="114">
                  <c:v>38.733501665490152</c:v>
                </c:pt>
                <c:pt idx="115">
                  <c:v>38.733501665490152</c:v>
                </c:pt>
                <c:pt idx="116">
                  <c:v>38.733501665490152</c:v>
                </c:pt>
                <c:pt idx="117">
                  <c:v>38.733501665490152</c:v>
                </c:pt>
                <c:pt idx="118">
                  <c:v>38.733501665490152</c:v>
                </c:pt>
                <c:pt idx="119">
                  <c:v>38.733501665490152</c:v>
                </c:pt>
                <c:pt idx="120">
                  <c:v>38.733501665490152</c:v>
                </c:pt>
                <c:pt idx="121">
                  <c:v>38.733501665490152</c:v>
                </c:pt>
                <c:pt idx="122">
                  <c:v>38.733501665490152</c:v>
                </c:pt>
                <c:pt idx="123">
                  <c:v>38.733501665490152</c:v>
                </c:pt>
                <c:pt idx="124">
                  <c:v>38.733501665490152</c:v>
                </c:pt>
                <c:pt idx="125">
                  <c:v>38.733501665490152</c:v>
                </c:pt>
                <c:pt idx="126">
                  <c:v>38.733501665490152</c:v>
                </c:pt>
                <c:pt idx="127">
                  <c:v>38.733501665490152</c:v>
                </c:pt>
                <c:pt idx="128">
                  <c:v>38.733501665490152</c:v>
                </c:pt>
                <c:pt idx="129">
                  <c:v>38.733501665490152</c:v>
                </c:pt>
                <c:pt idx="130">
                  <c:v>38.733501665490152</c:v>
                </c:pt>
                <c:pt idx="131">
                  <c:v>38.733501665490152</c:v>
                </c:pt>
                <c:pt idx="132">
                  <c:v>38.733501665490152</c:v>
                </c:pt>
                <c:pt idx="133">
                  <c:v>38.733501665490152</c:v>
                </c:pt>
                <c:pt idx="134">
                  <c:v>38.733501665490152</c:v>
                </c:pt>
              </c:numCache>
            </c:numRef>
          </c:val>
          <c:smooth val="0"/>
          <c:extLst>
            <c:ext xmlns:c16="http://schemas.microsoft.com/office/drawing/2014/chart" uri="{C3380CC4-5D6E-409C-BE32-E72D297353CC}">
              <c16:uniqueId val="{00000003-365B-45BB-B13F-07D3F66821D9}"/>
            </c:ext>
          </c:extLst>
        </c:ser>
        <c:dLbls>
          <c:showLegendKey val="0"/>
          <c:showVal val="0"/>
          <c:showCatName val="0"/>
          <c:showSerName val="0"/>
          <c:showPercent val="0"/>
          <c:showBubbleSize val="0"/>
        </c:dLbls>
        <c:marker val="1"/>
        <c:smooth val="0"/>
        <c:axId val="708458192"/>
        <c:axId val="708458848"/>
      </c:lineChart>
      <c:lineChart>
        <c:grouping val="standard"/>
        <c:varyColors val="0"/>
        <c:ser>
          <c:idx val="4"/>
          <c:order val="4"/>
          <c:tx>
            <c:strRef>
              <c:f>Data4Graph!$M$6</c:f>
              <c:strCache>
                <c:ptCount val="1"/>
                <c:pt idx="0">
                  <c:v>Load Change</c:v>
                </c:pt>
              </c:strCache>
            </c:strRef>
          </c:tx>
          <c:spPr>
            <a:ln w="15875" cap="rnd">
              <a:solidFill>
                <a:schemeClr val="tx1"/>
              </a:solidFill>
              <a:prstDash val="sysDot"/>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Data4Graph!$M$7:$M$141</c:f>
              <c:numCache>
                <c:formatCode>0%</c:formatCode>
                <c:ptCount val="135"/>
                <c:pt idx="0">
                  <c:v>1.39</c:v>
                </c:pt>
                <c:pt idx="1">
                  <c:v>1.32</c:v>
                </c:pt>
                <c:pt idx="2">
                  <c:v>1.06</c:v>
                </c:pt>
                <c:pt idx="3">
                  <c:v>1.04</c:v>
                </c:pt>
                <c:pt idx="4">
                  <c:v>1.01</c:v>
                </c:pt>
                <c:pt idx="5">
                  <c:v>1.3</c:v>
                </c:pt>
                <c:pt idx="6">
                  <c:v>0.93</c:v>
                </c:pt>
                <c:pt idx="7">
                  <c:v>1.2</c:v>
                </c:pt>
                <c:pt idx="8">
                  <c:v>1.03</c:v>
                </c:pt>
                <c:pt idx="9">
                  <c:v>1.1599999999999999</c:v>
                </c:pt>
                <c:pt idx="10">
                  <c:v>1.04</c:v>
                </c:pt>
                <c:pt idx="11">
                  <c:v>1.02</c:v>
                </c:pt>
                <c:pt idx="12">
                  <c:v>1.06</c:v>
                </c:pt>
                <c:pt idx="13">
                  <c:v>0.91</c:v>
                </c:pt>
                <c:pt idx="14">
                  <c:v>0.99</c:v>
                </c:pt>
                <c:pt idx="15">
                  <c:v>0.99</c:v>
                </c:pt>
                <c:pt idx="16">
                  <c:v>1.05</c:v>
                </c:pt>
                <c:pt idx="17">
                  <c:v>1.0900000000000001</c:v>
                </c:pt>
                <c:pt idx="18">
                  <c:v>0.98</c:v>
                </c:pt>
                <c:pt idx="19">
                  <c:v>0.93</c:v>
                </c:pt>
                <c:pt idx="20">
                  <c:v>1.04</c:v>
                </c:pt>
                <c:pt idx="21">
                  <c:v>1.05</c:v>
                </c:pt>
                <c:pt idx="22">
                  <c:v>1.37</c:v>
                </c:pt>
                <c:pt idx="23">
                  <c:v>1.1000000000000001</c:v>
                </c:pt>
                <c:pt idx="24">
                  <c:v>0.92</c:v>
                </c:pt>
                <c:pt idx="25">
                  <c:v>1.1299999999999999</c:v>
                </c:pt>
                <c:pt idx="26">
                  <c:v>1.01</c:v>
                </c:pt>
                <c:pt idx="27">
                  <c:v>1.1299999999999999</c:v>
                </c:pt>
                <c:pt idx="28">
                  <c:v>1.1200000000000001</c:v>
                </c:pt>
                <c:pt idx="29">
                  <c:v>1.32</c:v>
                </c:pt>
                <c:pt idx="30">
                  <c:v>1.36</c:v>
                </c:pt>
                <c:pt idx="31">
                  <c:v>1.1499999999999999</c:v>
                </c:pt>
                <c:pt idx="32">
                  <c:v>1.21</c:v>
                </c:pt>
                <c:pt idx="33">
                  <c:v>1.35</c:v>
                </c:pt>
                <c:pt idx="34">
                  <c:v>1.34</c:v>
                </c:pt>
                <c:pt idx="35">
                  <c:v>0.96</c:v>
                </c:pt>
                <c:pt idx="36">
                  <c:v>0.9</c:v>
                </c:pt>
                <c:pt idx="37">
                  <c:v>1.26</c:v>
                </c:pt>
                <c:pt idx="38">
                  <c:v>1.27</c:v>
                </c:pt>
                <c:pt idx="39">
                  <c:v>1.24</c:v>
                </c:pt>
                <c:pt idx="40">
                  <c:v>0.95</c:v>
                </c:pt>
                <c:pt idx="41">
                  <c:v>1.08</c:v>
                </c:pt>
                <c:pt idx="42">
                  <c:v>1.34</c:v>
                </c:pt>
                <c:pt idx="43">
                  <c:v>1.08</c:v>
                </c:pt>
                <c:pt idx="44">
                  <c:v>1.1299999999999999</c:v>
                </c:pt>
                <c:pt idx="45">
                  <c:v>1.05</c:v>
                </c:pt>
                <c:pt idx="46">
                  <c:v>1.39</c:v>
                </c:pt>
                <c:pt idx="47">
                  <c:v>0.9</c:v>
                </c:pt>
                <c:pt idx="48">
                  <c:v>0.9</c:v>
                </c:pt>
                <c:pt idx="49">
                  <c:v>1.22</c:v>
                </c:pt>
                <c:pt idx="50">
                  <c:v>1.26</c:v>
                </c:pt>
                <c:pt idx="51">
                  <c:v>0.91</c:v>
                </c:pt>
                <c:pt idx="52">
                  <c:v>1.29</c:v>
                </c:pt>
                <c:pt idx="53">
                  <c:v>1.38</c:v>
                </c:pt>
                <c:pt idx="54">
                  <c:v>1.1100000000000001</c:v>
                </c:pt>
                <c:pt idx="55">
                  <c:v>1.35</c:v>
                </c:pt>
                <c:pt idx="56">
                  <c:v>1.05</c:v>
                </c:pt>
                <c:pt idx="57">
                  <c:v>1.08</c:v>
                </c:pt>
                <c:pt idx="58">
                  <c:v>1.01</c:v>
                </c:pt>
                <c:pt idx="59">
                  <c:v>1.39</c:v>
                </c:pt>
                <c:pt idx="60">
                  <c:v>1.4</c:v>
                </c:pt>
                <c:pt idx="61">
                  <c:v>1.1599999999999999</c:v>
                </c:pt>
                <c:pt idx="62">
                  <c:v>1.3</c:v>
                </c:pt>
                <c:pt idx="63">
                  <c:v>1.35</c:v>
                </c:pt>
                <c:pt idx="64">
                  <c:v>1.34</c:v>
                </c:pt>
                <c:pt idx="65">
                  <c:v>1.27</c:v>
                </c:pt>
                <c:pt idx="66">
                  <c:v>1.34</c:v>
                </c:pt>
                <c:pt idx="67">
                  <c:v>1.23</c:v>
                </c:pt>
                <c:pt idx="68">
                  <c:v>1.37</c:v>
                </c:pt>
                <c:pt idx="69">
                  <c:v>1.26</c:v>
                </c:pt>
                <c:pt idx="70">
                  <c:v>1.0900000000000001</c:v>
                </c:pt>
                <c:pt idx="71">
                  <c:v>0.97</c:v>
                </c:pt>
                <c:pt idx="72">
                  <c:v>0.91</c:v>
                </c:pt>
                <c:pt idx="73">
                  <c:v>1.3</c:v>
                </c:pt>
                <c:pt idx="74">
                  <c:v>1.19</c:v>
                </c:pt>
                <c:pt idx="75">
                  <c:v>1.3</c:v>
                </c:pt>
                <c:pt idx="76">
                  <c:v>1.03</c:v>
                </c:pt>
                <c:pt idx="77">
                  <c:v>1.08</c:v>
                </c:pt>
                <c:pt idx="78">
                  <c:v>1.29</c:v>
                </c:pt>
                <c:pt idx="79">
                  <c:v>1.35</c:v>
                </c:pt>
                <c:pt idx="80">
                  <c:v>1.34</c:v>
                </c:pt>
                <c:pt idx="81">
                  <c:v>1.38</c:v>
                </c:pt>
                <c:pt idx="82">
                  <c:v>1.04</c:v>
                </c:pt>
                <c:pt idx="83">
                  <c:v>1.24</c:v>
                </c:pt>
                <c:pt idx="84">
                  <c:v>0.95</c:v>
                </c:pt>
                <c:pt idx="85">
                  <c:v>1.26</c:v>
                </c:pt>
                <c:pt idx="86">
                  <c:v>1.06</c:v>
                </c:pt>
                <c:pt idx="87">
                  <c:v>1.2</c:v>
                </c:pt>
                <c:pt idx="88">
                  <c:v>1.1000000000000001</c:v>
                </c:pt>
                <c:pt idx="89">
                  <c:v>1.1599999999999999</c:v>
                </c:pt>
                <c:pt idx="90">
                  <c:v>0.92</c:v>
                </c:pt>
                <c:pt idx="91">
                  <c:v>1.35</c:v>
                </c:pt>
                <c:pt idx="92">
                  <c:v>1.1100000000000001</c:v>
                </c:pt>
                <c:pt idx="93">
                  <c:v>1.03</c:v>
                </c:pt>
                <c:pt idx="94">
                  <c:v>1.18</c:v>
                </c:pt>
                <c:pt idx="95">
                  <c:v>1.34</c:v>
                </c:pt>
                <c:pt idx="96">
                  <c:v>1.01</c:v>
                </c:pt>
                <c:pt idx="97">
                  <c:v>1.1399999999999999</c:v>
                </c:pt>
                <c:pt idx="98">
                  <c:v>0.9</c:v>
                </c:pt>
                <c:pt idx="99">
                  <c:v>1.34</c:v>
                </c:pt>
                <c:pt idx="100">
                  <c:v>1.37</c:v>
                </c:pt>
                <c:pt idx="101">
                  <c:v>1.2</c:v>
                </c:pt>
                <c:pt idx="102">
                  <c:v>1.31</c:v>
                </c:pt>
                <c:pt idx="103">
                  <c:v>1.04</c:v>
                </c:pt>
                <c:pt idx="104">
                  <c:v>1.0900000000000001</c:v>
                </c:pt>
                <c:pt idx="105">
                  <c:v>1.1399999999999999</c:v>
                </c:pt>
                <c:pt idx="106">
                  <c:v>0.99</c:v>
                </c:pt>
                <c:pt idx="107">
                  <c:v>1.04</c:v>
                </c:pt>
                <c:pt idx="108">
                  <c:v>1.07</c:v>
                </c:pt>
                <c:pt idx="109">
                  <c:v>1.24</c:v>
                </c:pt>
                <c:pt idx="110">
                  <c:v>1.34</c:v>
                </c:pt>
                <c:pt idx="111">
                  <c:v>1.07</c:v>
                </c:pt>
                <c:pt idx="112">
                  <c:v>1.31</c:v>
                </c:pt>
                <c:pt idx="113">
                  <c:v>1.07</c:v>
                </c:pt>
                <c:pt idx="114">
                  <c:v>1.36</c:v>
                </c:pt>
                <c:pt idx="115">
                  <c:v>0.94</c:v>
                </c:pt>
                <c:pt idx="116">
                  <c:v>1.27</c:v>
                </c:pt>
                <c:pt idx="117">
                  <c:v>0.93</c:v>
                </c:pt>
                <c:pt idx="118">
                  <c:v>0.96</c:v>
                </c:pt>
                <c:pt idx="119">
                  <c:v>1.03</c:v>
                </c:pt>
                <c:pt idx="120">
                  <c:v>1.29</c:v>
                </c:pt>
                <c:pt idx="121">
                  <c:v>1.36</c:v>
                </c:pt>
                <c:pt idx="122">
                  <c:v>1.36</c:v>
                </c:pt>
                <c:pt idx="123">
                  <c:v>1.03</c:v>
                </c:pt>
                <c:pt idx="124">
                  <c:v>1.29</c:v>
                </c:pt>
                <c:pt idx="125">
                  <c:v>1.17</c:v>
                </c:pt>
                <c:pt idx="126">
                  <c:v>1.37</c:v>
                </c:pt>
                <c:pt idx="127">
                  <c:v>0.92</c:v>
                </c:pt>
                <c:pt idx="128">
                  <c:v>1.01</c:v>
                </c:pt>
                <c:pt idx="129">
                  <c:v>0.9</c:v>
                </c:pt>
                <c:pt idx="130">
                  <c:v>1.1100000000000001</c:v>
                </c:pt>
                <c:pt idx="131">
                  <c:v>1.27</c:v>
                </c:pt>
                <c:pt idx="132">
                  <c:v>0.98</c:v>
                </c:pt>
                <c:pt idx="133">
                  <c:v>1.39</c:v>
                </c:pt>
                <c:pt idx="134">
                  <c:v>0.93</c:v>
                </c:pt>
              </c:numCache>
            </c:numRef>
          </c:val>
          <c:smooth val="0"/>
          <c:extLst>
            <c:ext xmlns:c16="http://schemas.microsoft.com/office/drawing/2014/chart" uri="{C3380CC4-5D6E-409C-BE32-E72D297353CC}">
              <c16:uniqueId val="{00000004-365B-45BB-B13F-07D3F66821D9}"/>
            </c:ext>
          </c:extLst>
        </c:ser>
        <c:dLbls>
          <c:showLegendKey val="0"/>
          <c:showVal val="0"/>
          <c:showCatName val="0"/>
          <c:showSerName val="0"/>
          <c:showPercent val="0"/>
          <c:showBubbleSize val="0"/>
        </c:dLbls>
        <c:marker val="1"/>
        <c:smooth val="0"/>
        <c:axId val="805594160"/>
        <c:axId val="805592192"/>
      </c:lineChart>
      <c:catAx>
        <c:axId val="708458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Customer</a:t>
                </a:r>
                <a:r>
                  <a:rPr lang="en-US" baseline="0"/>
                  <a:t> Start Smallest to Largest</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08458848"/>
        <c:crosses val="autoZero"/>
        <c:auto val="1"/>
        <c:lblAlgn val="ctr"/>
        <c:lblOffset val="100"/>
        <c:tickLblSkip val="1"/>
        <c:noMultiLvlLbl val="0"/>
      </c:catAx>
      <c:valAx>
        <c:axId val="708458848"/>
        <c:scaling>
          <c:orientation val="minMax"/>
          <c:max val="50"/>
          <c:min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Effective Power Rate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458192"/>
        <c:crosses val="autoZero"/>
        <c:crossBetween val="between"/>
        <c:majorUnit val="1"/>
      </c:valAx>
      <c:valAx>
        <c:axId val="805592192"/>
        <c:scaling>
          <c:orientation val="minMax"/>
          <c:max val="1.4"/>
          <c:min val="-0.1"/>
        </c:scaling>
        <c:delete val="0"/>
        <c:axPos val="r"/>
        <c:title>
          <c:tx>
            <c:strRef>
              <c:f>Data4Graph!$W$9</c:f>
              <c:strCache>
                <c:ptCount val="1"/>
                <c:pt idx="0">
                  <c:v>Load Change | Total Change = 112%</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594160"/>
        <c:crosses val="max"/>
        <c:crossBetween val="between"/>
        <c:majorUnit val="6.0000000000000012E-2"/>
      </c:valAx>
      <c:catAx>
        <c:axId val="805594160"/>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80559219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Data4Graph!$W$7</c:f>
          <c:strCache>
            <c:ptCount val="1"/>
            <c:pt idx="0">
              <c:v>End System Size and Rate Design | TRL = 7984 aMW | Acq. Cost = $63/MWh</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Data4Graph!$J$6</c:f>
              <c:strCache>
                <c:ptCount val="1"/>
                <c:pt idx="0">
                  <c:v>End Hybrid Tier Rate</c:v>
                </c:pt>
              </c:strCache>
            </c:strRef>
          </c:tx>
          <c:spPr>
            <a:ln w="28575" cap="rnd">
              <a:solidFill>
                <a:schemeClr val="accent3"/>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Data4Graph!$J$7:$J$141</c:f>
              <c:numCache>
                <c:formatCode>_("$"* #,##0.00_);_("$"* \(#,##0.00\);_("$"* "-"??_);_(@_)</c:formatCode>
                <c:ptCount val="135"/>
                <c:pt idx="0">
                  <c:v>39.793379029009088</c:v>
                </c:pt>
                <c:pt idx="1">
                  <c:v>42.511523421815227</c:v>
                </c:pt>
                <c:pt idx="2">
                  <c:v>37.456614072449156</c:v>
                </c:pt>
                <c:pt idx="3">
                  <c:v>36.4265353670731</c:v>
                </c:pt>
                <c:pt idx="4">
                  <c:v>35.916810916796102</c:v>
                </c:pt>
                <c:pt idx="5">
                  <c:v>42.194469935997006</c:v>
                </c:pt>
                <c:pt idx="6">
                  <c:v>35.916810916796102</c:v>
                </c:pt>
                <c:pt idx="7">
                  <c:v>40.450675763996756</c:v>
                </c:pt>
                <c:pt idx="8">
                  <c:v>36.709136812423402</c:v>
                </c:pt>
                <c:pt idx="9">
                  <c:v>39.039923826563076</c:v>
                </c:pt>
                <c:pt idx="10">
                  <c:v>36.466106080976189</c:v>
                </c:pt>
                <c:pt idx="11">
                  <c:v>36.450206781172646</c:v>
                </c:pt>
                <c:pt idx="12">
                  <c:v>35.916810916796102</c:v>
                </c:pt>
                <c:pt idx="13">
                  <c:v>35.916810916796102</c:v>
                </c:pt>
                <c:pt idx="14">
                  <c:v>35.916810916796102</c:v>
                </c:pt>
                <c:pt idx="15">
                  <c:v>35.916810916796102</c:v>
                </c:pt>
                <c:pt idx="16">
                  <c:v>37.160915226566679</c:v>
                </c:pt>
                <c:pt idx="17">
                  <c:v>37.407875683934847</c:v>
                </c:pt>
                <c:pt idx="18">
                  <c:v>35.916810916796102</c:v>
                </c:pt>
                <c:pt idx="19">
                  <c:v>35.916810916796102</c:v>
                </c:pt>
                <c:pt idx="20">
                  <c:v>36.963087419996249</c:v>
                </c:pt>
                <c:pt idx="21">
                  <c:v>36.73738060003457</c:v>
                </c:pt>
                <c:pt idx="22">
                  <c:v>43.239252069581802</c:v>
                </c:pt>
                <c:pt idx="23">
                  <c:v>38.389828106178271</c:v>
                </c:pt>
                <c:pt idx="24">
                  <c:v>35.916810916796102</c:v>
                </c:pt>
                <c:pt idx="25">
                  <c:v>39.046381342297437</c:v>
                </c:pt>
                <c:pt idx="26">
                  <c:v>36.186149422570395</c:v>
                </c:pt>
                <c:pt idx="27">
                  <c:v>35.916810916796102</c:v>
                </c:pt>
                <c:pt idx="28">
                  <c:v>38.831438318567947</c:v>
                </c:pt>
                <c:pt idx="29">
                  <c:v>39.933125520127057</c:v>
                </c:pt>
                <c:pt idx="30">
                  <c:v>43.117655085879484</c:v>
                </c:pt>
                <c:pt idx="31">
                  <c:v>39.465052971127037</c:v>
                </c:pt>
                <c:pt idx="32">
                  <c:v>40.638025551071159</c:v>
                </c:pt>
                <c:pt idx="33">
                  <c:v>42.863420293450446</c:v>
                </c:pt>
                <c:pt idx="34">
                  <c:v>42.819112624474705</c:v>
                </c:pt>
                <c:pt idx="35">
                  <c:v>35.916810916796102</c:v>
                </c:pt>
                <c:pt idx="36">
                  <c:v>35.916810916796102</c:v>
                </c:pt>
                <c:pt idx="37">
                  <c:v>41.530167394282621</c:v>
                </c:pt>
                <c:pt idx="38">
                  <c:v>41.06298063288002</c:v>
                </c:pt>
                <c:pt idx="39">
                  <c:v>41.181944287738794</c:v>
                </c:pt>
                <c:pt idx="40">
                  <c:v>35.916810916796102</c:v>
                </c:pt>
                <c:pt idx="41">
                  <c:v>35.916810916796102</c:v>
                </c:pt>
                <c:pt idx="42">
                  <c:v>42.819112624474698</c:v>
                </c:pt>
                <c:pt idx="43">
                  <c:v>37.931861959996397</c:v>
                </c:pt>
                <c:pt idx="44">
                  <c:v>35.916810916796102</c:v>
                </c:pt>
                <c:pt idx="45">
                  <c:v>37.212200873139146</c:v>
                </c:pt>
                <c:pt idx="46">
                  <c:v>43.549360371795757</c:v>
                </c:pt>
                <c:pt idx="47">
                  <c:v>35.916810916796102</c:v>
                </c:pt>
                <c:pt idx="48">
                  <c:v>35.916810916796102</c:v>
                </c:pt>
                <c:pt idx="49">
                  <c:v>40.822304030160744</c:v>
                </c:pt>
                <c:pt idx="50">
                  <c:v>40.229822114270675</c:v>
                </c:pt>
                <c:pt idx="51">
                  <c:v>35.916810916796102</c:v>
                </c:pt>
                <c:pt idx="52">
                  <c:v>42.03225652464814</c:v>
                </c:pt>
                <c:pt idx="53">
                  <c:v>35.916810916796102</c:v>
                </c:pt>
                <c:pt idx="54">
                  <c:v>38.61262244756405</c:v>
                </c:pt>
                <c:pt idx="55">
                  <c:v>42.969489567997108</c:v>
                </c:pt>
                <c:pt idx="56">
                  <c:v>37.212200873139146</c:v>
                </c:pt>
                <c:pt idx="57">
                  <c:v>37.34865819534658</c:v>
                </c:pt>
                <c:pt idx="58">
                  <c:v>36.186149422570395</c:v>
                </c:pt>
                <c:pt idx="59">
                  <c:v>39.54210212758958</c:v>
                </c:pt>
                <c:pt idx="60">
                  <c:v>43.689150654854359</c:v>
                </c:pt>
                <c:pt idx="61">
                  <c:v>39.668974928272505</c:v>
                </c:pt>
                <c:pt idx="62">
                  <c:v>42.077548508385405</c:v>
                </c:pt>
                <c:pt idx="63">
                  <c:v>42.969489567997108</c:v>
                </c:pt>
                <c:pt idx="64">
                  <c:v>41.723331860182974</c:v>
                </c:pt>
                <c:pt idx="65">
                  <c:v>41.7001660762174</c:v>
                </c:pt>
                <c:pt idx="66">
                  <c:v>42.819112624474705</c:v>
                </c:pt>
                <c:pt idx="67">
                  <c:v>41.003586111216343</c:v>
                </c:pt>
                <c:pt idx="68">
                  <c:v>43.263657603500803</c:v>
                </c:pt>
                <c:pt idx="69">
                  <c:v>41.46098885946811</c:v>
                </c:pt>
                <c:pt idx="70">
                  <c:v>38.162945795225774</c:v>
                </c:pt>
                <c:pt idx="71">
                  <c:v>35.916810916796102</c:v>
                </c:pt>
                <c:pt idx="72">
                  <c:v>35.916810916796102</c:v>
                </c:pt>
                <c:pt idx="73">
                  <c:v>42.194469935996999</c:v>
                </c:pt>
                <c:pt idx="74">
                  <c:v>40.260177241005124</c:v>
                </c:pt>
                <c:pt idx="75">
                  <c:v>42.173392963985954</c:v>
                </c:pt>
                <c:pt idx="76">
                  <c:v>36.709136812423402</c:v>
                </c:pt>
                <c:pt idx="77">
                  <c:v>37.93186195999639</c:v>
                </c:pt>
                <c:pt idx="78">
                  <c:v>41.245299459539311</c:v>
                </c:pt>
                <c:pt idx="79">
                  <c:v>42.969489567997115</c:v>
                </c:pt>
                <c:pt idx="80">
                  <c:v>42.819112624474698</c:v>
                </c:pt>
                <c:pt idx="81">
                  <c:v>41.559684531597298</c:v>
                </c:pt>
                <c:pt idx="82">
                  <c:v>36.963087419996249</c:v>
                </c:pt>
                <c:pt idx="83">
                  <c:v>41.181944287738794</c:v>
                </c:pt>
                <c:pt idx="84">
                  <c:v>35.916810916796102</c:v>
                </c:pt>
                <c:pt idx="85">
                  <c:v>41.530167394282621</c:v>
                </c:pt>
                <c:pt idx="86">
                  <c:v>37.456614072449149</c:v>
                </c:pt>
                <c:pt idx="87">
                  <c:v>40.450675763996749</c:v>
                </c:pt>
                <c:pt idx="88">
                  <c:v>38.158216614216421</c:v>
                </c:pt>
                <c:pt idx="89">
                  <c:v>39.668974928272505</c:v>
                </c:pt>
                <c:pt idx="90">
                  <c:v>35.916810916796102</c:v>
                </c:pt>
                <c:pt idx="91">
                  <c:v>42.969489567997115</c:v>
                </c:pt>
                <c:pt idx="92">
                  <c:v>38.612622447564064</c:v>
                </c:pt>
                <c:pt idx="93">
                  <c:v>36.709136812423395</c:v>
                </c:pt>
                <c:pt idx="94">
                  <c:v>40.066449929488222</c:v>
                </c:pt>
                <c:pt idx="95">
                  <c:v>42.819112624474705</c:v>
                </c:pt>
                <c:pt idx="96">
                  <c:v>35.916810916796102</c:v>
                </c:pt>
                <c:pt idx="97">
                  <c:v>39.25755343578605</c:v>
                </c:pt>
                <c:pt idx="98">
                  <c:v>35.916810916796102</c:v>
                </c:pt>
                <c:pt idx="99">
                  <c:v>42.819112624474698</c:v>
                </c:pt>
                <c:pt idx="100">
                  <c:v>43.263657603500803</c:v>
                </c:pt>
                <c:pt idx="101">
                  <c:v>40.450675763996749</c:v>
                </c:pt>
                <c:pt idx="102">
                  <c:v>42.354206806714579</c:v>
                </c:pt>
                <c:pt idx="103">
                  <c:v>36.963087419996256</c:v>
                </c:pt>
                <c:pt idx="104">
                  <c:v>38.162945795225781</c:v>
                </c:pt>
                <c:pt idx="105">
                  <c:v>39.257553435786043</c:v>
                </c:pt>
                <c:pt idx="106">
                  <c:v>35.916810916796102</c:v>
                </c:pt>
                <c:pt idx="107">
                  <c:v>36.963087419996256</c:v>
                </c:pt>
                <c:pt idx="108">
                  <c:v>37.696458800744018</c:v>
                </c:pt>
                <c:pt idx="109">
                  <c:v>41.181944287738794</c:v>
                </c:pt>
                <c:pt idx="110">
                  <c:v>42.612959659009967</c:v>
                </c:pt>
                <c:pt idx="111">
                  <c:v>37.696458800744026</c:v>
                </c:pt>
                <c:pt idx="112">
                  <c:v>40.945461351336142</c:v>
                </c:pt>
                <c:pt idx="113">
                  <c:v>35.916810916796102</c:v>
                </c:pt>
                <c:pt idx="114">
                  <c:v>43.117655085879484</c:v>
                </c:pt>
                <c:pt idx="115">
                  <c:v>35.916810916796102</c:v>
                </c:pt>
                <c:pt idx="116">
                  <c:v>41.700166076217407</c:v>
                </c:pt>
                <c:pt idx="117">
                  <c:v>35.916810916796102</c:v>
                </c:pt>
                <c:pt idx="118">
                  <c:v>35.916810916796102</c:v>
                </c:pt>
                <c:pt idx="119">
                  <c:v>36.709136812423402</c:v>
                </c:pt>
                <c:pt idx="120">
                  <c:v>42.03225652464814</c:v>
                </c:pt>
                <c:pt idx="121">
                  <c:v>41.314261682414724</c:v>
                </c:pt>
                <c:pt idx="122">
                  <c:v>43.117655085879491</c:v>
                </c:pt>
                <c:pt idx="123">
                  <c:v>36.709136812423402</c:v>
                </c:pt>
                <c:pt idx="124">
                  <c:v>41.450239507337415</c:v>
                </c:pt>
                <c:pt idx="125">
                  <c:v>39.869411039996663</c:v>
                </c:pt>
                <c:pt idx="126">
                  <c:v>43.26365760350081</c:v>
                </c:pt>
                <c:pt idx="127">
                  <c:v>35.916810916796102</c:v>
                </c:pt>
                <c:pt idx="128">
                  <c:v>35.916810916796102</c:v>
                </c:pt>
                <c:pt idx="129">
                  <c:v>35.916810916796102</c:v>
                </c:pt>
                <c:pt idx="130">
                  <c:v>36.265827072435975</c:v>
                </c:pt>
                <c:pt idx="131">
                  <c:v>38.673353031859989</c:v>
                </c:pt>
                <c:pt idx="132">
                  <c:v>35.916810916796102</c:v>
                </c:pt>
                <c:pt idx="133">
                  <c:v>43.54936037179575</c:v>
                </c:pt>
                <c:pt idx="134">
                  <c:v>35.916810916796102</c:v>
                </c:pt>
              </c:numCache>
            </c:numRef>
          </c:val>
          <c:smooth val="0"/>
          <c:extLst>
            <c:ext xmlns:c16="http://schemas.microsoft.com/office/drawing/2014/chart" uri="{C3380CC4-5D6E-409C-BE32-E72D297353CC}">
              <c16:uniqueId val="{00000000-160A-47D1-A0E4-2713ED6E8BC5}"/>
            </c:ext>
          </c:extLst>
        </c:ser>
        <c:ser>
          <c:idx val="0"/>
          <c:order val="3"/>
          <c:tx>
            <c:strRef>
              <c:f>Data4Graph!$I$6</c:f>
              <c:strCache>
                <c:ptCount val="1"/>
                <c:pt idx="0">
                  <c:v>End Rollover 50/50 Tier Rate</c:v>
                </c:pt>
              </c:strCache>
            </c:strRef>
          </c:tx>
          <c:spPr>
            <a:ln w="28575" cap="rnd">
              <a:solidFill>
                <a:schemeClr val="accent2"/>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Data4Graph!$I$7:$I$141</c:f>
              <c:numCache>
                <c:formatCode>_("$"* #,##0.00_);_("$"* \(#,##0.00\);_("$"* "-"??_);_(@_)</c:formatCode>
                <c:ptCount val="135"/>
                <c:pt idx="0">
                  <c:v>40.833752392610855</c:v>
                </c:pt>
                <c:pt idx="1">
                  <c:v>41.891313284356691</c:v>
                </c:pt>
                <c:pt idx="2">
                  <c:v>37.482637529975499</c:v>
                </c:pt>
                <c:pt idx="3">
                  <c:v>35.66284827844256</c:v>
                </c:pt>
                <c:pt idx="4">
                  <c:v>34.854465131310413</c:v>
                </c:pt>
                <c:pt idx="5">
                  <c:v>41.563753590048051</c:v>
                </c:pt>
                <c:pt idx="6">
                  <c:v>37.504302152031038</c:v>
                </c:pt>
                <c:pt idx="7">
                  <c:v>41.975547512960198</c:v>
                </c:pt>
                <c:pt idx="8">
                  <c:v>36.607553534560694</c:v>
                </c:pt>
                <c:pt idx="9">
                  <c:v>38.426351114143372</c:v>
                </c:pt>
                <c:pt idx="10">
                  <c:v>35.68340629813256</c:v>
                </c:pt>
                <c:pt idx="11">
                  <c:v>35.557895610464598</c:v>
                </c:pt>
                <c:pt idx="12">
                  <c:v>34.854465131310413</c:v>
                </c:pt>
                <c:pt idx="13">
                  <c:v>34.854465131310413</c:v>
                </c:pt>
                <c:pt idx="14">
                  <c:v>36.689538238060855</c:v>
                </c:pt>
                <c:pt idx="15">
                  <c:v>34.854465131310413</c:v>
                </c:pt>
                <c:pt idx="16">
                  <c:v>36.17379874892643</c:v>
                </c:pt>
                <c:pt idx="17">
                  <c:v>36.79603798458831</c:v>
                </c:pt>
                <c:pt idx="18">
                  <c:v>34.854465131310413</c:v>
                </c:pt>
                <c:pt idx="19">
                  <c:v>35.723577365435112</c:v>
                </c:pt>
                <c:pt idx="20">
                  <c:v>36.598341395891111</c:v>
                </c:pt>
                <c:pt idx="21">
                  <c:v>35.953761445253598</c:v>
                </c:pt>
                <c:pt idx="22">
                  <c:v>42.475543411098734</c:v>
                </c:pt>
                <c:pt idx="23">
                  <c:v>43.523084697039828</c:v>
                </c:pt>
                <c:pt idx="24">
                  <c:v>34.854465131310413</c:v>
                </c:pt>
                <c:pt idx="25">
                  <c:v>40.943640424819598</c:v>
                </c:pt>
                <c:pt idx="26">
                  <c:v>35.832901386096495</c:v>
                </c:pt>
                <c:pt idx="27">
                  <c:v>36.219134435616539</c:v>
                </c:pt>
                <c:pt idx="28">
                  <c:v>38.301220167551996</c:v>
                </c:pt>
                <c:pt idx="29">
                  <c:v>40.367170935882122</c:v>
                </c:pt>
                <c:pt idx="30">
                  <c:v>43.198534465240918</c:v>
                </c:pt>
                <c:pt idx="31">
                  <c:v>41.761499673125265</c:v>
                </c:pt>
                <c:pt idx="32">
                  <c:v>43.261682980691937</c:v>
                </c:pt>
                <c:pt idx="33">
                  <c:v>42.127461004659878</c:v>
                </c:pt>
                <c:pt idx="34">
                  <c:v>43.379835365952182</c:v>
                </c:pt>
                <c:pt idx="35">
                  <c:v>36.10712170777208</c:v>
                </c:pt>
                <c:pt idx="36">
                  <c:v>38.115189715891844</c:v>
                </c:pt>
                <c:pt idx="37">
                  <c:v>43.841414367854448</c:v>
                </c:pt>
                <c:pt idx="38">
                  <c:v>40.532638846934539</c:v>
                </c:pt>
                <c:pt idx="39">
                  <c:v>40.819335524786929</c:v>
                </c:pt>
                <c:pt idx="40">
                  <c:v>34.854465131310413</c:v>
                </c:pt>
                <c:pt idx="41">
                  <c:v>35.017855703485182</c:v>
                </c:pt>
                <c:pt idx="42">
                  <c:v>43.161485354826951</c:v>
                </c:pt>
                <c:pt idx="43">
                  <c:v>38.109246662275979</c:v>
                </c:pt>
                <c:pt idx="44">
                  <c:v>36.143951980672753</c:v>
                </c:pt>
                <c:pt idx="45">
                  <c:v>37.227337059582126</c:v>
                </c:pt>
                <c:pt idx="46">
                  <c:v>44.506848138163953</c:v>
                </c:pt>
                <c:pt idx="47">
                  <c:v>34.854465131310413</c:v>
                </c:pt>
                <c:pt idx="48">
                  <c:v>34.854465131310413</c:v>
                </c:pt>
                <c:pt idx="49">
                  <c:v>42.523635955303043</c:v>
                </c:pt>
                <c:pt idx="50">
                  <c:v>40.011472472947446</c:v>
                </c:pt>
                <c:pt idx="51">
                  <c:v>34.854465131310413</c:v>
                </c:pt>
                <c:pt idx="52">
                  <c:v>43.317213936690536</c:v>
                </c:pt>
                <c:pt idx="53">
                  <c:v>34.854465131310413</c:v>
                </c:pt>
                <c:pt idx="54">
                  <c:v>38.633664274205017</c:v>
                </c:pt>
                <c:pt idx="55">
                  <c:v>43.864859406852027</c:v>
                </c:pt>
                <c:pt idx="56">
                  <c:v>36.208899210452515</c:v>
                </c:pt>
                <c:pt idx="57">
                  <c:v>36.645218862504912</c:v>
                </c:pt>
                <c:pt idx="58">
                  <c:v>37.888780034759662</c:v>
                </c:pt>
                <c:pt idx="59">
                  <c:v>40.703207477508343</c:v>
                </c:pt>
                <c:pt idx="60">
                  <c:v>44.110533350391968</c:v>
                </c:pt>
                <c:pt idx="61">
                  <c:v>40.052706754615834</c:v>
                </c:pt>
                <c:pt idx="62">
                  <c:v>41.316537133926381</c:v>
                </c:pt>
                <c:pt idx="63">
                  <c:v>42.188718910679995</c:v>
                </c:pt>
                <c:pt idx="64">
                  <c:v>41.457030526951428</c:v>
                </c:pt>
                <c:pt idx="65">
                  <c:v>42.947187533544422</c:v>
                </c:pt>
                <c:pt idx="66">
                  <c:v>43.694611393410099</c:v>
                </c:pt>
                <c:pt idx="67">
                  <c:v>41.927179128167921</c:v>
                </c:pt>
                <c:pt idx="68">
                  <c:v>42.639757955901224</c:v>
                </c:pt>
                <c:pt idx="69">
                  <c:v>40.651095762318242</c:v>
                </c:pt>
                <c:pt idx="70">
                  <c:v>40.279742860195192</c:v>
                </c:pt>
                <c:pt idx="71">
                  <c:v>34.854465131310413</c:v>
                </c:pt>
                <c:pt idx="72">
                  <c:v>34.854465131310413</c:v>
                </c:pt>
                <c:pt idx="73">
                  <c:v>41.377280870238778</c:v>
                </c:pt>
                <c:pt idx="74">
                  <c:v>42.161056320691372</c:v>
                </c:pt>
                <c:pt idx="75">
                  <c:v>41.366330832625863</c:v>
                </c:pt>
                <c:pt idx="76">
                  <c:v>36.127598087421973</c:v>
                </c:pt>
                <c:pt idx="77">
                  <c:v>37.056210224065588</c:v>
                </c:pt>
                <c:pt idx="78">
                  <c:v>40.799887904707916</c:v>
                </c:pt>
                <c:pt idx="79">
                  <c:v>44.286824021426419</c:v>
                </c:pt>
                <c:pt idx="80">
                  <c:v>43.05928657978729</c:v>
                </c:pt>
                <c:pt idx="81">
                  <c:v>41.677717011255574</c:v>
                </c:pt>
                <c:pt idx="82">
                  <c:v>36.257801329641936</c:v>
                </c:pt>
                <c:pt idx="83">
                  <c:v>42.642580555832559</c:v>
                </c:pt>
                <c:pt idx="84">
                  <c:v>34.854465131310413</c:v>
                </c:pt>
                <c:pt idx="85">
                  <c:v>42.36144153767524</c:v>
                </c:pt>
                <c:pt idx="86">
                  <c:v>36.687000214082481</c:v>
                </c:pt>
                <c:pt idx="87">
                  <c:v>39.738471200096029</c:v>
                </c:pt>
                <c:pt idx="88">
                  <c:v>37.303730989167875</c:v>
                </c:pt>
                <c:pt idx="89">
                  <c:v>41.476820489130851</c:v>
                </c:pt>
                <c:pt idx="90">
                  <c:v>34.854465131310413</c:v>
                </c:pt>
                <c:pt idx="91">
                  <c:v>43.273601855770153</c:v>
                </c:pt>
                <c:pt idx="92">
                  <c:v>40.039702971537743</c:v>
                </c:pt>
                <c:pt idx="93">
                  <c:v>36.838701204665888</c:v>
                </c:pt>
                <c:pt idx="94">
                  <c:v>40.891560309473967</c:v>
                </c:pt>
                <c:pt idx="95">
                  <c:v>42.241087474815309</c:v>
                </c:pt>
                <c:pt idx="96">
                  <c:v>34.854465131310413</c:v>
                </c:pt>
                <c:pt idx="97">
                  <c:v>39.308097401455043</c:v>
                </c:pt>
                <c:pt idx="98">
                  <c:v>34.854465131310413</c:v>
                </c:pt>
                <c:pt idx="99">
                  <c:v>43.13661050607331</c:v>
                </c:pt>
                <c:pt idx="100">
                  <c:v>42.506418151448813</c:v>
                </c:pt>
                <c:pt idx="101">
                  <c:v>43.873328249662009</c:v>
                </c:pt>
                <c:pt idx="102">
                  <c:v>43.791183516570364</c:v>
                </c:pt>
                <c:pt idx="103">
                  <c:v>36.16982715681393</c:v>
                </c:pt>
                <c:pt idx="104">
                  <c:v>38.260480119177629</c:v>
                </c:pt>
                <c:pt idx="105">
                  <c:v>39.601807096774124</c:v>
                </c:pt>
                <c:pt idx="106">
                  <c:v>34.854465131310413</c:v>
                </c:pt>
                <c:pt idx="107">
                  <c:v>40.043011057121454</c:v>
                </c:pt>
                <c:pt idx="108">
                  <c:v>36.949799694023596</c:v>
                </c:pt>
                <c:pt idx="109">
                  <c:v>42.209478615064043</c:v>
                </c:pt>
                <c:pt idx="110">
                  <c:v>41.91921541069776</c:v>
                </c:pt>
                <c:pt idx="111">
                  <c:v>36.787354970080585</c:v>
                </c:pt>
                <c:pt idx="112">
                  <c:v>40.811375756728559</c:v>
                </c:pt>
                <c:pt idx="113">
                  <c:v>35.072248798360114</c:v>
                </c:pt>
                <c:pt idx="114">
                  <c:v>43.244636508521943</c:v>
                </c:pt>
                <c:pt idx="115">
                  <c:v>34.854465131310413</c:v>
                </c:pt>
                <c:pt idx="116">
                  <c:v>41.302321709421044</c:v>
                </c:pt>
                <c:pt idx="117">
                  <c:v>35.559892234048249</c:v>
                </c:pt>
                <c:pt idx="118">
                  <c:v>35.901008196407815</c:v>
                </c:pt>
                <c:pt idx="119">
                  <c:v>36.665258854213114</c:v>
                </c:pt>
                <c:pt idx="120">
                  <c:v>41.556267021613451</c:v>
                </c:pt>
                <c:pt idx="121">
                  <c:v>41.399608490673394</c:v>
                </c:pt>
                <c:pt idx="122">
                  <c:v>44.27105628503756</c:v>
                </c:pt>
                <c:pt idx="123">
                  <c:v>37.602266453513039</c:v>
                </c:pt>
                <c:pt idx="124">
                  <c:v>40.906359613765815</c:v>
                </c:pt>
                <c:pt idx="125">
                  <c:v>40.741979838252689</c:v>
                </c:pt>
                <c:pt idx="126">
                  <c:v>43.045042808374809</c:v>
                </c:pt>
                <c:pt idx="127">
                  <c:v>39.921960728593589</c:v>
                </c:pt>
                <c:pt idx="128">
                  <c:v>34.854465131310413</c:v>
                </c:pt>
                <c:pt idx="129">
                  <c:v>34.854465131310413</c:v>
                </c:pt>
                <c:pt idx="130">
                  <c:v>36.436332663019229</c:v>
                </c:pt>
                <c:pt idx="131">
                  <c:v>39.291164877224148</c:v>
                </c:pt>
                <c:pt idx="132">
                  <c:v>34.854465131310413</c:v>
                </c:pt>
                <c:pt idx="133">
                  <c:v>43.838565993564309</c:v>
                </c:pt>
                <c:pt idx="134">
                  <c:v>34.854465131310413</c:v>
                </c:pt>
              </c:numCache>
            </c:numRef>
          </c:val>
          <c:smooth val="0"/>
          <c:extLst>
            <c:ext xmlns:c16="http://schemas.microsoft.com/office/drawing/2014/chart" uri="{C3380CC4-5D6E-409C-BE32-E72D297353CC}">
              <c16:uniqueId val="{00000003-160A-47D1-A0E4-2713ED6E8BC5}"/>
            </c:ext>
          </c:extLst>
        </c:ser>
        <c:dLbls>
          <c:showLegendKey val="0"/>
          <c:showVal val="0"/>
          <c:showCatName val="0"/>
          <c:showSerName val="0"/>
          <c:showPercent val="0"/>
          <c:showBubbleSize val="0"/>
        </c:dLbls>
        <c:marker val="1"/>
        <c:smooth val="0"/>
        <c:axId val="708458192"/>
        <c:axId val="708458848"/>
        <c:extLst>
          <c:ext xmlns:c15="http://schemas.microsoft.com/office/drawing/2012/chart" uri="{02D57815-91ED-43cb-92C2-25804820EDAC}">
            <c15:filteredLineSeries>
              <c15:ser>
                <c:idx val="3"/>
                <c:order val="1"/>
                <c:tx>
                  <c:strRef>
                    <c:extLst>
                      <c:ext uri="{02D57815-91ED-43cb-92C2-25804820EDAC}">
                        <c15:formulaRef>
                          <c15:sqref>Data4Graph!$K$6</c15:sqref>
                        </c15:formulaRef>
                      </c:ext>
                    </c:extLst>
                    <c:strCache>
                      <c:ptCount val="1"/>
                      <c:pt idx="0">
                        <c:v>End Melded Rate</c:v>
                      </c:pt>
                    </c:strCache>
                  </c:strRef>
                </c:tx>
                <c:spPr>
                  <a:ln w="28575" cap="rnd">
                    <a:solidFill>
                      <a:schemeClr val="accent4"/>
                    </a:solidFill>
                    <a:round/>
                  </a:ln>
                  <a:effectLst/>
                </c:spPr>
                <c:marker>
                  <c:symbol val="none"/>
                </c:marker>
                <c:cat>
                  <c:strRef>
                    <c:extLst>
                      <c:ext uri="{02D57815-91ED-43cb-92C2-25804820EDAC}">
                        <c15:formulaRef>
                          <c15:sqref>Data4Graph!$C$7:$C$141</c15:sqref>
                        </c15:formulaRef>
                      </c:ext>
                    </c:extLst>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extLst>
                      <c:ext uri="{02D57815-91ED-43cb-92C2-25804820EDAC}">
                        <c15:formulaRef>
                          <c15:sqref>Data4Graph!$K$7:$K$141</c15:sqref>
                        </c15:formulaRef>
                      </c:ext>
                    </c:extLst>
                    <c:numCache>
                      <c:formatCode>_("$"* #,##0.00_);_("$"* \(#,##0.00\);_("$"* "-"??_);_(@_)</c:formatCode>
                      <c:ptCount val="135"/>
                      <c:pt idx="0">
                        <c:v>38.733501665490152</c:v>
                      </c:pt>
                      <c:pt idx="1">
                        <c:v>38.733501665490152</c:v>
                      </c:pt>
                      <c:pt idx="2">
                        <c:v>38.733501665490152</c:v>
                      </c:pt>
                      <c:pt idx="3">
                        <c:v>38.733501665490152</c:v>
                      </c:pt>
                      <c:pt idx="4">
                        <c:v>38.733501665490152</c:v>
                      </c:pt>
                      <c:pt idx="5">
                        <c:v>38.733501665490152</c:v>
                      </c:pt>
                      <c:pt idx="6">
                        <c:v>38.733501665490152</c:v>
                      </c:pt>
                      <c:pt idx="7">
                        <c:v>38.733501665490152</c:v>
                      </c:pt>
                      <c:pt idx="8">
                        <c:v>38.733501665490152</c:v>
                      </c:pt>
                      <c:pt idx="9">
                        <c:v>38.733501665490152</c:v>
                      </c:pt>
                      <c:pt idx="10">
                        <c:v>38.733501665490152</c:v>
                      </c:pt>
                      <c:pt idx="11">
                        <c:v>38.733501665490152</c:v>
                      </c:pt>
                      <c:pt idx="12">
                        <c:v>38.733501665490152</c:v>
                      </c:pt>
                      <c:pt idx="13">
                        <c:v>38.733501665490152</c:v>
                      </c:pt>
                      <c:pt idx="14">
                        <c:v>38.733501665490152</c:v>
                      </c:pt>
                      <c:pt idx="15">
                        <c:v>38.733501665490152</c:v>
                      </c:pt>
                      <c:pt idx="16">
                        <c:v>38.733501665490152</c:v>
                      </c:pt>
                      <c:pt idx="17">
                        <c:v>38.733501665490152</c:v>
                      </c:pt>
                      <c:pt idx="18">
                        <c:v>38.733501665490152</c:v>
                      </c:pt>
                      <c:pt idx="19">
                        <c:v>38.733501665490152</c:v>
                      </c:pt>
                      <c:pt idx="20">
                        <c:v>38.733501665490152</c:v>
                      </c:pt>
                      <c:pt idx="21">
                        <c:v>38.733501665490152</c:v>
                      </c:pt>
                      <c:pt idx="22">
                        <c:v>38.733501665490152</c:v>
                      </c:pt>
                      <c:pt idx="23">
                        <c:v>38.733501665490152</c:v>
                      </c:pt>
                      <c:pt idx="24">
                        <c:v>38.733501665490152</c:v>
                      </c:pt>
                      <c:pt idx="25">
                        <c:v>38.733501665490152</c:v>
                      </c:pt>
                      <c:pt idx="26">
                        <c:v>38.733501665490152</c:v>
                      </c:pt>
                      <c:pt idx="27">
                        <c:v>38.733501665490152</c:v>
                      </c:pt>
                      <c:pt idx="28">
                        <c:v>38.733501665490152</c:v>
                      </c:pt>
                      <c:pt idx="29">
                        <c:v>38.733501665490152</c:v>
                      </c:pt>
                      <c:pt idx="30">
                        <c:v>38.733501665490152</c:v>
                      </c:pt>
                      <c:pt idx="31">
                        <c:v>38.733501665490152</c:v>
                      </c:pt>
                      <c:pt idx="32">
                        <c:v>38.733501665490152</c:v>
                      </c:pt>
                      <c:pt idx="33">
                        <c:v>38.733501665490152</c:v>
                      </c:pt>
                      <c:pt idx="34">
                        <c:v>38.733501665490152</c:v>
                      </c:pt>
                      <c:pt idx="35">
                        <c:v>38.733501665490152</c:v>
                      </c:pt>
                      <c:pt idx="36">
                        <c:v>38.733501665490152</c:v>
                      </c:pt>
                      <c:pt idx="37">
                        <c:v>38.733501665490152</c:v>
                      </c:pt>
                      <c:pt idx="38">
                        <c:v>38.733501665490152</c:v>
                      </c:pt>
                      <c:pt idx="39">
                        <c:v>38.733501665490152</c:v>
                      </c:pt>
                      <c:pt idx="40">
                        <c:v>38.733501665490152</c:v>
                      </c:pt>
                      <c:pt idx="41">
                        <c:v>38.733501665490152</c:v>
                      </c:pt>
                      <c:pt idx="42">
                        <c:v>38.733501665490152</c:v>
                      </c:pt>
                      <c:pt idx="43">
                        <c:v>38.733501665490152</c:v>
                      </c:pt>
                      <c:pt idx="44">
                        <c:v>38.733501665490152</c:v>
                      </c:pt>
                      <c:pt idx="45">
                        <c:v>38.733501665490152</c:v>
                      </c:pt>
                      <c:pt idx="46">
                        <c:v>38.733501665490152</c:v>
                      </c:pt>
                      <c:pt idx="47">
                        <c:v>38.733501665490152</c:v>
                      </c:pt>
                      <c:pt idx="48">
                        <c:v>38.733501665490152</c:v>
                      </c:pt>
                      <c:pt idx="49">
                        <c:v>38.733501665490152</c:v>
                      </c:pt>
                      <c:pt idx="50">
                        <c:v>38.733501665490152</c:v>
                      </c:pt>
                      <c:pt idx="51">
                        <c:v>38.733501665490152</c:v>
                      </c:pt>
                      <c:pt idx="52">
                        <c:v>38.733501665490152</c:v>
                      </c:pt>
                      <c:pt idx="53">
                        <c:v>38.733501665490152</c:v>
                      </c:pt>
                      <c:pt idx="54">
                        <c:v>38.733501665490152</c:v>
                      </c:pt>
                      <c:pt idx="55">
                        <c:v>38.733501665490152</c:v>
                      </c:pt>
                      <c:pt idx="56">
                        <c:v>38.733501665490152</c:v>
                      </c:pt>
                      <c:pt idx="57">
                        <c:v>38.733501665490152</c:v>
                      </c:pt>
                      <c:pt idx="58">
                        <c:v>38.733501665490152</c:v>
                      </c:pt>
                      <c:pt idx="59">
                        <c:v>38.733501665490152</c:v>
                      </c:pt>
                      <c:pt idx="60">
                        <c:v>38.733501665490152</c:v>
                      </c:pt>
                      <c:pt idx="61">
                        <c:v>38.733501665490152</c:v>
                      </c:pt>
                      <c:pt idx="62">
                        <c:v>38.733501665490152</c:v>
                      </c:pt>
                      <c:pt idx="63">
                        <c:v>38.733501665490152</c:v>
                      </c:pt>
                      <c:pt idx="64">
                        <c:v>38.733501665490152</c:v>
                      </c:pt>
                      <c:pt idx="65">
                        <c:v>38.733501665490152</c:v>
                      </c:pt>
                      <c:pt idx="66">
                        <c:v>38.733501665490152</c:v>
                      </c:pt>
                      <c:pt idx="67">
                        <c:v>38.733501665490152</c:v>
                      </c:pt>
                      <c:pt idx="68">
                        <c:v>38.733501665490152</c:v>
                      </c:pt>
                      <c:pt idx="69">
                        <c:v>38.733501665490152</c:v>
                      </c:pt>
                      <c:pt idx="70">
                        <c:v>38.733501665490152</c:v>
                      </c:pt>
                      <c:pt idx="71">
                        <c:v>38.733501665490152</c:v>
                      </c:pt>
                      <c:pt idx="72">
                        <c:v>38.733501665490152</c:v>
                      </c:pt>
                      <c:pt idx="73">
                        <c:v>38.733501665490152</c:v>
                      </c:pt>
                      <c:pt idx="74">
                        <c:v>38.733501665490152</c:v>
                      </c:pt>
                      <c:pt idx="75">
                        <c:v>38.733501665490152</c:v>
                      </c:pt>
                      <c:pt idx="76">
                        <c:v>38.733501665490152</c:v>
                      </c:pt>
                      <c:pt idx="77">
                        <c:v>38.733501665490152</c:v>
                      </c:pt>
                      <c:pt idx="78">
                        <c:v>38.733501665490152</c:v>
                      </c:pt>
                      <c:pt idx="79">
                        <c:v>38.733501665490152</c:v>
                      </c:pt>
                      <c:pt idx="80">
                        <c:v>38.733501665490152</c:v>
                      </c:pt>
                      <c:pt idx="81">
                        <c:v>38.733501665490152</c:v>
                      </c:pt>
                      <c:pt idx="82">
                        <c:v>38.733501665490152</c:v>
                      </c:pt>
                      <c:pt idx="83">
                        <c:v>38.733501665490152</c:v>
                      </c:pt>
                      <c:pt idx="84">
                        <c:v>38.733501665490152</c:v>
                      </c:pt>
                      <c:pt idx="85">
                        <c:v>38.733501665490152</c:v>
                      </c:pt>
                      <c:pt idx="86">
                        <c:v>38.733501665490152</c:v>
                      </c:pt>
                      <c:pt idx="87">
                        <c:v>38.733501665490152</c:v>
                      </c:pt>
                      <c:pt idx="88">
                        <c:v>38.733501665490152</c:v>
                      </c:pt>
                      <c:pt idx="89">
                        <c:v>38.733501665490152</c:v>
                      </c:pt>
                      <c:pt idx="90">
                        <c:v>38.733501665490152</c:v>
                      </c:pt>
                      <c:pt idx="91">
                        <c:v>38.733501665490152</c:v>
                      </c:pt>
                      <c:pt idx="92">
                        <c:v>38.733501665490152</c:v>
                      </c:pt>
                      <c:pt idx="93">
                        <c:v>38.733501665490152</c:v>
                      </c:pt>
                      <c:pt idx="94">
                        <c:v>38.733501665490152</c:v>
                      </c:pt>
                      <c:pt idx="95">
                        <c:v>38.733501665490152</c:v>
                      </c:pt>
                      <c:pt idx="96">
                        <c:v>38.733501665490152</c:v>
                      </c:pt>
                      <c:pt idx="97">
                        <c:v>38.733501665490152</c:v>
                      </c:pt>
                      <c:pt idx="98">
                        <c:v>38.733501665490152</c:v>
                      </c:pt>
                      <c:pt idx="99">
                        <c:v>38.733501665490152</c:v>
                      </c:pt>
                      <c:pt idx="100">
                        <c:v>38.733501665490152</c:v>
                      </c:pt>
                      <c:pt idx="101">
                        <c:v>38.733501665490152</c:v>
                      </c:pt>
                      <c:pt idx="102">
                        <c:v>38.733501665490152</c:v>
                      </c:pt>
                      <c:pt idx="103">
                        <c:v>38.733501665490152</c:v>
                      </c:pt>
                      <c:pt idx="104">
                        <c:v>38.733501665490152</c:v>
                      </c:pt>
                      <c:pt idx="105">
                        <c:v>38.733501665490152</c:v>
                      </c:pt>
                      <c:pt idx="106">
                        <c:v>38.733501665490152</c:v>
                      </c:pt>
                      <c:pt idx="107">
                        <c:v>38.733501665490152</c:v>
                      </c:pt>
                      <c:pt idx="108">
                        <c:v>38.733501665490152</c:v>
                      </c:pt>
                      <c:pt idx="109">
                        <c:v>38.733501665490152</c:v>
                      </c:pt>
                      <c:pt idx="110">
                        <c:v>38.733501665490152</c:v>
                      </c:pt>
                      <c:pt idx="111">
                        <c:v>38.733501665490152</c:v>
                      </c:pt>
                      <c:pt idx="112">
                        <c:v>38.733501665490152</c:v>
                      </c:pt>
                      <c:pt idx="113">
                        <c:v>38.733501665490152</c:v>
                      </c:pt>
                      <c:pt idx="114">
                        <c:v>38.733501665490152</c:v>
                      </c:pt>
                      <c:pt idx="115">
                        <c:v>38.733501665490152</c:v>
                      </c:pt>
                      <c:pt idx="116">
                        <c:v>38.733501665490152</c:v>
                      </c:pt>
                      <c:pt idx="117">
                        <c:v>38.733501665490152</c:v>
                      </c:pt>
                      <c:pt idx="118">
                        <c:v>38.733501665490152</c:v>
                      </c:pt>
                      <c:pt idx="119">
                        <c:v>38.733501665490152</c:v>
                      </c:pt>
                      <c:pt idx="120">
                        <c:v>38.733501665490152</c:v>
                      </c:pt>
                      <c:pt idx="121">
                        <c:v>38.733501665490152</c:v>
                      </c:pt>
                      <c:pt idx="122">
                        <c:v>38.733501665490152</c:v>
                      </c:pt>
                      <c:pt idx="123">
                        <c:v>38.733501665490152</c:v>
                      </c:pt>
                      <c:pt idx="124">
                        <c:v>38.733501665490152</c:v>
                      </c:pt>
                      <c:pt idx="125">
                        <c:v>38.733501665490152</c:v>
                      </c:pt>
                      <c:pt idx="126">
                        <c:v>38.733501665490152</c:v>
                      </c:pt>
                      <c:pt idx="127">
                        <c:v>38.733501665490152</c:v>
                      </c:pt>
                      <c:pt idx="128">
                        <c:v>38.733501665490152</c:v>
                      </c:pt>
                      <c:pt idx="129">
                        <c:v>38.733501665490152</c:v>
                      </c:pt>
                      <c:pt idx="130">
                        <c:v>38.733501665490152</c:v>
                      </c:pt>
                      <c:pt idx="131">
                        <c:v>38.733501665490152</c:v>
                      </c:pt>
                      <c:pt idx="132">
                        <c:v>38.733501665490152</c:v>
                      </c:pt>
                      <c:pt idx="133">
                        <c:v>38.733501665490152</c:v>
                      </c:pt>
                      <c:pt idx="134">
                        <c:v>38.733501665490152</c:v>
                      </c:pt>
                    </c:numCache>
                  </c:numRef>
                </c:val>
                <c:smooth val="0"/>
                <c:extLst>
                  <c:ext xmlns:c16="http://schemas.microsoft.com/office/drawing/2014/chart" uri="{C3380CC4-5D6E-409C-BE32-E72D297353CC}">
                    <c16:uniqueId val="{00000001-160A-47D1-A0E4-2713ED6E8BC5}"/>
                  </c:ext>
                </c:extLst>
              </c15:ser>
            </c15:filteredLineSeries>
          </c:ext>
        </c:extLst>
      </c:lineChart>
      <c:lineChart>
        <c:grouping val="standard"/>
        <c:varyColors val="0"/>
        <c:ser>
          <c:idx val="4"/>
          <c:order val="2"/>
          <c:tx>
            <c:strRef>
              <c:f>Data4Graph!$M$6</c:f>
              <c:strCache>
                <c:ptCount val="1"/>
                <c:pt idx="0">
                  <c:v>Load Change</c:v>
                </c:pt>
              </c:strCache>
            </c:strRef>
          </c:tx>
          <c:spPr>
            <a:ln w="15875" cap="rnd">
              <a:solidFill>
                <a:schemeClr val="tx1"/>
              </a:solidFill>
              <a:prstDash val="sysDot"/>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Data4Graph!$M$7:$M$141</c:f>
              <c:numCache>
                <c:formatCode>0%</c:formatCode>
                <c:ptCount val="135"/>
                <c:pt idx="0">
                  <c:v>1.39</c:v>
                </c:pt>
                <c:pt idx="1">
                  <c:v>1.32</c:v>
                </c:pt>
                <c:pt idx="2">
                  <c:v>1.06</c:v>
                </c:pt>
                <c:pt idx="3">
                  <c:v>1.04</c:v>
                </c:pt>
                <c:pt idx="4">
                  <c:v>1.01</c:v>
                </c:pt>
                <c:pt idx="5">
                  <c:v>1.3</c:v>
                </c:pt>
                <c:pt idx="6">
                  <c:v>0.93</c:v>
                </c:pt>
                <c:pt idx="7">
                  <c:v>1.2</c:v>
                </c:pt>
                <c:pt idx="8">
                  <c:v>1.03</c:v>
                </c:pt>
                <c:pt idx="9">
                  <c:v>1.1599999999999999</c:v>
                </c:pt>
                <c:pt idx="10">
                  <c:v>1.04</c:v>
                </c:pt>
                <c:pt idx="11">
                  <c:v>1.02</c:v>
                </c:pt>
                <c:pt idx="12">
                  <c:v>1.06</c:v>
                </c:pt>
                <c:pt idx="13">
                  <c:v>0.91</c:v>
                </c:pt>
                <c:pt idx="14">
                  <c:v>0.99</c:v>
                </c:pt>
                <c:pt idx="15">
                  <c:v>0.99</c:v>
                </c:pt>
                <c:pt idx="16">
                  <c:v>1.05</c:v>
                </c:pt>
                <c:pt idx="17">
                  <c:v>1.0900000000000001</c:v>
                </c:pt>
                <c:pt idx="18">
                  <c:v>0.98</c:v>
                </c:pt>
                <c:pt idx="19">
                  <c:v>0.93</c:v>
                </c:pt>
                <c:pt idx="20">
                  <c:v>1.04</c:v>
                </c:pt>
                <c:pt idx="21">
                  <c:v>1.05</c:v>
                </c:pt>
                <c:pt idx="22">
                  <c:v>1.37</c:v>
                </c:pt>
                <c:pt idx="23">
                  <c:v>1.1000000000000001</c:v>
                </c:pt>
                <c:pt idx="24">
                  <c:v>0.92</c:v>
                </c:pt>
                <c:pt idx="25">
                  <c:v>1.1299999999999999</c:v>
                </c:pt>
                <c:pt idx="26">
                  <c:v>1.01</c:v>
                </c:pt>
                <c:pt idx="27">
                  <c:v>1.1299999999999999</c:v>
                </c:pt>
                <c:pt idx="28">
                  <c:v>1.1200000000000001</c:v>
                </c:pt>
                <c:pt idx="29">
                  <c:v>1.32</c:v>
                </c:pt>
                <c:pt idx="30">
                  <c:v>1.36</c:v>
                </c:pt>
                <c:pt idx="31">
                  <c:v>1.1499999999999999</c:v>
                </c:pt>
                <c:pt idx="32">
                  <c:v>1.21</c:v>
                </c:pt>
                <c:pt idx="33">
                  <c:v>1.35</c:v>
                </c:pt>
                <c:pt idx="34">
                  <c:v>1.34</c:v>
                </c:pt>
                <c:pt idx="35">
                  <c:v>0.96</c:v>
                </c:pt>
                <c:pt idx="36">
                  <c:v>0.9</c:v>
                </c:pt>
                <c:pt idx="37">
                  <c:v>1.26</c:v>
                </c:pt>
                <c:pt idx="38">
                  <c:v>1.27</c:v>
                </c:pt>
                <c:pt idx="39">
                  <c:v>1.24</c:v>
                </c:pt>
                <c:pt idx="40">
                  <c:v>0.95</c:v>
                </c:pt>
                <c:pt idx="41">
                  <c:v>1.08</c:v>
                </c:pt>
                <c:pt idx="42">
                  <c:v>1.34</c:v>
                </c:pt>
                <c:pt idx="43">
                  <c:v>1.08</c:v>
                </c:pt>
                <c:pt idx="44">
                  <c:v>1.1299999999999999</c:v>
                </c:pt>
                <c:pt idx="45">
                  <c:v>1.05</c:v>
                </c:pt>
                <c:pt idx="46">
                  <c:v>1.39</c:v>
                </c:pt>
                <c:pt idx="47">
                  <c:v>0.9</c:v>
                </c:pt>
                <c:pt idx="48">
                  <c:v>0.9</c:v>
                </c:pt>
                <c:pt idx="49">
                  <c:v>1.22</c:v>
                </c:pt>
                <c:pt idx="50">
                  <c:v>1.26</c:v>
                </c:pt>
                <c:pt idx="51">
                  <c:v>0.91</c:v>
                </c:pt>
                <c:pt idx="52">
                  <c:v>1.29</c:v>
                </c:pt>
                <c:pt idx="53">
                  <c:v>1.38</c:v>
                </c:pt>
                <c:pt idx="54">
                  <c:v>1.1100000000000001</c:v>
                </c:pt>
                <c:pt idx="55">
                  <c:v>1.35</c:v>
                </c:pt>
                <c:pt idx="56">
                  <c:v>1.05</c:v>
                </c:pt>
                <c:pt idx="57">
                  <c:v>1.08</c:v>
                </c:pt>
                <c:pt idx="58">
                  <c:v>1.01</c:v>
                </c:pt>
                <c:pt idx="59">
                  <c:v>1.39</c:v>
                </c:pt>
                <c:pt idx="60">
                  <c:v>1.4</c:v>
                </c:pt>
                <c:pt idx="61">
                  <c:v>1.1599999999999999</c:v>
                </c:pt>
                <c:pt idx="62">
                  <c:v>1.3</c:v>
                </c:pt>
                <c:pt idx="63">
                  <c:v>1.35</c:v>
                </c:pt>
                <c:pt idx="64">
                  <c:v>1.34</c:v>
                </c:pt>
                <c:pt idx="65">
                  <c:v>1.27</c:v>
                </c:pt>
                <c:pt idx="66">
                  <c:v>1.34</c:v>
                </c:pt>
                <c:pt idx="67">
                  <c:v>1.23</c:v>
                </c:pt>
                <c:pt idx="68">
                  <c:v>1.37</c:v>
                </c:pt>
                <c:pt idx="69">
                  <c:v>1.26</c:v>
                </c:pt>
                <c:pt idx="70">
                  <c:v>1.0900000000000001</c:v>
                </c:pt>
                <c:pt idx="71">
                  <c:v>0.97</c:v>
                </c:pt>
                <c:pt idx="72">
                  <c:v>0.91</c:v>
                </c:pt>
                <c:pt idx="73">
                  <c:v>1.3</c:v>
                </c:pt>
                <c:pt idx="74">
                  <c:v>1.19</c:v>
                </c:pt>
                <c:pt idx="75">
                  <c:v>1.3</c:v>
                </c:pt>
                <c:pt idx="76">
                  <c:v>1.03</c:v>
                </c:pt>
                <c:pt idx="77">
                  <c:v>1.08</c:v>
                </c:pt>
                <c:pt idx="78">
                  <c:v>1.29</c:v>
                </c:pt>
                <c:pt idx="79">
                  <c:v>1.35</c:v>
                </c:pt>
                <c:pt idx="80">
                  <c:v>1.34</c:v>
                </c:pt>
                <c:pt idx="81">
                  <c:v>1.38</c:v>
                </c:pt>
                <c:pt idx="82">
                  <c:v>1.04</c:v>
                </c:pt>
                <c:pt idx="83">
                  <c:v>1.24</c:v>
                </c:pt>
                <c:pt idx="84">
                  <c:v>0.95</c:v>
                </c:pt>
                <c:pt idx="85">
                  <c:v>1.26</c:v>
                </c:pt>
                <c:pt idx="86">
                  <c:v>1.06</c:v>
                </c:pt>
                <c:pt idx="87">
                  <c:v>1.2</c:v>
                </c:pt>
                <c:pt idx="88">
                  <c:v>1.1000000000000001</c:v>
                </c:pt>
                <c:pt idx="89">
                  <c:v>1.1599999999999999</c:v>
                </c:pt>
                <c:pt idx="90">
                  <c:v>0.92</c:v>
                </c:pt>
                <c:pt idx="91">
                  <c:v>1.35</c:v>
                </c:pt>
                <c:pt idx="92">
                  <c:v>1.1100000000000001</c:v>
                </c:pt>
                <c:pt idx="93">
                  <c:v>1.03</c:v>
                </c:pt>
                <c:pt idx="94">
                  <c:v>1.18</c:v>
                </c:pt>
                <c:pt idx="95">
                  <c:v>1.34</c:v>
                </c:pt>
                <c:pt idx="96">
                  <c:v>1.01</c:v>
                </c:pt>
                <c:pt idx="97">
                  <c:v>1.1399999999999999</c:v>
                </c:pt>
                <c:pt idx="98">
                  <c:v>0.9</c:v>
                </c:pt>
                <c:pt idx="99">
                  <c:v>1.34</c:v>
                </c:pt>
                <c:pt idx="100">
                  <c:v>1.37</c:v>
                </c:pt>
                <c:pt idx="101">
                  <c:v>1.2</c:v>
                </c:pt>
                <c:pt idx="102">
                  <c:v>1.31</c:v>
                </c:pt>
                <c:pt idx="103">
                  <c:v>1.04</c:v>
                </c:pt>
                <c:pt idx="104">
                  <c:v>1.0900000000000001</c:v>
                </c:pt>
                <c:pt idx="105">
                  <c:v>1.1399999999999999</c:v>
                </c:pt>
                <c:pt idx="106">
                  <c:v>0.99</c:v>
                </c:pt>
                <c:pt idx="107">
                  <c:v>1.04</c:v>
                </c:pt>
                <c:pt idx="108">
                  <c:v>1.07</c:v>
                </c:pt>
                <c:pt idx="109">
                  <c:v>1.24</c:v>
                </c:pt>
                <c:pt idx="110">
                  <c:v>1.34</c:v>
                </c:pt>
                <c:pt idx="111">
                  <c:v>1.07</c:v>
                </c:pt>
                <c:pt idx="112">
                  <c:v>1.31</c:v>
                </c:pt>
                <c:pt idx="113">
                  <c:v>1.07</c:v>
                </c:pt>
                <c:pt idx="114">
                  <c:v>1.36</c:v>
                </c:pt>
                <c:pt idx="115">
                  <c:v>0.94</c:v>
                </c:pt>
                <c:pt idx="116">
                  <c:v>1.27</c:v>
                </c:pt>
                <c:pt idx="117">
                  <c:v>0.93</c:v>
                </c:pt>
                <c:pt idx="118">
                  <c:v>0.96</c:v>
                </c:pt>
                <c:pt idx="119">
                  <c:v>1.03</c:v>
                </c:pt>
                <c:pt idx="120">
                  <c:v>1.29</c:v>
                </c:pt>
                <c:pt idx="121">
                  <c:v>1.36</c:v>
                </c:pt>
                <c:pt idx="122">
                  <c:v>1.36</c:v>
                </c:pt>
                <c:pt idx="123">
                  <c:v>1.03</c:v>
                </c:pt>
                <c:pt idx="124">
                  <c:v>1.29</c:v>
                </c:pt>
                <c:pt idx="125">
                  <c:v>1.17</c:v>
                </c:pt>
                <c:pt idx="126">
                  <c:v>1.37</c:v>
                </c:pt>
                <c:pt idx="127">
                  <c:v>0.92</c:v>
                </c:pt>
                <c:pt idx="128">
                  <c:v>1.01</c:v>
                </c:pt>
                <c:pt idx="129">
                  <c:v>0.9</c:v>
                </c:pt>
                <c:pt idx="130">
                  <c:v>1.1100000000000001</c:v>
                </c:pt>
                <c:pt idx="131">
                  <c:v>1.27</c:v>
                </c:pt>
                <c:pt idx="132">
                  <c:v>0.98</c:v>
                </c:pt>
                <c:pt idx="133">
                  <c:v>1.39</c:v>
                </c:pt>
                <c:pt idx="134">
                  <c:v>0.93</c:v>
                </c:pt>
              </c:numCache>
            </c:numRef>
          </c:val>
          <c:smooth val="0"/>
          <c:extLst>
            <c:ext xmlns:c16="http://schemas.microsoft.com/office/drawing/2014/chart" uri="{C3380CC4-5D6E-409C-BE32-E72D297353CC}">
              <c16:uniqueId val="{00000002-160A-47D1-A0E4-2713ED6E8BC5}"/>
            </c:ext>
          </c:extLst>
        </c:ser>
        <c:dLbls>
          <c:showLegendKey val="0"/>
          <c:showVal val="0"/>
          <c:showCatName val="0"/>
          <c:showSerName val="0"/>
          <c:showPercent val="0"/>
          <c:showBubbleSize val="0"/>
        </c:dLbls>
        <c:marker val="1"/>
        <c:smooth val="0"/>
        <c:axId val="805594160"/>
        <c:axId val="805592192"/>
      </c:lineChart>
      <c:catAx>
        <c:axId val="7084581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Customer Start Smallest to Largest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08458848"/>
        <c:crosses val="autoZero"/>
        <c:auto val="1"/>
        <c:lblAlgn val="ctr"/>
        <c:lblOffset val="50"/>
        <c:tickLblSkip val="1"/>
        <c:noMultiLvlLbl val="0"/>
      </c:catAx>
      <c:valAx>
        <c:axId val="708458848"/>
        <c:scaling>
          <c:orientation val="minMax"/>
          <c:max val="50"/>
          <c:min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Effective</a:t>
                </a:r>
                <a:r>
                  <a:rPr lang="en-US" baseline="0"/>
                  <a:t> Power Rate $/MWh</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458192"/>
        <c:crosses val="autoZero"/>
        <c:crossBetween val="between"/>
        <c:majorUnit val="1"/>
      </c:valAx>
      <c:valAx>
        <c:axId val="805592192"/>
        <c:scaling>
          <c:orientation val="minMax"/>
          <c:max val="1.4"/>
          <c:min val="-0.1"/>
        </c:scaling>
        <c:delete val="0"/>
        <c:axPos val="r"/>
        <c:title>
          <c:tx>
            <c:strRef>
              <c:f>Data4Graph!$W$9</c:f>
              <c:strCache>
                <c:ptCount val="1"/>
                <c:pt idx="0">
                  <c:v>Load Change | Total Change = 112%</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594160"/>
        <c:crosses val="max"/>
        <c:crossBetween val="between"/>
        <c:majorUnit val="6.0000000000000012E-2"/>
      </c:valAx>
      <c:catAx>
        <c:axId val="805594160"/>
        <c:scaling>
          <c:orientation val="minMax"/>
        </c:scaling>
        <c:delete val="1"/>
        <c:axPos val="b"/>
        <c:numFmt formatCode="General" sourceLinked="1"/>
        <c:majorTickMark val="out"/>
        <c:minorTickMark val="none"/>
        <c:tickLblPos val="nextTo"/>
        <c:crossAx val="80559219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Data4Graph!$W$7</c:f>
          <c:strCache>
            <c:ptCount val="1"/>
            <c:pt idx="0">
              <c:v>End System Size and Rate Design | TRL = 7984 aMW | Acq. Cost = $63/MWh</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Data4Graph!$J$6</c:f>
              <c:strCache>
                <c:ptCount val="1"/>
                <c:pt idx="0">
                  <c:v>End Hybrid Tier Rate</c:v>
                </c:pt>
              </c:strCache>
            </c:strRef>
          </c:tx>
          <c:spPr>
            <a:ln w="28575" cap="rnd">
              <a:solidFill>
                <a:schemeClr val="accent3"/>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Data4Graph!$J$7:$J$141</c:f>
              <c:numCache>
                <c:formatCode>_("$"* #,##0.00_);_("$"* \(#,##0.00\);_("$"* "-"??_);_(@_)</c:formatCode>
                <c:ptCount val="135"/>
                <c:pt idx="0">
                  <c:v>39.793379029009088</c:v>
                </c:pt>
                <c:pt idx="1">
                  <c:v>42.511523421815227</c:v>
                </c:pt>
                <c:pt idx="2">
                  <c:v>37.456614072449156</c:v>
                </c:pt>
                <c:pt idx="3">
                  <c:v>36.4265353670731</c:v>
                </c:pt>
                <c:pt idx="4">
                  <c:v>35.916810916796102</c:v>
                </c:pt>
                <c:pt idx="5">
                  <c:v>42.194469935997006</c:v>
                </c:pt>
                <c:pt idx="6">
                  <c:v>35.916810916796102</c:v>
                </c:pt>
                <c:pt idx="7">
                  <c:v>40.450675763996756</c:v>
                </c:pt>
                <c:pt idx="8">
                  <c:v>36.709136812423402</c:v>
                </c:pt>
                <c:pt idx="9">
                  <c:v>39.039923826563076</c:v>
                </c:pt>
                <c:pt idx="10">
                  <c:v>36.466106080976189</c:v>
                </c:pt>
                <c:pt idx="11">
                  <c:v>36.450206781172646</c:v>
                </c:pt>
                <c:pt idx="12">
                  <c:v>35.916810916796102</c:v>
                </c:pt>
                <c:pt idx="13">
                  <c:v>35.916810916796102</c:v>
                </c:pt>
                <c:pt idx="14">
                  <c:v>35.916810916796102</c:v>
                </c:pt>
                <c:pt idx="15">
                  <c:v>35.916810916796102</c:v>
                </c:pt>
                <c:pt idx="16">
                  <c:v>37.160915226566679</c:v>
                </c:pt>
                <c:pt idx="17">
                  <c:v>37.407875683934847</c:v>
                </c:pt>
                <c:pt idx="18">
                  <c:v>35.916810916796102</c:v>
                </c:pt>
                <c:pt idx="19">
                  <c:v>35.916810916796102</c:v>
                </c:pt>
                <c:pt idx="20">
                  <c:v>36.963087419996249</c:v>
                </c:pt>
                <c:pt idx="21">
                  <c:v>36.73738060003457</c:v>
                </c:pt>
                <c:pt idx="22">
                  <c:v>43.239252069581802</c:v>
                </c:pt>
                <c:pt idx="23">
                  <c:v>38.389828106178271</c:v>
                </c:pt>
                <c:pt idx="24">
                  <c:v>35.916810916796102</c:v>
                </c:pt>
                <c:pt idx="25">
                  <c:v>39.046381342297437</c:v>
                </c:pt>
                <c:pt idx="26">
                  <c:v>36.186149422570395</c:v>
                </c:pt>
                <c:pt idx="27">
                  <c:v>35.916810916796102</c:v>
                </c:pt>
                <c:pt idx="28">
                  <c:v>38.831438318567947</c:v>
                </c:pt>
                <c:pt idx="29">
                  <c:v>39.933125520127057</c:v>
                </c:pt>
                <c:pt idx="30">
                  <c:v>43.117655085879484</c:v>
                </c:pt>
                <c:pt idx="31">
                  <c:v>39.465052971127037</c:v>
                </c:pt>
                <c:pt idx="32">
                  <c:v>40.638025551071159</c:v>
                </c:pt>
                <c:pt idx="33">
                  <c:v>42.863420293450446</c:v>
                </c:pt>
                <c:pt idx="34">
                  <c:v>42.819112624474705</c:v>
                </c:pt>
                <c:pt idx="35">
                  <c:v>35.916810916796102</c:v>
                </c:pt>
                <c:pt idx="36">
                  <c:v>35.916810916796102</c:v>
                </c:pt>
                <c:pt idx="37">
                  <c:v>41.530167394282621</c:v>
                </c:pt>
                <c:pt idx="38">
                  <c:v>41.06298063288002</c:v>
                </c:pt>
                <c:pt idx="39">
                  <c:v>41.181944287738794</c:v>
                </c:pt>
                <c:pt idx="40">
                  <c:v>35.916810916796102</c:v>
                </c:pt>
                <c:pt idx="41">
                  <c:v>35.916810916796102</c:v>
                </c:pt>
                <c:pt idx="42">
                  <c:v>42.819112624474698</c:v>
                </c:pt>
                <c:pt idx="43">
                  <c:v>37.931861959996397</c:v>
                </c:pt>
                <c:pt idx="44">
                  <c:v>35.916810916796102</c:v>
                </c:pt>
                <c:pt idx="45">
                  <c:v>37.212200873139146</c:v>
                </c:pt>
                <c:pt idx="46">
                  <c:v>43.549360371795757</c:v>
                </c:pt>
                <c:pt idx="47">
                  <c:v>35.916810916796102</c:v>
                </c:pt>
                <c:pt idx="48">
                  <c:v>35.916810916796102</c:v>
                </c:pt>
                <c:pt idx="49">
                  <c:v>40.822304030160744</c:v>
                </c:pt>
                <c:pt idx="50">
                  <c:v>40.229822114270675</c:v>
                </c:pt>
                <c:pt idx="51">
                  <c:v>35.916810916796102</c:v>
                </c:pt>
                <c:pt idx="52">
                  <c:v>42.03225652464814</c:v>
                </c:pt>
                <c:pt idx="53">
                  <c:v>35.916810916796102</c:v>
                </c:pt>
                <c:pt idx="54">
                  <c:v>38.61262244756405</c:v>
                </c:pt>
                <c:pt idx="55">
                  <c:v>42.969489567997108</c:v>
                </c:pt>
                <c:pt idx="56">
                  <c:v>37.212200873139146</c:v>
                </c:pt>
                <c:pt idx="57">
                  <c:v>37.34865819534658</c:v>
                </c:pt>
                <c:pt idx="58">
                  <c:v>36.186149422570395</c:v>
                </c:pt>
                <c:pt idx="59">
                  <c:v>39.54210212758958</c:v>
                </c:pt>
                <c:pt idx="60">
                  <c:v>43.689150654854359</c:v>
                </c:pt>
                <c:pt idx="61">
                  <c:v>39.668974928272505</c:v>
                </c:pt>
                <c:pt idx="62">
                  <c:v>42.077548508385405</c:v>
                </c:pt>
                <c:pt idx="63">
                  <c:v>42.969489567997108</c:v>
                </c:pt>
                <c:pt idx="64">
                  <c:v>41.723331860182974</c:v>
                </c:pt>
                <c:pt idx="65">
                  <c:v>41.7001660762174</c:v>
                </c:pt>
                <c:pt idx="66">
                  <c:v>42.819112624474705</c:v>
                </c:pt>
                <c:pt idx="67">
                  <c:v>41.003586111216343</c:v>
                </c:pt>
                <c:pt idx="68">
                  <c:v>43.263657603500803</c:v>
                </c:pt>
                <c:pt idx="69">
                  <c:v>41.46098885946811</c:v>
                </c:pt>
                <c:pt idx="70">
                  <c:v>38.162945795225774</c:v>
                </c:pt>
                <c:pt idx="71">
                  <c:v>35.916810916796102</c:v>
                </c:pt>
                <c:pt idx="72">
                  <c:v>35.916810916796102</c:v>
                </c:pt>
                <c:pt idx="73">
                  <c:v>42.194469935996999</c:v>
                </c:pt>
                <c:pt idx="74">
                  <c:v>40.260177241005124</c:v>
                </c:pt>
                <c:pt idx="75">
                  <c:v>42.173392963985954</c:v>
                </c:pt>
                <c:pt idx="76">
                  <c:v>36.709136812423402</c:v>
                </c:pt>
                <c:pt idx="77">
                  <c:v>37.93186195999639</c:v>
                </c:pt>
                <c:pt idx="78">
                  <c:v>41.245299459539311</c:v>
                </c:pt>
                <c:pt idx="79">
                  <c:v>42.969489567997115</c:v>
                </c:pt>
                <c:pt idx="80">
                  <c:v>42.819112624474698</c:v>
                </c:pt>
                <c:pt idx="81">
                  <c:v>41.559684531597298</c:v>
                </c:pt>
                <c:pt idx="82">
                  <c:v>36.963087419996249</c:v>
                </c:pt>
                <c:pt idx="83">
                  <c:v>41.181944287738794</c:v>
                </c:pt>
                <c:pt idx="84">
                  <c:v>35.916810916796102</c:v>
                </c:pt>
                <c:pt idx="85">
                  <c:v>41.530167394282621</c:v>
                </c:pt>
                <c:pt idx="86">
                  <c:v>37.456614072449149</c:v>
                </c:pt>
                <c:pt idx="87">
                  <c:v>40.450675763996749</c:v>
                </c:pt>
                <c:pt idx="88">
                  <c:v>38.158216614216421</c:v>
                </c:pt>
                <c:pt idx="89">
                  <c:v>39.668974928272505</c:v>
                </c:pt>
                <c:pt idx="90">
                  <c:v>35.916810916796102</c:v>
                </c:pt>
                <c:pt idx="91">
                  <c:v>42.969489567997115</c:v>
                </c:pt>
                <c:pt idx="92">
                  <c:v>38.612622447564064</c:v>
                </c:pt>
                <c:pt idx="93">
                  <c:v>36.709136812423395</c:v>
                </c:pt>
                <c:pt idx="94">
                  <c:v>40.066449929488222</c:v>
                </c:pt>
                <c:pt idx="95">
                  <c:v>42.819112624474705</c:v>
                </c:pt>
                <c:pt idx="96">
                  <c:v>35.916810916796102</c:v>
                </c:pt>
                <c:pt idx="97">
                  <c:v>39.25755343578605</c:v>
                </c:pt>
                <c:pt idx="98">
                  <c:v>35.916810916796102</c:v>
                </c:pt>
                <c:pt idx="99">
                  <c:v>42.819112624474698</c:v>
                </c:pt>
                <c:pt idx="100">
                  <c:v>43.263657603500803</c:v>
                </c:pt>
                <c:pt idx="101">
                  <c:v>40.450675763996749</c:v>
                </c:pt>
                <c:pt idx="102">
                  <c:v>42.354206806714579</c:v>
                </c:pt>
                <c:pt idx="103">
                  <c:v>36.963087419996256</c:v>
                </c:pt>
                <c:pt idx="104">
                  <c:v>38.162945795225781</c:v>
                </c:pt>
                <c:pt idx="105">
                  <c:v>39.257553435786043</c:v>
                </c:pt>
                <c:pt idx="106">
                  <c:v>35.916810916796102</c:v>
                </c:pt>
                <c:pt idx="107">
                  <c:v>36.963087419996256</c:v>
                </c:pt>
                <c:pt idx="108">
                  <c:v>37.696458800744018</c:v>
                </c:pt>
                <c:pt idx="109">
                  <c:v>41.181944287738794</c:v>
                </c:pt>
                <c:pt idx="110">
                  <c:v>42.612959659009967</c:v>
                </c:pt>
                <c:pt idx="111">
                  <c:v>37.696458800744026</c:v>
                </c:pt>
                <c:pt idx="112">
                  <c:v>40.945461351336142</c:v>
                </c:pt>
                <c:pt idx="113">
                  <c:v>35.916810916796102</c:v>
                </c:pt>
                <c:pt idx="114">
                  <c:v>43.117655085879484</c:v>
                </c:pt>
                <c:pt idx="115">
                  <c:v>35.916810916796102</c:v>
                </c:pt>
                <c:pt idx="116">
                  <c:v>41.700166076217407</c:v>
                </c:pt>
                <c:pt idx="117">
                  <c:v>35.916810916796102</c:v>
                </c:pt>
                <c:pt idx="118">
                  <c:v>35.916810916796102</c:v>
                </c:pt>
                <c:pt idx="119">
                  <c:v>36.709136812423402</c:v>
                </c:pt>
                <c:pt idx="120">
                  <c:v>42.03225652464814</c:v>
                </c:pt>
                <c:pt idx="121">
                  <c:v>41.314261682414724</c:v>
                </c:pt>
                <c:pt idx="122">
                  <c:v>43.117655085879491</c:v>
                </c:pt>
                <c:pt idx="123">
                  <c:v>36.709136812423402</c:v>
                </c:pt>
                <c:pt idx="124">
                  <c:v>41.450239507337415</c:v>
                </c:pt>
                <c:pt idx="125">
                  <c:v>39.869411039996663</c:v>
                </c:pt>
                <c:pt idx="126">
                  <c:v>43.26365760350081</c:v>
                </c:pt>
                <c:pt idx="127">
                  <c:v>35.916810916796102</c:v>
                </c:pt>
                <c:pt idx="128">
                  <c:v>35.916810916796102</c:v>
                </c:pt>
                <c:pt idx="129">
                  <c:v>35.916810916796102</c:v>
                </c:pt>
                <c:pt idx="130">
                  <c:v>36.265827072435975</c:v>
                </c:pt>
                <c:pt idx="131">
                  <c:v>38.673353031859989</c:v>
                </c:pt>
                <c:pt idx="132">
                  <c:v>35.916810916796102</c:v>
                </c:pt>
                <c:pt idx="133">
                  <c:v>43.54936037179575</c:v>
                </c:pt>
                <c:pt idx="134">
                  <c:v>35.916810916796102</c:v>
                </c:pt>
              </c:numCache>
            </c:numRef>
          </c:val>
          <c:smooth val="0"/>
          <c:extLst>
            <c:ext xmlns:c16="http://schemas.microsoft.com/office/drawing/2014/chart" uri="{C3380CC4-5D6E-409C-BE32-E72D297353CC}">
              <c16:uniqueId val="{00000002-E606-4774-9C8E-B27D36D53DFD}"/>
            </c:ext>
          </c:extLst>
        </c:ser>
        <c:ser>
          <c:idx val="3"/>
          <c:order val="1"/>
          <c:tx>
            <c:strRef>
              <c:f>Data4Graph!$K$6</c:f>
              <c:strCache>
                <c:ptCount val="1"/>
                <c:pt idx="0">
                  <c:v>End Melded Rate</c:v>
                </c:pt>
              </c:strCache>
            </c:strRef>
          </c:tx>
          <c:spPr>
            <a:ln w="28575" cap="rnd">
              <a:solidFill>
                <a:schemeClr val="accent4"/>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Data4Graph!$K$7:$K$141</c:f>
              <c:numCache>
                <c:formatCode>_("$"* #,##0.00_);_("$"* \(#,##0.00\);_("$"* "-"??_);_(@_)</c:formatCode>
                <c:ptCount val="135"/>
                <c:pt idx="0">
                  <c:v>38.733501665490152</c:v>
                </c:pt>
                <c:pt idx="1">
                  <c:v>38.733501665490152</c:v>
                </c:pt>
                <c:pt idx="2">
                  <c:v>38.733501665490152</c:v>
                </c:pt>
                <c:pt idx="3">
                  <c:v>38.733501665490152</c:v>
                </c:pt>
                <c:pt idx="4">
                  <c:v>38.733501665490152</c:v>
                </c:pt>
                <c:pt idx="5">
                  <c:v>38.733501665490152</c:v>
                </c:pt>
                <c:pt idx="6">
                  <c:v>38.733501665490152</c:v>
                </c:pt>
                <c:pt idx="7">
                  <c:v>38.733501665490152</c:v>
                </c:pt>
                <c:pt idx="8">
                  <c:v>38.733501665490152</c:v>
                </c:pt>
                <c:pt idx="9">
                  <c:v>38.733501665490152</c:v>
                </c:pt>
                <c:pt idx="10">
                  <c:v>38.733501665490152</c:v>
                </c:pt>
                <c:pt idx="11">
                  <c:v>38.733501665490152</c:v>
                </c:pt>
                <c:pt idx="12">
                  <c:v>38.733501665490152</c:v>
                </c:pt>
                <c:pt idx="13">
                  <c:v>38.733501665490152</c:v>
                </c:pt>
                <c:pt idx="14">
                  <c:v>38.733501665490152</c:v>
                </c:pt>
                <c:pt idx="15">
                  <c:v>38.733501665490152</c:v>
                </c:pt>
                <c:pt idx="16">
                  <c:v>38.733501665490152</c:v>
                </c:pt>
                <c:pt idx="17">
                  <c:v>38.733501665490152</c:v>
                </c:pt>
                <c:pt idx="18">
                  <c:v>38.733501665490152</c:v>
                </c:pt>
                <c:pt idx="19">
                  <c:v>38.733501665490152</c:v>
                </c:pt>
                <c:pt idx="20">
                  <c:v>38.733501665490152</c:v>
                </c:pt>
                <c:pt idx="21">
                  <c:v>38.733501665490152</c:v>
                </c:pt>
                <c:pt idx="22">
                  <c:v>38.733501665490152</c:v>
                </c:pt>
                <c:pt idx="23">
                  <c:v>38.733501665490152</c:v>
                </c:pt>
                <c:pt idx="24">
                  <c:v>38.733501665490152</c:v>
                </c:pt>
                <c:pt idx="25">
                  <c:v>38.733501665490152</c:v>
                </c:pt>
                <c:pt idx="26">
                  <c:v>38.733501665490152</c:v>
                </c:pt>
                <c:pt idx="27">
                  <c:v>38.733501665490152</c:v>
                </c:pt>
                <c:pt idx="28">
                  <c:v>38.733501665490152</c:v>
                </c:pt>
                <c:pt idx="29">
                  <c:v>38.733501665490152</c:v>
                </c:pt>
                <c:pt idx="30">
                  <c:v>38.733501665490152</c:v>
                </c:pt>
                <c:pt idx="31">
                  <c:v>38.733501665490152</c:v>
                </c:pt>
                <c:pt idx="32">
                  <c:v>38.733501665490152</c:v>
                </c:pt>
                <c:pt idx="33">
                  <c:v>38.733501665490152</c:v>
                </c:pt>
                <c:pt idx="34">
                  <c:v>38.733501665490152</c:v>
                </c:pt>
                <c:pt idx="35">
                  <c:v>38.733501665490152</c:v>
                </c:pt>
                <c:pt idx="36">
                  <c:v>38.733501665490152</c:v>
                </c:pt>
                <c:pt idx="37">
                  <c:v>38.733501665490152</c:v>
                </c:pt>
                <c:pt idx="38">
                  <c:v>38.733501665490152</c:v>
                </c:pt>
                <c:pt idx="39">
                  <c:v>38.733501665490152</c:v>
                </c:pt>
                <c:pt idx="40">
                  <c:v>38.733501665490152</c:v>
                </c:pt>
                <c:pt idx="41">
                  <c:v>38.733501665490152</c:v>
                </c:pt>
                <c:pt idx="42">
                  <c:v>38.733501665490152</c:v>
                </c:pt>
                <c:pt idx="43">
                  <c:v>38.733501665490152</c:v>
                </c:pt>
                <c:pt idx="44">
                  <c:v>38.733501665490152</c:v>
                </c:pt>
                <c:pt idx="45">
                  <c:v>38.733501665490152</c:v>
                </c:pt>
                <c:pt idx="46">
                  <c:v>38.733501665490152</c:v>
                </c:pt>
                <c:pt idx="47">
                  <c:v>38.733501665490152</c:v>
                </c:pt>
                <c:pt idx="48">
                  <c:v>38.733501665490152</c:v>
                </c:pt>
                <c:pt idx="49">
                  <c:v>38.733501665490152</c:v>
                </c:pt>
                <c:pt idx="50">
                  <c:v>38.733501665490152</c:v>
                </c:pt>
                <c:pt idx="51">
                  <c:v>38.733501665490152</c:v>
                </c:pt>
                <c:pt idx="52">
                  <c:v>38.733501665490152</c:v>
                </c:pt>
                <c:pt idx="53">
                  <c:v>38.733501665490152</c:v>
                </c:pt>
                <c:pt idx="54">
                  <c:v>38.733501665490152</c:v>
                </c:pt>
                <c:pt idx="55">
                  <c:v>38.733501665490152</c:v>
                </c:pt>
                <c:pt idx="56">
                  <c:v>38.733501665490152</c:v>
                </c:pt>
                <c:pt idx="57">
                  <c:v>38.733501665490152</c:v>
                </c:pt>
                <c:pt idx="58">
                  <c:v>38.733501665490152</c:v>
                </c:pt>
                <c:pt idx="59">
                  <c:v>38.733501665490152</c:v>
                </c:pt>
                <c:pt idx="60">
                  <c:v>38.733501665490152</c:v>
                </c:pt>
                <c:pt idx="61">
                  <c:v>38.733501665490152</c:v>
                </c:pt>
                <c:pt idx="62">
                  <c:v>38.733501665490152</c:v>
                </c:pt>
                <c:pt idx="63">
                  <c:v>38.733501665490152</c:v>
                </c:pt>
                <c:pt idx="64">
                  <c:v>38.733501665490152</c:v>
                </c:pt>
                <c:pt idx="65">
                  <c:v>38.733501665490152</c:v>
                </c:pt>
                <c:pt idx="66">
                  <c:v>38.733501665490152</c:v>
                </c:pt>
                <c:pt idx="67">
                  <c:v>38.733501665490152</c:v>
                </c:pt>
                <c:pt idx="68">
                  <c:v>38.733501665490152</c:v>
                </c:pt>
                <c:pt idx="69">
                  <c:v>38.733501665490152</c:v>
                </c:pt>
                <c:pt idx="70">
                  <c:v>38.733501665490152</c:v>
                </c:pt>
                <c:pt idx="71">
                  <c:v>38.733501665490152</c:v>
                </c:pt>
                <c:pt idx="72">
                  <c:v>38.733501665490152</c:v>
                </c:pt>
                <c:pt idx="73">
                  <c:v>38.733501665490152</c:v>
                </c:pt>
                <c:pt idx="74">
                  <c:v>38.733501665490152</c:v>
                </c:pt>
                <c:pt idx="75">
                  <c:v>38.733501665490152</c:v>
                </c:pt>
                <c:pt idx="76">
                  <c:v>38.733501665490152</c:v>
                </c:pt>
                <c:pt idx="77">
                  <c:v>38.733501665490152</c:v>
                </c:pt>
                <c:pt idx="78">
                  <c:v>38.733501665490152</c:v>
                </c:pt>
                <c:pt idx="79">
                  <c:v>38.733501665490152</c:v>
                </c:pt>
                <c:pt idx="80">
                  <c:v>38.733501665490152</c:v>
                </c:pt>
                <c:pt idx="81">
                  <c:v>38.733501665490152</c:v>
                </c:pt>
                <c:pt idx="82">
                  <c:v>38.733501665490152</c:v>
                </c:pt>
                <c:pt idx="83">
                  <c:v>38.733501665490152</c:v>
                </c:pt>
                <c:pt idx="84">
                  <c:v>38.733501665490152</c:v>
                </c:pt>
                <c:pt idx="85">
                  <c:v>38.733501665490152</c:v>
                </c:pt>
                <c:pt idx="86">
                  <c:v>38.733501665490152</c:v>
                </c:pt>
                <c:pt idx="87">
                  <c:v>38.733501665490152</c:v>
                </c:pt>
                <c:pt idx="88">
                  <c:v>38.733501665490152</c:v>
                </c:pt>
                <c:pt idx="89">
                  <c:v>38.733501665490152</c:v>
                </c:pt>
                <c:pt idx="90">
                  <c:v>38.733501665490152</c:v>
                </c:pt>
                <c:pt idx="91">
                  <c:v>38.733501665490152</c:v>
                </c:pt>
                <c:pt idx="92">
                  <c:v>38.733501665490152</c:v>
                </c:pt>
                <c:pt idx="93">
                  <c:v>38.733501665490152</c:v>
                </c:pt>
                <c:pt idx="94">
                  <c:v>38.733501665490152</c:v>
                </c:pt>
                <c:pt idx="95">
                  <c:v>38.733501665490152</c:v>
                </c:pt>
                <c:pt idx="96">
                  <c:v>38.733501665490152</c:v>
                </c:pt>
                <c:pt idx="97">
                  <c:v>38.733501665490152</c:v>
                </c:pt>
                <c:pt idx="98">
                  <c:v>38.733501665490152</c:v>
                </c:pt>
                <c:pt idx="99">
                  <c:v>38.733501665490152</c:v>
                </c:pt>
                <c:pt idx="100">
                  <c:v>38.733501665490152</c:v>
                </c:pt>
                <c:pt idx="101">
                  <c:v>38.733501665490152</c:v>
                </c:pt>
                <c:pt idx="102">
                  <c:v>38.733501665490152</c:v>
                </c:pt>
                <c:pt idx="103">
                  <c:v>38.733501665490152</c:v>
                </c:pt>
                <c:pt idx="104">
                  <c:v>38.733501665490152</c:v>
                </c:pt>
                <c:pt idx="105">
                  <c:v>38.733501665490152</c:v>
                </c:pt>
                <c:pt idx="106">
                  <c:v>38.733501665490152</c:v>
                </c:pt>
                <c:pt idx="107">
                  <c:v>38.733501665490152</c:v>
                </c:pt>
                <c:pt idx="108">
                  <c:v>38.733501665490152</c:v>
                </c:pt>
                <c:pt idx="109">
                  <c:v>38.733501665490152</c:v>
                </c:pt>
                <c:pt idx="110">
                  <c:v>38.733501665490152</c:v>
                </c:pt>
                <c:pt idx="111">
                  <c:v>38.733501665490152</c:v>
                </c:pt>
                <c:pt idx="112">
                  <c:v>38.733501665490152</c:v>
                </c:pt>
                <c:pt idx="113">
                  <c:v>38.733501665490152</c:v>
                </c:pt>
                <c:pt idx="114">
                  <c:v>38.733501665490152</c:v>
                </c:pt>
                <c:pt idx="115">
                  <c:v>38.733501665490152</c:v>
                </c:pt>
                <c:pt idx="116">
                  <c:v>38.733501665490152</c:v>
                </c:pt>
                <c:pt idx="117">
                  <c:v>38.733501665490152</c:v>
                </c:pt>
                <c:pt idx="118">
                  <c:v>38.733501665490152</c:v>
                </c:pt>
                <c:pt idx="119">
                  <c:v>38.733501665490152</c:v>
                </c:pt>
                <c:pt idx="120">
                  <c:v>38.733501665490152</c:v>
                </c:pt>
                <c:pt idx="121">
                  <c:v>38.733501665490152</c:v>
                </c:pt>
                <c:pt idx="122">
                  <c:v>38.733501665490152</c:v>
                </c:pt>
                <c:pt idx="123">
                  <c:v>38.733501665490152</c:v>
                </c:pt>
                <c:pt idx="124">
                  <c:v>38.733501665490152</c:v>
                </c:pt>
                <c:pt idx="125">
                  <c:v>38.733501665490152</c:v>
                </c:pt>
                <c:pt idx="126">
                  <c:v>38.733501665490152</c:v>
                </c:pt>
                <c:pt idx="127">
                  <c:v>38.733501665490152</c:v>
                </c:pt>
                <c:pt idx="128">
                  <c:v>38.733501665490152</c:v>
                </c:pt>
                <c:pt idx="129">
                  <c:v>38.733501665490152</c:v>
                </c:pt>
                <c:pt idx="130">
                  <c:v>38.733501665490152</c:v>
                </c:pt>
                <c:pt idx="131">
                  <c:v>38.733501665490152</c:v>
                </c:pt>
                <c:pt idx="132">
                  <c:v>38.733501665490152</c:v>
                </c:pt>
                <c:pt idx="133">
                  <c:v>38.733501665490152</c:v>
                </c:pt>
                <c:pt idx="134">
                  <c:v>38.733501665490152</c:v>
                </c:pt>
              </c:numCache>
            </c:numRef>
          </c:val>
          <c:smooth val="0"/>
          <c:extLst>
            <c:ext xmlns:c16="http://schemas.microsoft.com/office/drawing/2014/chart" uri="{C3380CC4-5D6E-409C-BE32-E72D297353CC}">
              <c16:uniqueId val="{00000003-E606-4774-9C8E-B27D36D53DFD}"/>
            </c:ext>
          </c:extLst>
        </c:ser>
        <c:dLbls>
          <c:showLegendKey val="0"/>
          <c:showVal val="0"/>
          <c:showCatName val="0"/>
          <c:showSerName val="0"/>
          <c:showPercent val="0"/>
          <c:showBubbleSize val="0"/>
        </c:dLbls>
        <c:marker val="1"/>
        <c:smooth val="0"/>
        <c:axId val="708458192"/>
        <c:axId val="708458848"/>
      </c:lineChart>
      <c:lineChart>
        <c:grouping val="standard"/>
        <c:varyColors val="0"/>
        <c:ser>
          <c:idx val="4"/>
          <c:order val="2"/>
          <c:tx>
            <c:strRef>
              <c:f>Data4Graph!$M$6</c:f>
              <c:strCache>
                <c:ptCount val="1"/>
                <c:pt idx="0">
                  <c:v>Load Change</c:v>
                </c:pt>
              </c:strCache>
            </c:strRef>
          </c:tx>
          <c:spPr>
            <a:ln w="15875" cap="rnd">
              <a:solidFill>
                <a:schemeClr val="tx1"/>
              </a:solidFill>
              <a:prstDash val="sysDot"/>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Data4Graph!$M$7:$M$141</c:f>
              <c:numCache>
                <c:formatCode>0%</c:formatCode>
                <c:ptCount val="135"/>
                <c:pt idx="0">
                  <c:v>1.39</c:v>
                </c:pt>
                <c:pt idx="1">
                  <c:v>1.32</c:v>
                </c:pt>
                <c:pt idx="2">
                  <c:v>1.06</c:v>
                </c:pt>
                <c:pt idx="3">
                  <c:v>1.04</c:v>
                </c:pt>
                <c:pt idx="4">
                  <c:v>1.01</c:v>
                </c:pt>
                <c:pt idx="5">
                  <c:v>1.3</c:v>
                </c:pt>
                <c:pt idx="6">
                  <c:v>0.93</c:v>
                </c:pt>
                <c:pt idx="7">
                  <c:v>1.2</c:v>
                </c:pt>
                <c:pt idx="8">
                  <c:v>1.03</c:v>
                </c:pt>
                <c:pt idx="9">
                  <c:v>1.1599999999999999</c:v>
                </c:pt>
                <c:pt idx="10">
                  <c:v>1.04</c:v>
                </c:pt>
                <c:pt idx="11">
                  <c:v>1.02</c:v>
                </c:pt>
                <c:pt idx="12">
                  <c:v>1.06</c:v>
                </c:pt>
                <c:pt idx="13">
                  <c:v>0.91</c:v>
                </c:pt>
                <c:pt idx="14">
                  <c:v>0.99</c:v>
                </c:pt>
                <c:pt idx="15">
                  <c:v>0.99</c:v>
                </c:pt>
                <c:pt idx="16">
                  <c:v>1.05</c:v>
                </c:pt>
                <c:pt idx="17">
                  <c:v>1.0900000000000001</c:v>
                </c:pt>
                <c:pt idx="18">
                  <c:v>0.98</c:v>
                </c:pt>
                <c:pt idx="19">
                  <c:v>0.93</c:v>
                </c:pt>
                <c:pt idx="20">
                  <c:v>1.04</c:v>
                </c:pt>
                <c:pt idx="21">
                  <c:v>1.05</c:v>
                </c:pt>
                <c:pt idx="22">
                  <c:v>1.37</c:v>
                </c:pt>
                <c:pt idx="23">
                  <c:v>1.1000000000000001</c:v>
                </c:pt>
                <c:pt idx="24">
                  <c:v>0.92</c:v>
                </c:pt>
                <c:pt idx="25">
                  <c:v>1.1299999999999999</c:v>
                </c:pt>
                <c:pt idx="26">
                  <c:v>1.01</c:v>
                </c:pt>
                <c:pt idx="27">
                  <c:v>1.1299999999999999</c:v>
                </c:pt>
                <c:pt idx="28">
                  <c:v>1.1200000000000001</c:v>
                </c:pt>
                <c:pt idx="29">
                  <c:v>1.32</c:v>
                </c:pt>
                <c:pt idx="30">
                  <c:v>1.36</c:v>
                </c:pt>
                <c:pt idx="31">
                  <c:v>1.1499999999999999</c:v>
                </c:pt>
                <c:pt idx="32">
                  <c:v>1.21</c:v>
                </c:pt>
                <c:pt idx="33">
                  <c:v>1.35</c:v>
                </c:pt>
                <c:pt idx="34">
                  <c:v>1.34</c:v>
                </c:pt>
                <c:pt idx="35">
                  <c:v>0.96</c:v>
                </c:pt>
                <c:pt idx="36">
                  <c:v>0.9</c:v>
                </c:pt>
                <c:pt idx="37">
                  <c:v>1.26</c:v>
                </c:pt>
                <c:pt idx="38">
                  <c:v>1.27</c:v>
                </c:pt>
                <c:pt idx="39">
                  <c:v>1.24</c:v>
                </c:pt>
                <c:pt idx="40">
                  <c:v>0.95</c:v>
                </c:pt>
                <c:pt idx="41">
                  <c:v>1.08</c:v>
                </c:pt>
                <c:pt idx="42">
                  <c:v>1.34</c:v>
                </c:pt>
                <c:pt idx="43">
                  <c:v>1.08</c:v>
                </c:pt>
                <c:pt idx="44">
                  <c:v>1.1299999999999999</c:v>
                </c:pt>
                <c:pt idx="45">
                  <c:v>1.05</c:v>
                </c:pt>
                <c:pt idx="46">
                  <c:v>1.39</c:v>
                </c:pt>
                <c:pt idx="47">
                  <c:v>0.9</c:v>
                </c:pt>
                <c:pt idx="48">
                  <c:v>0.9</c:v>
                </c:pt>
                <c:pt idx="49">
                  <c:v>1.22</c:v>
                </c:pt>
                <c:pt idx="50">
                  <c:v>1.26</c:v>
                </c:pt>
                <c:pt idx="51">
                  <c:v>0.91</c:v>
                </c:pt>
                <c:pt idx="52">
                  <c:v>1.29</c:v>
                </c:pt>
                <c:pt idx="53">
                  <c:v>1.38</c:v>
                </c:pt>
                <c:pt idx="54">
                  <c:v>1.1100000000000001</c:v>
                </c:pt>
                <c:pt idx="55">
                  <c:v>1.35</c:v>
                </c:pt>
                <c:pt idx="56">
                  <c:v>1.05</c:v>
                </c:pt>
                <c:pt idx="57">
                  <c:v>1.08</c:v>
                </c:pt>
                <c:pt idx="58">
                  <c:v>1.01</c:v>
                </c:pt>
                <c:pt idx="59">
                  <c:v>1.39</c:v>
                </c:pt>
                <c:pt idx="60">
                  <c:v>1.4</c:v>
                </c:pt>
                <c:pt idx="61">
                  <c:v>1.1599999999999999</c:v>
                </c:pt>
                <c:pt idx="62">
                  <c:v>1.3</c:v>
                </c:pt>
                <c:pt idx="63">
                  <c:v>1.35</c:v>
                </c:pt>
                <c:pt idx="64">
                  <c:v>1.34</c:v>
                </c:pt>
                <c:pt idx="65">
                  <c:v>1.27</c:v>
                </c:pt>
                <c:pt idx="66">
                  <c:v>1.34</c:v>
                </c:pt>
                <c:pt idx="67">
                  <c:v>1.23</c:v>
                </c:pt>
                <c:pt idx="68">
                  <c:v>1.37</c:v>
                </c:pt>
                <c:pt idx="69">
                  <c:v>1.26</c:v>
                </c:pt>
                <c:pt idx="70">
                  <c:v>1.0900000000000001</c:v>
                </c:pt>
                <c:pt idx="71">
                  <c:v>0.97</c:v>
                </c:pt>
                <c:pt idx="72">
                  <c:v>0.91</c:v>
                </c:pt>
                <c:pt idx="73">
                  <c:v>1.3</c:v>
                </c:pt>
                <c:pt idx="74">
                  <c:v>1.19</c:v>
                </c:pt>
                <c:pt idx="75">
                  <c:v>1.3</c:v>
                </c:pt>
                <c:pt idx="76">
                  <c:v>1.03</c:v>
                </c:pt>
                <c:pt idx="77">
                  <c:v>1.08</c:v>
                </c:pt>
                <c:pt idx="78">
                  <c:v>1.29</c:v>
                </c:pt>
                <c:pt idx="79">
                  <c:v>1.35</c:v>
                </c:pt>
                <c:pt idx="80">
                  <c:v>1.34</c:v>
                </c:pt>
                <c:pt idx="81">
                  <c:v>1.38</c:v>
                </c:pt>
                <c:pt idx="82">
                  <c:v>1.04</c:v>
                </c:pt>
                <c:pt idx="83">
                  <c:v>1.24</c:v>
                </c:pt>
                <c:pt idx="84">
                  <c:v>0.95</c:v>
                </c:pt>
                <c:pt idx="85">
                  <c:v>1.26</c:v>
                </c:pt>
                <c:pt idx="86">
                  <c:v>1.06</c:v>
                </c:pt>
                <c:pt idx="87">
                  <c:v>1.2</c:v>
                </c:pt>
                <c:pt idx="88">
                  <c:v>1.1000000000000001</c:v>
                </c:pt>
                <c:pt idx="89">
                  <c:v>1.1599999999999999</c:v>
                </c:pt>
                <c:pt idx="90">
                  <c:v>0.92</c:v>
                </c:pt>
                <c:pt idx="91">
                  <c:v>1.35</c:v>
                </c:pt>
                <c:pt idx="92">
                  <c:v>1.1100000000000001</c:v>
                </c:pt>
                <c:pt idx="93">
                  <c:v>1.03</c:v>
                </c:pt>
                <c:pt idx="94">
                  <c:v>1.18</c:v>
                </c:pt>
                <c:pt idx="95">
                  <c:v>1.34</c:v>
                </c:pt>
                <c:pt idx="96">
                  <c:v>1.01</c:v>
                </c:pt>
                <c:pt idx="97">
                  <c:v>1.1399999999999999</c:v>
                </c:pt>
                <c:pt idx="98">
                  <c:v>0.9</c:v>
                </c:pt>
                <c:pt idx="99">
                  <c:v>1.34</c:v>
                </c:pt>
                <c:pt idx="100">
                  <c:v>1.37</c:v>
                </c:pt>
                <c:pt idx="101">
                  <c:v>1.2</c:v>
                </c:pt>
                <c:pt idx="102">
                  <c:v>1.31</c:v>
                </c:pt>
                <c:pt idx="103">
                  <c:v>1.04</c:v>
                </c:pt>
                <c:pt idx="104">
                  <c:v>1.0900000000000001</c:v>
                </c:pt>
                <c:pt idx="105">
                  <c:v>1.1399999999999999</c:v>
                </c:pt>
                <c:pt idx="106">
                  <c:v>0.99</c:v>
                </c:pt>
                <c:pt idx="107">
                  <c:v>1.04</c:v>
                </c:pt>
                <c:pt idx="108">
                  <c:v>1.07</c:v>
                </c:pt>
                <c:pt idx="109">
                  <c:v>1.24</c:v>
                </c:pt>
                <c:pt idx="110">
                  <c:v>1.34</c:v>
                </c:pt>
                <c:pt idx="111">
                  <c:v>1.07</c:v>
                </c:pt>
                <c:pt idx="112">
                  <c:v>1.31</c:v>
                </c:pt>
                <c:pt idx="113">
                  <c:v>1.07</c:v>
                </c:pt>
                <c:pt idx="114">
                  <c:v>1.36</c:v>
                </c:pt>
                <c:pt idx="115">
                  <c:v>0.94</c:v>
                </c:pt>
                <c:pt idx="116">
                  <c:v>1.27</c:v>
                </c:pt>
                <c:pt idx="117">
                  <c:v>0.93</c:v>
                </c:pt>
                <c:pt idx="118">
                  <c:v>0.96</c:v>
                </c:pt>
                <c:pt idx="119">
                  <c:v>1.03</c:v>
                </c:pt>
                <c:pt idx="120">
                  <c:v>1.29</c:v>
                </c:pt>
                <c:pt idx="121">
                  <c:v>1.36</c:v>
                </c:pt>
                <c:pt idx="122">
                  <c:v>1.36</c:v>
                </c:pt>
                <c:pt idx="123">
                  <c:v>1.03</c:v>
                </c:pt>
                <c:pt idx="124">
                  <c:v>1.29</c:v>
                </c:pt>
                <c:pt idx="125">
                  <c:v>1.17</c:v>
                </c:pt>
                <c:pt idx="126">
                  <c:v>1.37</c:v>
                </c:pt>
                <c:pt idx="127">
                  <c:v>0.92</c:v>
                </c:pt>
                <c:pt idx="128">
                  <c:v>1.01</c:v>
                </c:pt>
                <c:pt idx="129">
                  <c:v>0.9</c:v>
                </c:pt>
                <c:pt idx="130">
                  <c:v>1.1100000000000001</c:v>
                </c:pt>
                <c:pt idx="131">
                  <c:v>1.27</c:v>
                </c:pt>
                <c:pt idx="132">
                  <c:v>0.98</c:v>
                </c:pt>
                <c:pt idx="133">
                  <c:v>1.39</c:v>
                </c:pt>
                <c:pt idx="134">
                  <c:v>0.93</c:v>
                </c:pt>
              </c:numCache>
            </c:numRef>
          </c:val>
          <c:smooth val="0"/>
          <c:extLst>
            <c:ext xmlns:c16="http://schemas.microsoft.com/office/drawing/2014/chart" uri="{C3380CC4-5D6E-409C-BE32-E72D297353CC}">
              <c16:uniqueId val="{00000004-E606-4774-9C8E-B27D36D53DFD}"/>
            </c:ext>
          </c:extLst>
        </c:ser>
        <c:dLbls>
          <c:showLegendKey val="0"/>
          <c:showVal val="0"/>
          <c:showCatName val="0"/>
          <c:showSerName val="0"/>
          <c:showPercent val="0"/>
          <c:showBubbleSize val="0"/>
        </c:dLbls>
        <c:marker val="1"/>
        <c:smooth val="0"/>
        <c:axId val="805594160"/>
        <c:axId val="805592192"/>
      </c:lineChart>
      <c:catAx>
        <c:axId val="7084581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Customer Start Smallest to Largest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08458848"/>
        <c:crosses val="autoZero"/>
        <c:auto val="1"/>
        <c:lblAlgn val="ctr"/>
        <c:lblOffset val="50"/>
        <c:tickLblSkip val="1"/>
        <c:noMultiLvlLbl val="0"/>
      </c:catAx>
      <c:valAx>
        <c:axId val="708458848"/>
        <c:scaling>
          <c:orientation val="minMax"/>
          <c:max val="50"/>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Effective</a:t>
                </a:r>
                <a:r>
                  <a:rPr lang="en-US" baseline="0"/>
                  <a:t> Power Rate $/MWh</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458192"/>
        <c:crosses val="autoZero"/>
        <c:crossBetween val="between"/>
        <c:majorUnit val="1"/>
      </c:valAx>
      <c:valAx>
        <c:axId val="805592192"/>
        <c:scaling>
          <c:orientation val="minMax"/>
          <c:max val="1.4"/>
          <c:min val="0"/>
        </c:scaling>
        <c:delete val="0"/>
        <c:axPos val="r"/>
        <c:title>
          <c:tx>
            <c:strRef>
              <c:f>Data4Graph!$W$9</c:f>
              <c:strCache>
                <c:ptCount val="1"/>
                <c:pt idx="0">
                  <c:v>Load Change | Total Change = 112%</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594160"/>
        <c:crosses val="max"/>
        <c:crossBetween val="between"/>
        <c:majorUnit val="7.0000000000000007E-2"/>
      </c:valAx>
      <c:catAx>
        <c:axId val="805594160"/>
        <c:scaling>
          <c:orientation val="minMax"/>
        </c:scaling>
        <c:delete val="1"/>
        <c:axPos val="b"/>
        <c:numFmt formatCode="General" sourceLinked="1"/>
        <c:majorTickMark val="out"/>
        <c:minorTickMark val="none"/>
        <c:tickLblPos val="nextTo"/>
        <c:crossAx val="80559219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Data4Graph!$W$48</c:f>
          <c:strCache>
            <c:ptCount val="1"/>
            <c:pt idx="0">
              <c:v>Start Rate Design and System Size Quantities | TRL = 7153 aMW | Acq. Cost = $63/MWh</c:v>
            </c:pt>
          </c:strCache>
        </c:strRef>
      </c:tx>
      <c:layout>
        <c:manualLayout>
          <c:xMode val="edge"/>
          <c:yMode val="edge"/>
          <c:x val="0.1495666554049688"/>
          <c:y val="1.210871002810096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Data4Graph!$N$6</c:f>
              <c:strCache>
                <c:ptCount val="1"/>
                <c:pt idx="0">
                  <c:v>Start Rollover Tier</c:v>
                </c:pt>
              </c:strCache>
            </c:strRef>
          </c:tx>
          <c:spPr>
            <a:ln w="28575" cap="rnd">
              <a:solidFill>
                <a:schemeClr val="accent1"/>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Data4Graph!$N$7:$N$141</c:f>
              <c:numCache>
                <c:formatCode>0%</c:formatCode>
                <c:ptCount val="1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numCache>
            </c:numRef>
          </c:val>
          <c:smooth val="0"/>
          <c:extLst>
            <c:ext xmlns:c16="http://schemas.microsoft.com/office/drawing/2014/chart" uri="{C3380CC4-5D6E-409C-BE32-E72D297353CC}">
              <c16:uniqueId val="{00000000-8553-4182-92A3-FEFEDF1B938B}"/>
            </c:ext>
          </c:extLst>
        </c:ser>
        <c:ser>
          <c:idx val="1"/>
          <c:order val="1"/>
          <c:tx>
            <c:strRef>
              <c:f>Data4Graph!$O$6</c:f>
              <c:strCache>
                <c:ptCount val="1"/>
                <c:pt idx="0">
                  <c:v>Start Rollover 50/50 Tier</c:v>
                </c:pt>
              </c:strCache>
            </c:strRef>
          </c:tx>
          <c:spPr>
            <a:ln w="28575" cap="rnd">
              <a:solidFill>
                <a:schemeClr val="accent2"/>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Data4Graph!$O$7:$O$141</c:f>
              <c:numCache>
                <c:formatCode>0%</c:formatCode>
                <c:ptCount val="135"/>
                <c:pt idx="0">
                  <c:v>2.9748248123928178E-2</c:v>
                </c:pt>
                <c:pt idx="1">
                  <c:v>2.1762019712749936E-2</c:v>
                </c:pt>
                <c:pt idx="2">
                  <c:v>-4.2504566980859915E-3</c:v>
                </c:pt>
                <c:pt idx="3">
                  <c:v>2.9748248123928178E-2</c:v>
                </c:pt>
                <c:pt idx="4">
                  <c:v>2.9748248123928178E-2</c:v>
                </c:pt>
                <c:pt idx="5">
                  <c:v>2.1802518337767696E-2</c:v>
                </c:pt>
                <c:pt idx="6">
                  <c:v>-8.6598094148819693E-2</c:v>
                </c:pt>
                <c:pt idx="7">
                  <c:v>-5.2061949685182851E-2</c:v>
                </c:pt>
                <c:pt idx="8">
                  <c:v>-3.5312735468773226E-4</c:v>
                </c:pt>
                <c:pt idx="9">
                  <c:v>2.9748248123928178E-2</c:v>
                </c:pt>
                <c:pt idx="10">
                  <c:v>2.9748248123928178E-2</c:v>
                </c:pt>
                <c:pt idx="11">
                  <c:v>2.4732787647338439E-2</c:v>
                </c:pt>
                <c:pt idx="12">
                  <c:v>2.9748248123928178E-2</c:v>
                </c:pt>
                <c:pt idx="13">
                  <c:v>2.9748248123928178E-2</c:v>
                </c:pt>
                <c:pt idx="14">
                  <c:v>-3.2174396068600175E-2</c:v>
                </c:pt>
                <c:pt idx="15">
                  <c:v>2.9748248123928178E-2</c:v>
                </c:pt>
                <c:pt idx="16">
                  <c:v>2.9748248123928178E-2</c:v>
                </c:pt>
                <c:pt idx="17">
                  <c:v>2.9748248123928178E-2</c:v>
                </c:pt>
                <c:pt idx="18">
                  <c:v>2.9748248123928178E-2</c:v>
                </c:pt>
                <c:pt idx="19">
                  <c:v>-4.9514207378131725E-2</c:v>
                </c:pt>
                <c:pt idx="20">
                  <c:v>7.9367202426803285E-3</c:v>
                </c:pt>
                <c:pt idx="21">
                  <c:v>2.9748248123927956E-2</c:v>
                </c:pt>
                <c:pt idx="22">
                  <c:v>2.9748248123928178E-2</c:v>
                </c:pt>
                <c:pt idx="23">
                  <c:v>-0.12874549529534884</c:v>
                </c:pt>
                <c:pt idx="24">
                  <c:v>2.9748248123928178E-2</c:v>
                </c:pt>
                <c:pt idx="25">
                  <c:v>-5.9496310423849397E-2</c:v>
                </c:pt>
                <c:pt idx="26">
                  <c:v>7.246056012199853E-3</c:v>
                </c:pt>
                <c:pt idx="27">
                  <c:v>2.9748248123928178E-2</c:v>
                </c:pt>
                <c:pt idx="28">
                  <c:v>1.4597204764811966E-2</c:v>
                </c:pt>
                <c:pt idx="29">
                  <c:v>2.9748248123928178E-2</c:v>
                </c:pt>
                <c:pt idx="30">
                  <c:v>-6.6501038075059693E-3</c:v>
                </c:pt>
                <c:pt idx="31">
                  <c:v>-7.0788024247938952E-2</c:v>
                </c:pt>
                <c:pt idx="32">
                  <c:v>-8.2309334496710518E-2</c:v>
                </c:pt>
                <c:pt idx="33">
                  <c:v>2.9748248123928178E-2</c:v>
                </c:pt>
                <c:pt idx="34">
                  <c:v>-2.4585400052753004E-2</c:v>
                </c:pt>
                <c:pt idx="35">
                  <c:v>-3.8213626566635628E-2</c:v>
                </c:pt>
                <c:pt idx="36">
                  <c:v>-0.11216421619935202</c:v>
                </c:pt>
                <c:pt idx="37">
                  <c:v>-7.6718950795391705E-2</c:v>
                </c:pt>
                <c:pt idx="38">
                  <c:v>2.9748248123928178E-2</c:v>
                </c:pt>
                <c:pt idx="39">
                  <c:v>1.0101052341419336E-2</c:v>
                </c:pt>
                <c:pt idx="40">
                  <c:v>2.9748248123928178E-2</c:v>
                </c:pt>
                <c:pt idx="41">
                  <c:v>2.9748248123928178E-2</c:v>
                </c:pt>
                <c:pt idx="42">
                  <c:v>-1.6562276816680876E-2</c:v>
                </c:pt>
                <c:pt idx="43">
                  <c:v>-9.0035308827867144E-3</c:v>
                </c:pt>
                <c:pt idx="44">
                  <c:v>2.9748248123928178E-2</c:v>
                </c:pt>
                <c:pt idx="45">
                  <c:v>-3.9081847475960219E-3</c:v>
                </c:pt>
                <c:pt idx="46">
                  <c:v>-3.9741424015665938E-2</c:v>
                </c:pt>
                <c:pt idx="47">
                  <c:v>8.8019344554437495E-3</c:v>
                </c:pt>
                <c:pt idx="48">
                  <c:v>2.9748248123928178E-2</c:v>
                </c:pt>
                <c:pt idx="49">
                  <c:v>-5.79003180348171E-2</c:v>
                </c:pt>
                <c:pt idx="50">
                  <c:v>2.9748248123928178E-2</c:v>
                </c:pt>
                <c:pt idx="51">
                  <c:v>2.9748248123928178E-2</c:v>
                </c:pt>
                <c:pt idx="52">
                  <c:v>-4.788096453539048E-2</c:v>
                </c:pt>
                <c:pt idx="53">
                  <c:v>2.97482481239284E-2</c:v>
                </c:pt>
                <c:pt idx="54">
                  <c:v>-4.1267246043720229E-3</c:v>
                </c:pt>
                <c:pt idx="55">
                  <c:v>-3.6624808843124357E-2</c:v>
                </c:pt>
                <c:pt idx="56">
                  <c:v>2.9453085818080149E-2</c:v>
                </c:pt>
                <c:pt idx="57">
                  <c:v>2.9748248123928178E-2</c:v>
                </c:pt>
                <c:pt idx="58">
                  <c:v>-4.9396000765212666E-2</c:v>
                </c:pt>
                <c:pt idx="59">
                  <c:v>2.9748248123928178E-2</c:v>
                </c:pt>
                <c:pt idx="60">
                  <c:v>-2.0190808612014388E-2</c:v>
                </c:pt>
                <c:pt idx="61">
                  <c:v>-1.6181579283134795E-2</c:v>
                </c:pt>
                <c:pt idx="62">
                  <c:v>2.9748248123928178E-2</c:v>
                </c:pt>
                <c:pt idx="63">
                  <c:v>2.9472145526789228E-2</c:v>
                </c:pt>
                <c:pt idx="64">
                  <c:v>2.9748248123928178E-2</c:v>
                </c:pt>
                <c:pt idx="65">
                  <c:v>-4.6064640560042558E-2</c:v>
                </c:pt>
                <c:pt idx="66">
                  <c:v>-3.5709374186457477E-2</c:v>
                </c:pt>
                <c:pt idx="67">
                  <c:v>-3.474986940569047E-2</c:v>
                </c:pt>
                <c:pt idx="68">
                  <c:v>2.2929320301006362E-2</c:v>
                </c:pt>
                <c:pt idx="69">
                  <c:v>2.9748248123928178E-2</c:v>
                </c:pt>
                <c:pt idx="70">
                  <c:v>-6.3271267926743091E-2</c:v>
                </c:pt>
                <c:pt idx="71">
                  <c:v>1.2746945888171268E-2</c:v>
                </c:pt>
                <c:pt idx="72">
                  <c:v>7.8011671768019042E-5</c:v>
                </c:pt>
                <c:pt idx="73">
                  <c:v>2.9748248123928178E-2</c:v>
                </c:pt>
                <c:pt idx="74">
                  <c:v>-6.2231870641076714E-2</c:v>
                </c:pt>
                <c:pt idx="75">
                  <c:v>2.9748248123928178E-2</c:v>
                </c:pt>
                <c:pt idx="76">
                  <c:v>1.4758892149061786E-2</c:v>
                </c:pt>
                <c:pt idx="77">
                  <c:v>2.5895994310477732E-2</c:v>
                </c:pt>
                <c:pt idx="78">
                  <c:v>2.9748248123928178E-2</c:v>
                </c:pt>
                <c:pt idx="79">
                  <c:v>-5.0821075205273569E-2</c:v>
                </c:pt>
                <c:pt idx="80">
                  <c:v>-1.2716595883853876E-2</c:v>
                </c:pt>
                <c:pt idx="81">
                  <c:v>2.9748248123928178E-2</c:v>
                </c:pt>
                <c:pt idx="82">
                  <c:v>1.9024974811612028E-2</c:v>
                </c:pt>
                <c:pt idx="83">
                  <c:v>-5.1612692208377497E-2</c:v>
                </c:pt>
                <c:pt idx="84">
                  <c:v>2.9748248123928178E-2</c:v>
                </c:pt>
                <c:pt idx="85">
                  <c:v>-3.2445583930700295E-2</c:v>
                </c:pt>
                <c:pt idx="86">
                  <c:v>2.1668805740346686E-2</c:v>
                </c:pt>
                <c:pt idx="87">
                  <c:v>2.2926172660222344E-2</c:v>
                </c:pt>
                <c:pt idx="88">
                  <c:v>2.9748248123928178E-2</c:v>
                </c:pt>
                <c:pt idx="89">
                  <c:v>-5.8403515025331365E-2</c:v>
                </c:pt>
                <c:pt idx="90">
                  <c:v>2.9748248123928178E-2</c:v>
                </c:pt>
                <c:pt idx="91">
                  <c:v>-1.5214662971174242E-2</c:v>
                </c:pt>
                <c:pt idx="92">
                  <c:v>-4.6073084416326515E-2</c:v>
                </c:pt>
                <c:pt idx="93">
                  <c:v>-7.3289794306861111E-3</c:v>
                </c:pt>
                <c:pt idx="94">
                  <c:v>-3.0510307192904484E-2</c:v>
                </c:pt>
                <c:pt idx="95">
                  <c:v>2.0340735526629183E-2</c:v>
                </c:pt>
                <c:pt idx="96">
                  <c:v>2.9748248123928178E-2</c:v>
                </c:pt>
                <c:pt idx="97">
                  <c:v>-5.1276310465537822E-3</c:v>
                </c:pt>
                <c:pt idx="98">
                  <c:v>-5.3602251327145023E-3</c:v>
                </c:pt>
                <c:pt idx="99">
                  <c:v>-1.5631658078422594E-2</c:v>
                </c:pt>
                <c:pt idx="100">
                  <c:v>2.8920392862034072E-2</c:v>
                </c:pt>
                <c:pt idx="101">
                  <c:v>-0.10107510408944054</c:v>
                </c:pt>
                <c:pt idx="102">
                  <c:v>-5.332372823887177E-2</c:v>
                </c:pt>
                <c:pt idx="103">
                  <c:v>2.1965994235809472E-2</c:v>
                </c:pt>
                <c:pt idx="104">
                  <c:v>-6.5433256988191024E-3</c:v>
                </c:pt>
                <c:pt idx="105">
                  <c:v>-1.4706959627211469E-2</c:v>
                </c:pt>
                <c:pt idx="106">
                  <c:v>2.9748248123928178E-2</c:v>
                </c:pt>
                <c:pt idx="107">
                  <c:v>-8.2907765907958897E-2</c:v>
                </c:pt>
                <c:pt idx="108">
                  <c:v>2.1124848422447551E-2</c:v>
                </c:pt>
                <c:pt idx="109">
                  <c:v>-3.8298218720255628E-2</c:v>
                </c:pt>
                <c:pt idx="110">
                  <c:v>2.9748248123928178E-2</c:v>
                </c:pt>
                <c:pt idx="111">
                  <c:v>2.6784096238882338E-2</c:v>
                </c:pt>
                <c:pt idx="112">
                  <c:v>2.9748248123928178E-2</c:v>
                </c:pt>
                <c:pt idx="113">
                  <c:v>2.9748248123928178E-2</c:v>
                </c:pt>
                <c:pt idx="114">
                  <c:v>-8.4607856222951305E-3</c:v>
                </c:pt>
                <c:pt idx="115">
                  <c:v>2.9748248123928178E-2</c:v>
                </c:pt>
                <c:pt idx="116">
                  <c:v>1.1826367312525621E-2</c:v>
                </c:pt>
                <c:pt idx="117">
                  <c:v>-4.5782411645214127E-2</c:v>
                </c:pt>
                <c:pt idx="118">
                  <c:v>-3.3112271300111851E-2</c:v>
                </c:pt>
                <c:pt idx="119">
                  <c:v>-2.11244140932354E-3</c:v>
                </c:pt>
                <c:pt idx="120">
                  <c:v>1.5232564011813388E-2</c:v>
                </c:pt>
                <c:pt idx="121">
                  <c:v>2.9748248123928178E-2</c:v>
                </c:pt>
                <c:pt idx="122">
                  <c:v>-4.5691875073567645E-2</c:v>
                </c:pt>
                <c:pt idx="123">
                  <c:v>-2.9091722803593179E-2</c:v>
                </c:pt>
                <c:pt idx="124">
                  <c:v>2.9748248123928178E-2</c:v>
                </c:pt>
                <c:pt idx="125">
                  <c:v>-3.1752208977696594E-2</c:v>
                </c:pt>
                <c:pt idx="126">
                  <c:v>5.5002824076479939E-3</c:v>
                </c:pt>
                <c:pt idx="127">
                  <c:v>-0.13231027305441068</c:v>
                </c:pt>
                <c:pt idx="128">
                  <c:v>2.9748248123928178E-2</c:v>
                </c:pt>
                <c:pt idx="129">
                  <c:v>1.6775717760656006E-2</c:v>
                </c:pt>
                <c:pt idx="130">
                  <c:v>2.9748248123928178E-2</c:v>
                </c:pt>
                <c:pt idx="131">
                  <c:v>2.9748248123928178E-2</c:v>
                </c:pt>
                <c:pt idx="132">
                  <c:v>2.9748248123928178E-2</c:v>
                </c:pt>
                <c:pt idx="133">
                  <c:v>-1.4974834193204556E-2</c:v>
                </c:pt>
                <c:pt idx="134">
                  <c:v>2.9748248123928178E-2</c:v>
                </c:pt>
              </c:numCache>
            </c:numRef>
          </c:val>
          <c:smooth val="0"/>
          <c:extLst>
            <c:ext xmlns:c16="http://schemas.microsoft.com/office/drawing/2014/chart" uri="{C3380CC4-5D6E-409C-BE32-E72D297353CC}">
              <c16:uniqueId val="{00000001-8553-4182-92A3-FEFEDF1B938B}"/>
            </c:ext>
          </c:extLst>
        </c:ser>
        <c:ser>
          <c:idx val="2"/>
          <c:order val="2"/>
          <c:tx>
            <c:strRef>
              <c:f>Data4Graph!$P$6</c:f>
              <c:strCache>
                <c:ptCount val="1"/>
                <c:pt idx="0">
                  <c:v>Start Hybrid Tier</c:v>
                </c:pt>
              </c:strCache>
            </c:strRef>
          </c:tx>
          <c:spPr>
            <a:ln w="28575" cap="rnd">
              <a:solidFill>
                <a:schemeClr val="accent3"/>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Data4Graph!$P$7:$P$141</c:f>
              <c:numCache>
                <c:formatCode>0%</c:formatCode>
                <c:ptCount val="135"/>
                <c:pt idx="0">
                  <c:v>5.7505598429965721E-2</c:v>
                </c:pt>
                <c:pt idx="1">
                  <c:v>4.2067618953997687E-2</c:v>
                </c:pt>
                <c:pt idx="2">
                  <c:v>-8.2164521085691389E-3</c:v>
                </c:pt>
                <c:pt idx="3">
                  <c:v>5.7505598429965721E-2</c:v>
                </c:pt>
                <c:pt idx="4">
                  <c:v>5.7505598429965721E-2</c:v>
                </c:pt>
                <c:pt idx="5">
                  <c:v>4.2145905838574693E-2</c:v>
                </c:pt>
                <c:pt idx="6">
                  <c:v>-0.16740062158204017</c:v>
                </c:pt>
                <c:pt idx="7">
                  <c:v>-0.10063965984165124</c:v>
                </c:pt>
                <c:pt idx="8">
                  <c:v>-6.8262170493904595E-4</c:v>
                </c:pt>
                <c:pt idx="9">
                  <c:v>5.7505598429965721E-2</c:v>
                </c:pt>
                <c:pt idx="10">
                  <c:v>5.7505598429965721E-2</c:v>
                </c:pt>
                <c:pt idx="11">
                  <c:v>4.7810336547430277E-2</c:v>
                </c:pt>
                <c:pt idx="12">
                  <c:v>5.7505598429965721E-2</c:v>
                </c:pt>
                <c:pt idx="13">
                  <c:v>5.7505598429965721E-2</c:v>
                </c:pt>
                <c:pt idx="14">
                  <c:v>-6.2195524668874236E-2</c:v>
                </c:pt>
                <c:pt idx="15">
                  <c:v>5.7505598429965721E-2</c:v>
                </c:pt>
                <c:pt idx="16">
                  <c:v>5.7505598429965721E-2</c:v>
                </c:pt>
                <c:pt idx="17">
                  <c:v>5.7505598429965721E-2</c:v>
                </c:pt>
                <c:pt idx="18">
                  <c:v>5.7505598429965721E-2</c:v>
                </c:pt>
                <c:pt idx="19">
                  <c:v>-9.5714682565612108E-2</c:v>
                </c:pt>
                <c:pt idx="20">
                  <c:v>1.5342276467011473E-2</c:v>
                </c:pt>
                <c:pt idx="21">
                  <c:v>5.7505598429965721E-2</c:v>
                </c:pt>
                <c:pt idx="22">
                  <c:v>5.7505598429965721E-2</c:v>
                </c:pt>
                <c:pt idx="23">
                  <c:v>-0.24887471427825658</c:v>
                </c:pt>
                <c:pt idx="24">
                  <c:v>5.7505598429965721E-2</c:v>
                </c:pt>
                <c:pt idx="25">
                  <c:v>-0.115010837648165</c:v>
                </c:pt>
                <c:pt idx="26">
                  <c:v>1.4007170624055876E-2</c:v>
                </c:pt>
                <c:pt idx="27">
                  <c:v>5.7505598429965721E-2</c:v>
                </c:pt>
                <c:pt idx="28">
                  <c:v>2.8217493410311656E-2</c:v>
                </c:pt>
                <c:pt idx="29">
                  <c:v>5.7505598429965721E-2</c:v>
                </c:pt>
                <c:pt idx="30">
                  <c:v>-1.2855150242088609E-2</c:v>
                </c:pt>
                <c:pt idx="31">
                  <c:v>-0.13683856874846756</c:v>
                </c:pt>
                <c:pt idx="32">
                  <c:v>-0.15911012698587468</c:v>
                </c:pt>
                <c:pt idx="33">
                  <c:v>5.7505598429965721E-2</c:v>
                </c:pt>
                <c:pt idx="34">
                  <c:v>-4.7525425254755005E-2</c:v>
                </c:pt>
                <c:pt idx="35">
                  <c:v>-7.3869810912529754E-2</c:v>
                </c:pt>
                <c:pt idx="36">
                  <c:v>-0.21682185613423</c:v>
                </c:pt>
                <c:pt idx="37">
                  <c:v>-0.14830349531942411</c:v>
                </c:pt>
                <c:pt idx="38">
                  <c:v>5.7505598429965721E-2</c:v>
                </c:pt>
                <c:pt idx="39">
                  <c:v>1.9526093007087297E-2</c:v>
                </c:pt>
                <c:pt idx="40">
                  <c:v>5.7505598429965721E-2</c:v>
                </c:pt>
                <c:pt idx="41">
                  <c:v>5.7505598429965721E-2</c:v>
                </c:pt>
                <c:pt idx="42">
                  <c:v>-3.2016125310581844E-2</c:v>
                </c:pt>
                <c:pt idx="43">
                  <c:v>-1.7404501577384046E-2</c:v>
                </c:pt>
                <c:pt idx="44">
                  <c:v>5.7505598429965721E-2</c:v>
                </c:pt>
                <c:pt idx="45">
                  <c:v>-7.5548147154449463E-3</c:v>
                </c:pt>
                <c:pt idx="46">
                  <c:v>-7.6823158155710281E-2</c:v>
                </c:pt>
                <c:pt idx="47">
                  <c:v>1.7014800538607044E-2</c:v>
                </c:pt>
                <c:pt idx="48">
                  <c:v>5.7505598429965721E-2</c:v>
                </c:pt>
                <c:pt idx="49">
                  <c:v>-0.11192566446288565</c:v>
                </c:pt>
                <c:pt idx="50">
                  <c:v>5.7505598429965721E-2</c:v>
                </c:pt>
                <c:pt idx="51">
                  <c:v>5.7505598429965721E-2</c:v>
                </c:pt>
                <c:pt idx="52">
                  <c:v>-9.2557501454911928E-2</c:v>
                </c:pt>
                <c:pt idx="53">
                  <c:v>5.7505598429965721E-2</c:v>
                </c:pt>
                <c:pt idx="54">
                  <c:v>-7.9772686761740985E-3</c:v>
                </c:pt>
                <c:pt idx="55">
                  <c:v>-7.0798506894692137E-2</c:v>
                </c:pt>
                <c:pt idx="56">
                  <c:v>5.6935027518998149E-2</c:v>
                </c:pt>
                <c:pt idx="57">
                  <c:v>5.7505598429965721E-2</c:v>
                </c:pt>
                <c:pt idx="58">
                  <c:v>-9.5486180302690515E-2</c:v>
                </c:pt>
                <c:pt idx="59">
                  <c:v>5.7505598429965721E-2</c:v>
                </c:pt>
                <c:pt idx="60">
                  <c:v>-3.9030349860664448E-2</c:v>
                </c:pt>
                <c:pt idx="61">
                  <c:v>-3.1280208378728358E-2</c:v>
                </c:pt>
                <c:pt idx="62">
                  <c:v>5.7505598429965721E-2</c:v>
                </c:pt>
                <c:pt idx="63">
                  <c:v>5.6971871367773375E-2</c:v>
                </c:pt>
                <c:pt idx="64">
                  <c:v>5.7505598429965721E-2</c:v>
                </c:pt>
                <c:pt idx="65">
                  <c:v>-8.9046410761102091E-2</c:v>
                </c:pt>
                <c:pt idx="66">
                  <c:v>-6.9028902932272374E-2</c:v>
                </c:pt>
                <c:pt idx="67">
                  <c:v>-6.717410810924429E-2</c:v>
                </c:pt>
                <c:pt idx="68">
                  <c:v>4.4324098683348856E-2</c:v>
                </c:pt>
                <c:pt idx="69">
                  <c:v>5.7505598429965721E-2</c:v>
                </c:pt>
                <c:pt idx="70">
                  <c:v>-0.12230811409104181</c:v>
                </c:pt>
                <c:pt idx="71">
                  <c:v>2.4640804002978189E-2</c:v>
                </c:pt>
                <c:pt idx="72">
                  <c:v>1.5080242207443639E-4</c:v>
                </c:pt>
                <c:pt idx="73">
                  <c:v>5.7505598429965721E-2</c:v>
                </c:pt>
                <c:pt idx="74">
                  <c:v>-0.12029888105420117</c:v>
                </c:pt>
                <c:pt idx="75">
                  <c:v>5.7505598429965721E-2</c:v>
                </c:pt>
                <c:pt idx="76">
                  <c:v>2.8530047270663772E-2</c:v>
                </c:pt>
                <c:pt idx="77">
                  <c:v>5.0058902411976858E-2</c:v>
                </c:pt>
                <c:pt idx="78">
                  <c:v>5.7505598429965721E-2</c:v>
                </c:pt>
                <c:pt idx="79">
                  <c:v>-9.8240956252573119E-2</c:v>
                </c:pt>
                <c:pt idx="80">
                  <c:v>-2.4582135164619823E-2</c:v>
                </c:pt>
                <c:pt idx="81">
                  <c:v>5.7505598429965721E-2</c:v>
                </c:pt>
                <c:pt idx="82">
                  <c:v>3.6776705542426624E-2</c:v>
                </c:pt>
                <c:pt idx="83">
                  <c:v>-9.9771211388982706E-2</c:v>
                </c:pt>
                <c:pt idx="84">
                  <c:v>5.7505598429965721E-2</c:v>
                </c:pt>
                <c:pt idx="85">
                  <c:v>-6.2719751179022176E-2</c:v>
                </c:pt>
                <c:pt idx="86">
                  <c:v>4.1887429342739146E-2</c:v>
                </c:pt>
                <c:pt idx="87">
                  <c:v>4.4318014057249888E-2</c:v>
                </c:pt>
                <c:pt idx="88">
                  <c:v>5.7505598429965721E-2</c:v>
                </c:pt>
                <c:pt idx="89">
                  <c:v>-0.11289838204770408</c:v>
                </c:pt>
                <c:pt idx="90">
                  <c:v>5.7505598429965721E-2</c:v>
                </c:pt>
                <c:pt idx="91">
                  <c:v>-2.9411086509119166E-2</c:v>
                </c:pt>
                <c:pt idx="92">
                  <c:v>-8.9062733369634883E-2</c:v>
                </c:pt>
                <c:pt idx="93">
                  <c:v>-1.4167467821525448E-2</c:v>
                </c:pt>
                <c:pt idx="94">
                  <c:v>-5.8978715859196673E-2</c:v>
                </c:pt>
                <c:pt idx="95">
                  <c:v>3.9320169849720088E-2</c:v>
                </c:pt>
                <c:pt idx="96">
                  <c:v>5.7505598429965721E-2</c:v>
                </c:pt>
                <c:pt idx="97">
                  <c:v>-9.9120960209743147E-3</c:v>
                </c:pt>
                <c:pt idx="98">
                  <c:v>-1.0361717862912956E-2</c:v>
                </c:pt>
                <c:pt idx="99">
                  <c:v>-3.0217169377757092E-2</c:v>
                </c:pt>
                <c:pt idx="100">
                  <c:v>5.5905292016952712E-2</c:v>
                </c:pt>
                <c:pt idx="101">
                  <c:v>-0.19538576936767837</c:v>
                </c:pt>
                <c:pt idx="102">
                  <c:v>-0.10307877257574272</c:v>
                </c:pt>
                <c:pt idx="103">
                  <c:v>4.2461917030447882E-2</c:v>
                </c:pt>
                <c:pt idx="104">
                  <c:v>-1.2648740136401271E-2</c:v>
                </c:pt>
                <c:pt idx="105">
                  <c:v>-2.8429657804550201E-2</c:v>
                </c:pt>
                <c:pt idx="106">
                  <c:v>5.7505598429965721E-2</c:v>
                </c:pt>
                <c:pt idx="107">
                  <c:v>-0.16026693986035923</c:v>
                </c:pt>
                <c:pt idx="108">
                  <c:v>4.0835918983008535E-2</c:v>
                </c:pt>
                <c:pt idx="109">
                  <c:v>-7.4033333900375697E-2</c:v>
                </c:pt>
                <c:pt idx="110">
                  <c:v>5.7505598429965721E-2</c:v>
                </c:pt>
                <c:pt idx="111">
                  <c:v>5.1775670157323539E-2</c:v>
                </c:pt>
                <c:pt idx="112">
                  <c:v>5.7505598429965721E-2</c:v>
                </c:pt>
                <c:pt idx="113">
                  <c:v>5.7505598429965721E-2</c:v>
                </c:pt>
                <c:pt idx="114">
                  <c:v>-1.6355334215676698E-2</c:v>
                </c:pt>
                <c:pt idx="115">
                  <c:v>5.7505598429965721E-2</c:v>
                </c:pt>
                <c:pt idx="116">
                  <c:v>2.2861256458740487E-2</c:v>
                </c:pt>
                <c:pt idx="117">
                  <c:v>-8.8500841066582847E-2</c:v>
                </c:pt>
                <c:pt idx="118">
                  <c:v>-6.4008507948294047E-2</c:v>
                </c:pt>
                <c:pt idx="119">
                  <c:v>-4.0835079392013141E-3</c:v>
                </c:pt>
                <c:pt idx="120">
                  <c:v>2.9445690565472527E-2</c:v>
                </c:pt>
                <c:pt idx="121">
                  <c:v>5.7505598429965721E-2</c:v>
                </c:pt>
                <c:pt idx="122">
                  <c:v>-8.8325827072123442E-2</c:v>
                </c:pt>
                <c:pt idx="123">
                  <c:v>-5.6236485664971303E-2</c:v>
                </c:pt>
                <c:pt idx="124">
                  <c:v>5.7505598429965721E-2</c:v>
                </c:pt>
                <c:pt idx="125">
                  <c:v>-6.1379405305788559E-2</c:v>
                </c:pt>
                <c:pt idx="126">
                  <c:v>1.063245909701882E-2</c:v>
                </c:pt>
                <c:pt idx="127">
                  <c:v>-0.25576569748677014</c:v>
                </c:pt>
                <c:pt idx="128">
                  <c:v>5.7505598429965721E-2</c:v>
                </c:pt>
                <c:pt idx="129">
                  <c:v>3.242872268981678E-2</c:v>
                </c:pt>
                <c:pt idx="130">
                  <c:v>5.7505598429965721E-2</c:v>
                </c:pt>
                <c:pt idx="131">
                  <c:v>5.7505598429965721E-2</c:v>
                </c:pt>
                <c:pt idx="132">
                  <c:v>5.7505598429965721E-2</c:v>
                </c:pt>
                <c:pt idx="133">
                  <c:v>-2.8947479464415005E-2</c:v>
                </c:pt>
                <c:pt idx="134">
                  <c:v>5.7505598429965721E-2</c:v>
                </c:pt>
              </c:numCache>
            </c:numRef>
          </c:val>
          <c:smooth val="0"/>
          <c:extLst>
            <c:ext xmlns:c16="http://schemas.microsoft.com/office/drawing/2014/chart" uri="{C3380CC4-5D6E-409C-BE32-E72D297353CC}">
              <c16:uniqueId val="{00000002-8553-4182-92A3-FEFEDF1B938B}"/>
            </c:ext>
          </c:extLst>
        </c:ser>
        <c:ser>
          <c:idx val="3"/>
          <c:order val="3"/>
          <c:tx>
            <c:strRef>
              <c:f>Data4Graph!$Q$6</c:f>
              <c:strCache>
                <c:ptCount val="1"/>
                <c:pt idx="0">
                  <c:v>Start Melded</c:v>
                </c:pt>
              </c:strCache>
            </c:strRef>
          </c:tx>
          <c:spPr>
            <a:ln w="28575" cap="rnd">
              <a:solidFill>
                <a:schemeClr val="accent4"/>
              </a:solidFill>
              <a:prstDash val="dash"/>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Data4Graph!$Q$7:$Q$141</c:f>
              <c:numCache>
                <c:formatCode>0%</c:formatCode>
                <c:ptCount val="135"/>
                <c:pt idx="0">
                  <c:v>5.7505598429965721E-2</c:v>
                </c:pt>
                <c:pt idx="1">
                  <c:v>4.2067618953997687E-2</c:v>
                </c:pt>
                <c:pt idx="2">
                  <c:v>-8.2164521085691389E-3</c:v>
                </c:pt>
                <c:pt idx="3">
                  <c:v>5.7505598429965721E-2</c:v>
                </c:pt>
                <c:pt idx="4">
                  <c:v>5.7505598429965721E-2</c:v>
                </c:pt>
                <c:pt idx="5">
                  <c:v>4.2145905838574693E-2</c:v>
                </c:pt>
                <c:pt idx="6">
                  <c:v>-0.16740062158204017</c:v>
                </c:pt>
                <c:pt idx="7">
                  <c:v>-0.10063965984165124</c:v>
                </c:pt>
                <c:pt idx="8">
                  <c:v>-6.8262170493904595E-4</c:v>
                </c:pt>
                <c:pt idx="9">
                  <c:v>5.7505598429965721E-2</c:v>
                </c:pt>
                <c:pt idx="10">
                  <c:v>5.7505598429965721E-2</c:v>
                </c:pt>
                <c:pt idx="11">
                  <c:v>4.7810336547430277E-2</c:v>
                </c:pt>
                <c:pt idx="12">
                  <c:v>5.7505598429965721E-2</c:v>
                </c:pt>
                <c:pt idx="13">
                  <c:v>5.7505598429965721E-2</c:v>
                </c:pt>
                <c:pt idx="14">
                  <c:v>-6.2195524668874236E-2</c:v>
                </c:pt>
                <c:pt idx="15">
                  <c:v>5.7505598429965721E-2</c:v>
                </c:pt>
                <c:pt idx="16">
                  <c:v>5.7505598429965721E-2</c:v>
                </c:pt>
                <c:pt idx="17">
                  <c:v>5.7505598429965721E-2</c:v>
                </c:pt>
                <c:pt idx="18">
                  <c:v>5.7505598429965721E-2</c:v>
                </c:pt>
                <c:pt idx="19">
                  <c:v>-9.5714682565612108E-2</c:v>
                </c:pt>
                <c:pt idx="20">
                  <c:v>1.5342276467011473E-2</c:v>
                </c:pt>
                <c:pt idx="21">
                  <c:v>5.7505598429965721E-2</c:v>
                </c:pt>
                <c:pt idx="22">
                  <c:v>5.7505598429965721E-2</c:v>
                </c:pt>
                <c:pt idx="23">
                  <c:v>-0.24887471427825658</c:v>
                </c:pt>
                <c:pt idx="24">
                  <c:v>5.7505598429965721E-2</c:v>
                </c:pt>
                <c:pt idx="25">
                  <c:v>-0.115010837648165</c:v>
                </c:pt>
                <c:pt idx="26">
                  <c:v>1.4007170624055876E-2</c:v>
                </c:pt>
                <c:pt idx="27">
                  <c:v>5.7505598429965721E-2</c:v>
                </c:pt>
                <c:pt idx="28">
                  <c:v>2.8217493410311656E-2</c:v>
                </c:pt>
                <c:pt idx="29">
                  <c:v>5.7505598429965721E-2</c:v>
                </c:pt>
                <c:pt idx="30">
                  <c:v>-1.2855150242088609E-2</c:v>
                </c:pt>
                <c:pt idx="31">
                  <c:v>-0.13683856874846756</c:v>
                </c:pt>
                <c:pt idx="32">
                  <c:v>-0.15911012698587468</c:v>
                </c:pt>
                <c:pt idx="33">
                  <c:v>5.7505598429965721E-2</c:v>
                </c:pt>
                <c:pt idx="34">
                  <c:v>-4.7525425254755005E-2</c:v>
                </c:pt>
                <c:pt idx="35">
                  <c:v>-7.3869810912529754E-2</c:v>
                </c:pt>
                <c:pt idx="36">
                  <c:v>-0.21682185613423</c:v>
                </c:pt>
                <c:pt idx="37">
                  <c:v>-0.14830349531942411</c:v>
                </c:pt>
                <c:pt idx="38">
                  <c:v>5.7505598429965721E-2</c:v>
                </c:pt>
                <c:pt idx="39">
                  <c:v>1.9526093007087297E-2</c:v>
                </c:pt>
                <c:pt idx="40">
                  <c:v>5.7505598429965721E-2</c:v>
                </c:pt>
                <c:pt idx="41">
                  <c:v>5.7505598429965721E-2</c:v>
                </c:pt>
                <c:pt idx="42">
                  <c:v>-3.2016125310581844E-2</c:v>
                </c:pt>
                <c:pt idx="43">
                  <c:v>-1.7404501577384046E-2</c:v>
                </c:pt>
                <c:pt idx="44">
                  <c:v>5.7505598429965721E-2</c:v>
                </c:pt>
                <c:pt idx="45">
                  <c:v>-7.5548147154449463E-3</c:v>
                </c:pt>
                <c:pt idx="46">
                  <c:v>-7.6823158155710281E-2</c:v>
                </c:pt>
                <c:pt idx="47">
                  <c:v>1.7014800538607044E-2</c:v>
                </c:pt>
                <c:pt idx="48">
                  <c:v>5.7505598429965721E-2</c:v>
                </c:pt>
                <c:pt idx="49">
                  <c:v>-0.11192566446288565</c:v>
                </c:pt>
                <c:pt idx="50">
                  <c:v>5.7505598429965721E-2</c:v>
                </c:pt>
                <c:pt idx="51">
                  <c:v>5.7505598429965721E-2</c:v>
                </c:pt>
                <c:pt idx="52">
                  <c:v>-9.2557501454911928E-2</c:v>
                </c:pt>
                <c:pt idx="53">
                  <c:v>5.7505598429965721E-2</c:v>
                </c:pt>
                <c:pt idx="54">
                  <c:v>-7.9772686761740985E-3</c:v>
                </c:pt>
                <c:pt idx="55">
                  <c:v>-7.0798506894692137E-2</c:v>
                </c:pt>
                <c:pt idx="56">
                  <c:v>5.6935027518998149E-2</c:v>
                </c:pt>
                <c:pt idx="57">
                  <c:v>5.7505598429965721E-2</c:v>
                </c:pt>
                <c:pt idx="58">
                  <c:v>-9.5486180302690515E-2</c:v>
                </c:pt>
                <c:pt idx="59">
                  <c:v>5.7505598429965721E-2</c:v>
                </c:pt>
                <c:pt idx="60">
                  <c:v>-3.9030349860664448E-2</c:v>
                </c:pt>
                <c:pt idx="61">
                  <c:v>-3.1280208378728358E-2</c:v>
                </c:pt>
                <c:pt idx="62">
                  <c:v>5.7505598429965721E-2</c:v>
                </c:pt>
                <c:pt idx="63">
                  <c:v>5.6971871367773375E-2</c:v>
                </c:pt>
                <c:pt idx="64">
                  <c:v>5.7505598429965721E-2</c:v>
                </c:pt>
                <c:pt idx="65">
                  <c:v>-8.9046410761102091E-2</c:v>
                </c:pt>
                <c:pt idx="66">
                  <c:v>-6.9028902932272374E-2</c:v>
                </c:pt>
                <c:pt idx="67">
                  <c:v>-6.717410810924429E-2</c:v>
                </c:pt>
                <c:pt idx="68">
                  <c:v>4.4324098683348856E-2</c:v>
                </c:pt>
                <c:pt idx="69">
                  <c:v>5.7505598429965721E-2</c:v>
                </c:pt>
                <c:pt idx="70">
                  <c:v>-0.12230811409104181</c:v>
                </c:pt>
                <c:pt idx="71">
                  <c:v>2.4640804002978189E-2</c:v>
                </c:pt>
                <c:pt idx="72">
                  <c:v>1.5080242207443639E-4</c:v>
                </c:pt>
                <c:pt idx="73">
                  <c:v>5.7505598429965721E-2</c:v>
                </c:pt>
                <c:pt idx="74">
                  <c:v>-0.12029888105420117</c:v>
                </c:pt>
                <c:pt idx="75">
                  <c:v>5.7505598429965721E-2</c:v>
                </c:pt>
                <c:pt idx="76">
                  <c:v>2.8530047270663772E-2</c:v>
                </c:pt>
                <c:pt idx="77">
                  <c:v>5.0058902411976858E-2</c:v>
                </c:pt>
                <c:pt idx="78">
                  <c:v>5.7505598429965721E-2</c:v>
                </c:pt>
                <c:pt idx="79">
                  <c:v>-9.8240956252573119E-2</c:v>
                </c:pt>
                <c:pt idx="80">
                  <c:v>-2.4582135164619823E-2</c:v>
                </c:pt>
                <c:pt idx="81">
                  <c:v>5.7505598429965721E-2</c:v>
                </c:pt>
                <c:pt idx="82">
                  <c:v>3.6776705542426624E-2</c:v>
                </c:pt>
                <c:pt idx="83">
                  <c:v>-9.9771211388982706E-2</c:v>
                </c:pt>
                <c:pt idx="84">
                  <c:v>5.7505598429965721E-2</c:v>
                </c:pt>
                <c:pt idx="85">
                  <c:v>-6.2719751179022176E-2</c:v>
                </c:pt>
                <c:pt idx="86">
                  <c:v>4.1887429342739146E-2</c:v>
                </c:pt>
                <c:pt idx="87">
                  <c:v>4.4318014057249888E-2</c:v>
                </c:pt>
                <c:pt idx="88">
                  <c:v>5.7505598429965721E-2</c:v>
                </c:pt>
                <c:pt idx="89">
                  <c:v>-0.11289838204770408</c:v>
                </c:pt>
                <c:pt idx="90">
                  <c:v>5.7505598429965721E-2</c:v>
                </c:pt>
                <c:pt idx="91">
                  <c:v>-2.9411086509119166E-2</c:v>
                </c:pt>
                <c:pt idx="92">
                  <c:v>-8.9062733369634883E-2</c:v>
                </c:pt>
                <c:pt idx="93">
                  <c:v>-1.4167467821525448E-2</c:v>
                </c:pt>
                <c:pt idx="94">
                  <c:v>-5.8978715859196673E-2</c:v>
                </c:pt>
                <c:pt idx="95">
                  <c:v>3.9320169849720088E-2</c:v>
                </c:pt>
                <c:pt idx="96">
                  <c:v>5.7505598429965721E-2</c:v>
                </c:pt>
                <c:pt idx="97">
                  <c:v>-9.9120960209743147E-3</c:v>
                </c:pt>
                <c:pt idx="98">
                  <c:v>-1.0361717862912956E-2</c:v>
                </c:pt>
                <c:pt idx="99">
                  <c:v>-3.0217169377757092E-2</c:v>
                </c:pt>
                <c:pt idx="100">
                  <c:v>5.5905292016952712E-2</c:v>
                </c:pt>
                <c:pt idx="101">
                  <c:v>-0.19538576936767837</c:v>
                </c:pt>
                <c:pt idx="102">
                  <c:v>-0.10307877257574272</c:v>
                </c:pt>
                <c:pt idx="103">
                  <c:v>4.2461917030447882E-2</c:v>
                </c:pt>
                <c:pt idx="104">
                  <c:v>-1.2648740136401271E-2</c:v>
                </c:pt>
                <c:pt idx="105">
                  <c:v>-2.8429657804550201E-2</c:v>
                </c:pt>
                <c:pt idx="106">
                  <c:v>5.7505598429965721E-2</c:v>
                </c:pt>
                <c:pt idx="107">
                  <c:v>-0.16026693986035923</c:v>
                </c:pt>
                <c:pt idx="108">
                  <c:v>4.0835918983008535E-2</c:v>
                </c:pt>
                <c:pt idx="109">
                  <c:v>-7.4033333900375697E-2</c:v>
                </c:pt>
                <c:pt idx="110">
                  <c:v>5.7505598429965721E-2</c:v>
                </c:pt>
                <c:pt idx="111">
                  <c:v>5.1775670157323539E-2</c:v>
                </c:pt>
                <c:pt idx="112">
                  <c:v>5.7505598429965721E-2</c:v>
                </c:pt>
                <c:pt idx="113">
                  <c:v>5.7505598429965721E-2</c:v>
                </c:pt>
                <c:pt idx="114">
                  <c:v>-1.6355334215676698E-2</c:v>
                </c:pt>
                <c:pt idx="115">
                  <c:v>5.7505598429965721E-2</c:v>
                </c:pt>
                <c:pt idx="116">
                  <c:v>2.2861256458740487E-2</c:v>
                </c:pt>
                <c:pt idx="117">
                  <c:v>-8.8500841066582847E-2</c:v>
                </c:pt>
                <c:pt idx="118">
                  <c:v>-6.4008507948294047E-2</c:v>
                </c:pt>
                <c:pt idx="119">
                  <c:v>-4.0835079392013141E-3</c:v>
                </c:pt>
                <c:pt idx="120">
                  <c:v>2.9445690565472527E-2</c:v>
                </c:pt>
                <c:pt idx="121">
                  <c:v>5.7505598429965721E-2</c:v>
                </c:pt>
                <c:pt idx="122">
                  <c:v>-8.8325827072123442E-2</c:v>
                </c:pt>
                <c:pt idx="123">
                  <c:v>-5.6236485664971303E-2</c:v>
                </c:pt>
                <c:pt idx="124">
                  <c:v>5.7505598429965721E-2</c:v>
                </c:pt>
                <c:pt idx="125">
                  <c:v>-6.1379405305788559E-2</c:v>
                </c:pt>
                <c:pt idx="126">
                  <c:v>1.063245909701882E-2</c:v>
                </c:pt>
                <c:pt idx="127">
                  <c:v>-0.25576569748677014</c:v>
                </c:pt>
                <c:pt idx="128">
                  <c:v>5.7505598429965721E-2</c:v>
                </c:pt>
                <c:pt idx="129">
                  <c:v>3.242872268981678E-2</c:v>
                </c:pt>
                <c:pt idx="130">
                  <c:v>5.7505598429965721E-2</c:v>
                </c:pt>
                <c:pt idx="131">
                  <c:v>5.7505598429965721E-2</c:v>
                </c:pt>
                <c:pt idx="132">
                  <c:v>5.7505598429965721E-2</c:v>
                </c:pt>
                <c:pt idx="133">
                  <c:v>-2.8947479464415005E-2</c:v>
                </c:pt>
                <c:pt idx="134">
                  <c:v>5.7505598429965721E-2</c:v>
                </c:pt>
              </c:numCache>
            </c:numRef>
          </c:val>
          <c:smooth val="0"/>
          <c:extLst>
            <c:ext xmlns:c16="http://schemas.microsoft.com/office/drawing/2014/chart" uri="{C3380CC4-5D6E-409C-BE32-E72D297353CC}">
              <c16:uniqueId val="{00000003-8553-4182-92A3-FEFEDF1B938B}"/>
            </c:ext>
          </c:extLst>
        </c:ser>
        <c:dLbls>
          <c:showLegendKey val="0"/>
          <c:showVal val="0"/>
          <c:showCatName val="0"/>
          <c:showSerName val="0"/>
          <c:showPercent val="0"/>
          <c:showBubbleSize val="0"/>
        </c:dLbls>
        <c:smooth val="0"/>
        <c:axId val="706699024"/>
        <c:axId val="706697056"/>
      </c:lineChart>
      <c:catAx>
        <c:axId val="706699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Customer Start Smallest</a:t>
                </a:r>
                <a:r>
                  <a:rPr lang="en-US" baseline="0"/>
                  <a:t> to Largest</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06697056"/>
        <c:crosses val="autoZero"/>
        <c:auto val="1"/>
        <c:lblAlgn val="ctr"/>
        <c:lblOffset val="100"/>
        <c:tickLblSkip val="1"/>
        <c:noMultiLvlLbl val="0"/>
      </c:catAx>
      <c:valAx>
        <c:axId val="706697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Impact Relative to Start Rollover Tier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6990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Data4Graph!$W$56</c:f>
          <c:strCache>
            <c:ptCount val="1"/>
            <c:pt idx="0">
              <c:v>End Rate Design and System Size Quantities | TRL = 7984 aMW | Total Load Change = 112% | Acq. Cost = $63/MWh</c:v>
            </c:pt>
          </c:strCache>
        </c:strRef>
      </c:tx>
      <c:layout>
        <c:manualLayout>
          <c:xMode val="edge"/>
          <c:yMode val="edge"/>
          <c:x val="0.1228746717458587"/>
          <c:y val="1.212449276420773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Data4Graph!$R$6</c:f>
              <c:strCache>
                <c:ptCount val="1"/>
                <c:pt idx="0">
                  <c:v>End Rollover Tier</c:v>
                </c:pt>
              </c:strCache>
            </c:strRef>
          </c:tx>
          <c:spPr>
            <a:ln w="28575" cap="rnd">
              <a:solidFill>
                <a:schemeClr val="accent1"/>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Data4Graph!$R$7:$R$141</c:f>
              <c:numCache>
                <c:formatCode>0%</c:formatCode>
                <c:ptCount val="1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numCache>
            </c:numRef>
          </c:val>
          <c:smooth val="0"/>
          <c:extLst>
            <c:ext xmlns:c16="http://schemas.microsoft.com/office/drawing/2014/chart" uri="{C3380CC4-5D6E-409C-BE32-E72D297353CC}">
              <c16:uniqueId val="{00000000-FCBE-4C59-B470-29723510C335}"/>
            </c:ext>
          </c:extLst>
        </c:ser>
        <c:ser>
          <c:idx val="1"/>
          <c:order val="1"/>
          <c:tx>
            <c:strRef>
              <c:f>Data4Graph!$S$6</c:f>
              <c:strCache>
                <c:ptCount val="1"/>
                <c:pt idx="0">
                  <c:v>End Rollover 50/50 Tier</c:v>
                </c:pt>
              </c:strCache>
            </c:strRef>
          </c:tx>
          <c:spPr>
            <a:ln w="28575" cap="rnd">
              <a:solidFill>
                <a:schemeClr val="accent2"/>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Data4Graph!$S$7:$S$141</c:f>
              <c:numCache>
                <c:formatCode>0%</c:formatCode>
                <c:ptCount val="135"/>
                <c:pt idx="0">
                  <c:v>6.6313645258624598E-2</c:v>
                </c:pt>
                <c:pt idx="1">
                  <c:v>7.8435774436251826E-3</c:v>
                </c:pt>
                <c:pt idx="2">
                  <c:v>-1.1370962182551403E-2</c:v>
                </c:pt>
                <c:pt idx="3">
                  <c:v>2.7418952709245881E-2</c:v>
                </c:pt>
                <c:pt idx="4">
                  <c:v>2.0072227851881674E-2</c:v>
                </c:pt>
                <c:pt idx="5">
                  <c:v>8.0532106575952334E-3</c:v>
                </c:pt>
                <c:pt idx="6">
                  <c:v>-0.10225301485205451</c:v>
                </c:pt>
                <c:pt idx="7">
                  <c:v>-4.4514838931678735E-2</c:v>
                </c:pt>
                <c:pt idx="8">
                  <c:v>-8.3723400124851022E-3</c:v>
                </c:pt>
                <c:pt idx="9">
                  <c:v>2.4909279779132154E-2</c:v>
                </c:pt>
                <c:pt idx="10">
                  <c:v>2.676547712991395E-2</c:v>
                </c:pt>
                <c:pt idx="11">
                  <c:v>1.4723713980286934E-2</c:v>
                </c:pt>
                <c:pt idx="12">
                  <c:v>2.0072227851881674E-2</c:v>
                </c:pt>
                <c:pt idx="13">
                  <c:v>2.0072227851881674E-2</c:v>
                </c:pt>
                <c:pt idx="14">
                  <c:v>-4.0050064337023406E-2</c:v>
                </c:pt>
                <c:pt idx="15">
                  <c:v>2.0072227851881674E-2</c:v>
                </c:pt>
                <c:pt idx="16">
                  <c:v>1.9190396014184596E-2</c:v>
                </c:pt>
                <c:pt idx="17">
                  <c:v>2.9101155531852774E-2</c:v>
                </c:pt>
                <c:pt idx="18">
                  <c:v>2.0072227851881674E-2</c:v>
                </c:pt>
                <c:pt idx="19">
                  <c:v>-6.3065831257073546E-2</c:v>
                </c:pt>
                <c:pt idx="20">
                  <c:v>-7.9582066426264753E-4</c:v>
                </c:pt>
                <c:pt idx="21">
                  <c:v>2.6021226921669083E-2</c:v>
                </c:pt>
                <c:pt idx="22">
                  <c:v>1.2247093339358806E-2</c:v>
                </c:pt>
                <c:pt idx="23">
                  <c:v>-0.1170820066053464</c:v>
                </c:pt>
                <c:pt idx="24">
                  <c:v>2.0072227851881674E-2</c:v>
                </c:pt>
                <c:pt idx="25">
                  <c:v>-5.4676656658520062E-2</c:v>
                </c:pt>
                <c:pt idx="26">
                  <c:v>-1.4888812943953944E-3</c:v>
                </c:pt>
                <c:pt idx="27">
                  <c:v>6.0011479602846363E-2</c:v>
                </c:pt>
                <c:pt idx="28">
                  <c:v>4.557160451203579E-3</c:v>
                </c:pt>
                <c:pt idx="29">
                  <c:v>5.0051372639112968E-2</c:v>
                </c:pt>
                <c:pt idx="30">
                  <c:v>-9.1644799456386261E-3</c:v>
                </c:pt>
                <c:pt idx="31">
                  <c:v>-6.2416125893176799E-2</c:v>
                </c:pt>
                <c:pt idx="32">
                  <c:v>-6.696110282688561E-2</c:v>
                </c:pt>
                <c:pt idx="33">
                  <c:v>1.3613749189168134E-2</c:v>
                </c:pt>
                <c:pt idx="34">
                  <c:v>-2.0488552263294935E-2</c:v>
                </c:pt>
                <c:pt idx="35">
                  <c:v>-4.8335868660194459E-2</c:v>
                </c:pt>
                <c:pt idx="36">
                  <c:v>-0.13502606719840338</c:v>
                </c:pt>
                <c:pt idx="37">
                  <c:v>-5.9289008066087723E-2</c:v>
                </c:pt>
                <c:pt idx="38">
                  <c:v>2.2376580033069082E-2</c:v>
                </c:pt>
                <c:pt idx="39">
                  <c:v>8.5808609337756359E-4</c:v>
                </c:pt>
                <c:pt idx="40">
                  <c:v>2.0072227851881674E-2</c:v>
                </c:pt>
                <c:pt idx="41">
                  <c:v>2.4854116896524836E-2</c:v>
                </c:pt>
                <c:pt idx="42">
                  <c:v>-1.5475273655695898E-2</c:v>
                </c:pt>
                <c:pt idx="43">
                  <c:v>-1.5050921454792476E-2</c:v>
                </c:pt>
                <c:pt idx="44">
                  <c:v>5.7811143605121185E-2</c:v>
                </c:pt>
                <c:pt idx="45">
                  <c:v>-1.1249304172894603E-2</c:v>
                </c:pt>
                <c:pt idx="46">
                  <c:v>-2.8632584117746607E-2</c:v>
                </c:pt>
                <c:pt idx="47">
                  <c:v>2.0072227851881674E-2</c:v>
                </c:pt>
                <c:pt idx="48">
                  <c:v>2.0072227851881674E-2</c:v>
                </c:pt>
                <c:pt idx="49">
                  <c:v>-4.7802051561312009E-2</c:v>
                </c:pt>
                <c:pt idx="50">
                  <c:v>3.2319496546926674E-2</c:v>
                </c:pt>
                <c:pt idx="51">
                  <c:v>2.0072227851881674E-2</c:v>
                </c:pt>
                <c:pt idx="52">
                  <c:v>-3.7317314977245331E-2</c:v>
                </c:pt>
                <c:pt idx="53">
                  <c:v>2.0072227851881674E-2</c:v>
                </c:pt>
                <c:pt idx="54">
                  <c:v>-1.0442819883429544E-2</c:v>
                </c:pt>
                <c:pt idx="55">
                  <c:v>-2.7834230236171265E-2</c:v>
                </c:pt>
                <c:pt idx="56">
                  <c:v>1.8116752029221583E-2</c:v>
                </c:pt>
                <c:pt idx="57">
                  <c:v>2.6692748590588122E-2</c:v>
                </c:pt>
                <c:pt idx="58">
                  <c:v>-5.5092160605988205E-2</c:v>
                </c:pt>
                <c:pt idx="59">
                  <c:v>7.0379556688958456E-2</c:v>
                </c:pt>
                <c:pt idx="60">
                  <c:v>-1.6665618801646964E-2</c:v>
                </c:pt>
                <c:pt idx="61">
                  <c:v>-1.8894985514023577E-2</c:v>
                </c:pt>
                <c:pt idx="62">
                  <c:v>1.4518283080791283E-2</c:v>
                </c:pt>
                <c:pt idx="63">
                  <c:v>1.2031989832591794E-2</c:v>
                </c:pt>
                <c:pt idx="64">
                  <c:v>2.7479091353230123E-2</c:v>
                </c:pt>
                <c:pt idx="65">
                  <c:v>-3.6881056972766002E-2</c:v>
                </c:pt>
                <c:pt idx="66">
                  <c:v>-2.7540090281315766E-2</c:v>
                </c:pt>
                <c:pt idx="67">
                  <c:v>-3.0442167853151791E-2</c:v>
                </c:pt>
                <c:pt idx="68">
                  <c:v>8.0789678507742213E-3</c:v>
                </c:pt>
                <c:pt idx="69">
                  <c:v>1.4524959466270859E-2</c:v>
                </c:pt>
                <c:pt idx="70">
                  <c:v>-6.0902685888908126E-2</c:v>
                </c:pt>
                <c:pt idx="71">
                  <c:v>1.3584010865552942E-2</c:v>
                </c:pt>
                <c:pt idx="72">
                  <c:v>2.0072227851881674E-2</c:v>
                </c:pt>
                <c:pt idx="73">
                  <c:v>1.2914890639282639E-2</c:v>
                </c:pt>
                <c:pt idx="74">
                  <c:v>-5.2856289760130459E-2</c:v>
                </c:pt>
                <c:pt idx="75">
                  <c:v>1.3203205834873E-2</c:v>
                </c:pt>
                <c:pt idx="76">
                  <c:v>5.4035564147520976E-3</c:v>
                </c:pt>
                <c:pt idx="77">
                  <c:v>1.4282273174525795E-2</c:v>
                </c:pt>
                <c:pt idx="78">
                  <c:v>2.4105310767927435E-2</c:v>
                </c:pt>
                <c:pt idx="79">
                  <c:v>-3.6932420154032086E-2</c:v>
                </c:pt>
                <c:pt idx="80">
                  <c:v>-1.3093492368676629E-2</c:v>
                </c:pt>
                <c:pt idx="81">
                  <c:v>3.7426694316838205E-2</c:v>
                </c:pt>
                <c:pt idx="82">
                  <c:v>9.126581375318521E-3</c:v>
                </c:pt>
                <c:pt idx="83">
                  <c:v>-4.2155365224740726E-2</c:v>
                </c:pt>
                <c:pt idx="84">
                  <c:v>2.0072227851881674E-2</c:v>
                </c:pt>
                <c:pt idx="85">
                  <c:v>-2.7800474921358287E-2</c:v>
                </c:pt>
                <c:pt idx="86">
                  <c:v>1.1110514980130271E-2</c:v>
                </c:pt>
                <c:pt idx="87">
                  <c:v>9.9127390583220176E-3</c:v>
                </c:pt>
                <c:pt idx="88">
                  <c:v>2.0508217093583747E-2</c:v>
                </c:pt>
                <c:pt idx="89">
                  <c:v>-5.1772308896048225E-2</c:v>
                </c:pt>
                <c:pt idx="90">
                  <c:v>2.0072227851881674E-2</c:v>
                </c:pt>
                <c:pt idx="91">
                  <c:v>-1.4483211027739529E-2</c:v>
                </c:pt>
                <c:pt idx="92">
                  <c:v>-4.4892609387976012E-2</c:v>
                </c:pt>
                <c:pt idx="93">
                  <c:v>-1.4748364702105055E-2</c:v>
                </c:pt>
                <c:pt idx="94">
                  <c:v>-2.9153112578120699E-2</c:v>
                </c:pt>
                <c:pt idx="95">
                  <c:v>6.8318970583216565E-3</c:v>
                </c:pt>
                <c:pt idx="96">
                  <c:v>2.0072227851881674E-2</c:v>
                </c:pt>
                <c:pt idx="97">
                  <c:v>-1.0783196221786806E-2</c:v>
                </c:pt>
                <c:pt idx="98">
                  <c:v>2.0072227851881674E-2</c:v>
                </c:pt>
                <c:pt idx="99">
                  <c:v>-1.4897652898773872E-2</c:v>
                </c:pt>
                <c:pt idx="100">
                  <c:v>1.1458331045449688E-2</c:v>
                </c:pt>
                <c:pt idx="101">
                  <c:v>-8.2508657261366802E-2</c:v>
                </c:pt>
                <c:pt idx="102">
                  <c:v>-4.0186026691532817E-2</c:v>
                </c:pt>
                <c:pt idx="103">
                  <c:v>1.1752848882605305E-2</c:v>
                </c:pt>
                <c:pt idx="104">
                  <c:v>-1.277194032944462E-2</c:v>
                </c:pt>
                <c:pt idx="105">
                  <c:v>-1.8256870550937943E-2</c:v>
                </c:pt>
                <c:pt idx="106">
                  <c:v>2.0072227851881674E-2</c:v>
                </c:pt>
                <c:pt idx="107">
                  <c:v>-8.3348213284758832E-2</c:v>
                </c:pt>
                <c:pt idx="108">
                  <c:v>1.0469501319002594E-2</c:v>
                </c:pt>
                <c:pt idx="109">
                  <c:v>-3.2604629505706306E-2</c:v>
                </c:pt>
                <c:pt idx="110">
                  <c:v>1.5113672532494515E-2</c:v>
                </c:pt>
                <c:pt idx="111">
                  <c:v>1.5266403686193364E-2</c:v>
                </c:pt>
                <c:pt idx="112">
                  <c:v>3.2665108264009701E-2</c:v>
                </c:pt>
                <c:pt idx="113">
                  <c:v>2.6446018687580786E-2</c:v>
                </c:pt>
                <c:pt idx="114">
                  <c:v>-1.0251022559054301E-2</c:v>
                </c:pt>
                <c:pt idx="115">
                  <c:v>2.0072227851881674E-2</c:v>
                </c:pt>
                <c:pt idx="116">
                  <c:v>1.9430428755897733E-3</c:v>
                </c:pt>
                <c:pt idx="117">
                  <c:v>-5.9084081221091544E-2</c:v>
                </c:pt>
                <c:pt idx="118">
                  <c:v>-4.3119629950527316E-2</c:v>
                </c:pt>
                <c:pt idx="119">
                  <c:v>-9.9793662131870686E-3</c:v>
                </c:pt>
                <c:pt idx="120">
                  <c:v>4.0411598914780189E-3</c:v>
                </c:pt>
                <c:pt idx="121">
                  <c:v>3.7247851083277883E-2</c:v>
                </c:pt>
                <c:pt idx="122">
                  <c:v>-3.3281305838165132E-2</c:v>
                </c:pt>
                <c:pt idx="123">
                  <c:v>-3.4708935751251779E-2</c:v>
                </c:pt>
                <c:pt idx="124">
                  <c:v>2.1187111227622069E-2</c:v>
                </c:pt>
                <c:pt idx="125">
                  <c:v>-3.0478148798438687E-2</c:v>
                </c:pt>
                <c:pt idx="126">
                  <c:v>-1.9297833696865219E-3</c:v>
                </c:pt>
                <c:pt idx="127">
                  <c:v>-0.15180650466227052</c:v>
                </c:pt>
                <c:pt idx="128">
                  <c:v>2.0072227851881674E-2</c:v>
                </c:pt>
                <c:pt idx="129">
                  <c:v>2.0072227851881674E-2</c:v>
                </c:pt>
                <c:pt idx="130">
                  <c:v>5.4900369742427957E-2</c:v>
                </c:pt>
                <c:pt idx="131">
                  <c:v>5.8995016419440827E-2</c:v>
                </c:pt>
                <c:pt idx="132">
                  <c:v>2.0072227851881674E-2</c:v>
                </c:pt>
                <c:pt idx="133">
                  <c:v>-1.3750278840812924E-2</c:v>
                </c:pt>
                <c:pt idx="134">
                  <c:v>2.0072227851881674E-2</c:v>
                </c:pt>
              </c:numCache>
            </c:numRef>
          </c:val>
          <c:smooth val="0"/>
          <c:extLst>
            <c:ext xmlns:c16="http://schemas.microsoft.com/office/drawing/2014/chart" uri="{C3380CC4-5D6E-409C-BE32-E72D297353CC}">
              <c16:uniqueId val="{00000001-FCBE-4C59-B470-29723510C335}"/>
            </c:ext>
          </c:extLst>
        </c:ser>
        <c:ser>
          <c:idx val="2"/>
          <c:order val="2"/>
          <c:tx>
            <c:strRef>
              <c:f>Data4Graph!$T$6</c:f>
              <c:strCache>
                <c:ptCount val="1"/>
                <c:pt idx="0">
                  <c:v>End Hybrid Tier</c:v>
                </c:pt>
              </c:strCache>
            </c:strRef>
          </c:tx>
          <c:spPr>
            <a:ln w="28575" cap="rnd">
              <a:solidFill>
                <a:schemeClr val="accent3"/>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Data4Graph!$T$7:$T$141</c:f>
              <c:numCache>
                <c:formatCode>0%</c:formatCode>
                <c:ptCount val="135"/>
                <c:pt idx="0">
                  <c:v>3.9145818429833668E-2</c:v>
                </c:pt>
                <c:pt idx="1">
                  <c:v>2.2764924011588583E-2</c:v>
                </c:pt>
                <c:pt idx="2">
                  <c:v>-1.2057347865906176E-2</c:v>
                </c:pt>
                <c:pt idx="3">
                  <c:v>4.9420184430063019E-2</c:v>
                </c:pt>
                <c:pt idx="4">
                  <c:v>5.1163493434837504E-2</c:v>
                </c:pt>
                <c:pt idx="5">
                  <c:v>2.3350087927609176E-2</c:v>
                </c:pt>
                <c:pt idx="6">
                  <c:v>-0.14025306787540548</c:v>
                </c:pt>
                <c:pt idx="7">
                  <c:v>-7.9225340997602034E-2</c:v>
                </c:pt>
                <c:pt idx="8">
                  <c:v>-5.6206459385897967E-3</c:v>
                </c:pt>
                <c:pt idx="9">
                  <c:v>4.1274517397198451E-2</c:v>
                </c:pt>
                <c:pt idx="10">
                  <c:v>4.9287125126926457E-2</c:v>
                </c:pt>
                <c:pt idx="11">
                  <c:v>4.0187799793635737E-2</c:v>
                </c:pt>
                <c:pt idx="12">
                  <c:v>5.1163493434837504E-2</c:v>
                </c:pt>
                <c:pt idx="13">
                  <c:v>5.1163493434837504E-2</c:v>
                </c:pt>
                <c:pt idx="14">
                  <c:v>-6.0267804269318881E-2</c:v>
                </c:pt>
                <c:pt idx="15">
                  <c:v>5.1163493434837504E-2</c:v>
                </c:pt>
                <c:pt idx="16">
                  <c:v>4.7002228571254578E-2</c:v>
                </c:pt>
                <c:pt idx="17">
                  <c:v>4.6212858798905465E-2</c:v>
                </c:pt>
                <c:pt idx="18">
                  <c:v>5.1163493434837504E-2</c:v>
                </c:pt>
                <c:pt idx="19">
                  <c:v>-5.7997830508838666E-2</c:v>
                </c:pt>
                <c:pt idx="20">
                  <c:v>9.1624380376702508E-3</c:v>
                </c:pt>
                <c:pt idx="21">
                  <c:v>4.838355715662801E-2</c:v>
                </c:pt>
                <c:pt idx="22">
                  <c:v>3.0447257660401572E-2</c:v>
                </c:pt>
                <c:pt idx="23">
                  <c:v>-0.22121627558770141</c:v>
                </c:pt>
                <c:pt idx="24">
                  <c:v>5.1163493434837504E-2</c:v>
                </c:pt>
                <c:pt idx="25">
                  <c:v>-9.8481342330476673E-2</c:v>
                </c:pt>
                <c:pt idx="26">
                  <c:v>8.3546445836673033E-3</c:v>
                </c:pt>
                <c:pt idx="27">
                  <c:v>5.1163493434837504E-2</c:v>
                </c:pt>
                <c:pt idx="28">
                  <c:v>1.8463621860898005E-2</c:v>
                </c:pt>
                <c:pt idx="29">
                  <c:v>3.8760762620262623E-2</c:v>
                </c:pt>
                <c:pt idx="30">
                  <c:v>-1.1019592923504629E-2</c:v>
                </c:pt>
                <c:pt idx="31">
                  <c:v>-0.11397345530883773</c:v>
                </c:pt>
                <c:pt idx="32">
                  <c:v>-0.12354638259480333</c:v>
                </c:pt>
                <c:pt idx="33">
                  <c:v>3.1321402016360578E-2</c:v>
                </c:pt>
                <c:pt idx="34">
                  <c:v>-3.3149604101093799E-2</c:v>
                </c:pt>
                <c:pt idx="35">
                  <c:v>-5.3351830747800033E-2</c:v>
                </c:pt>
                <c:pt idx="36">
                  <c:v>-0.18491537300575878</c:v>
                </c:pt>
                <c:pt idx="37">
                  <c:v>-0.1088817382382965</c:v>
                </c:pt>
                <c:pt idx="38">
                  <c:v>3.5753676535745349E-2</c:v>
                </c:pt>
                <c:pt idx="39">
                  <c:v>9.7489685103222534E-3</c:v>
                </c:pt>
                <c:pt idx="40">
                  <c:v>5.1163493434837504E-2</c:v>
                </c:pt>
                <c:pt idx="41">
                  <c:v>5.1163493434837504E-2</c:v>
                </c:pt>
                <c:pt idx="42">
                  <c:v>-2.3284884837673103E-2</c:v>
                </c:pt>
                <c:pt idx="43">
                  <c:v>-1.9635501690833612E-2</c:v>
                </c:pt>
                <c:pt idx="44">
                  <c:v>5.1163493434837504E-2</c:v>
                </c:pt>
                <c:pt idx="45">
                  <c:v>-1.1651318285634149E-2</c:v>
                </c:pt>
                <c:pt idx="46">
                  <c:v>-4.9529871979351436E-2</c:v>
                </c:pt>
                <c:pt idx="47">
                  <c:v>5.1163493434837504E-2</c:v>
                </c:pt>
                <c:pt idx="48">
                  <c:v>5.1163493434837504E-2</c:v>
                </c:pt>
                <c:pt idx="49">
                  <c:v>-8.5898623793200679E-2</c:v>
                </c:pt>
                <c:pt idx="50">
                  <c:v>3.7953045573506428E-2</c:v>
                </c:pt>
                <c:pt idx="51">
                  <c:v>5.1163493434837504E-2</c:v>
                </c:pt>
                <c:pt idx="52">
                  <c:v>-6.5874235867235731E-2</c:v>
                </c:pt>
                <c:pt idx="53">
                  <c:v>5.1163493434837504E-2</c:v>
                </c:pt>
                <c:pt idx="54">
                  <c:v>-1.0981782237286297E-2</c:v>
                </c:pt>
                <c:pt idx="55">
                  <c:v>-4.7678085212205623E-2</c:v>
                </c:pt>
                <c:pt idx="56">
                  <c:v>4.6327447532087174E-2</c:v>
                </c:pt>
                <c:pt idx="57">
                  <c:v>4.6401078476998148E-2</c:v>
                </c:pt>
                <c:pt idx="58">
                  <c:v>-9.7554045406024081E-2</c:v>
                </c:pt>
                <c:pt idx="59">
                  <c:v>3.9845760785970352E-2</c:v>
                </c:pt>
                <c:pt idx="60">
                  <c:v>-2.6059295565260321E-2</c:v>
                </c:pt>
                <c:pt idx="61">
                  <c:v>-2.8294630370732654E-2</c:v>
                </c:pt>
                <c:pt idx="62">
                  <c:v>3.3204746336860103E-2</c:v>
                </c:pt>
                <c:pt idx="63">
                  <c:v>3.0761282931072609E-2</c:v>
                </c:pt>
                <c:pt idx="64">
                  <c:v>3.4079155284896023E-2</c:v>
                </c:pt>
                <c:pt idx="65">
                  <c:v>-6.4846333790369082E-2</c:v>
                </c:pt>
                <c:pt idx="66">
                  <c:v>-4.7025043383018827E-2</c:v>
                </c:pt>
                <c:pt idx="67">
                  <c:v>-5.1800076062624711E-2</c:v>
                </c:pt>
                <c:pt idx="68">
                  <c:v>2.2829054224273282E-2</c:v>
                </c:pt>
                <c:pt idx="69">
                  <c:v>3.4737373083903789E-2</c:v>
                </c:pt>
                <c:pt idx="70">
                  <c:v>-0.11025450139405291</c:v>
                </c:pt>
                <c:pt idx="71">
                  <c:v>4.4477519003522037E-2</c:v>
                </c:pt>
                <c:pt idx="72">
                  <c:v>5.1163493434837504E-2</c:v>
                </c:pt>
                <c:pt idx="73">
                  <c:v>3.2919660304306042E-2</c:v>
                </c:pt>
                <c:pt idx="74">
                  <c:v>-9.5559339004363975E-2</c:v>
                </c:pt>
                <c:pt idx="75">
                  <c:v>3.2970923259717289E-2</c:v>
                </c:pt>
                <c:pt idx="76">
                  <c:v>2.1587336495966447E-2</c:v>
                </c:pt>
                <c:pt idx="77">
                  <c:v>3.8250132484982657E-2</c:v>
                </c:pt>
                <c:pt idx="78">
                  <c:v>3.5285447827264838E-2</c:v>
                </c:pt>
                <c:pt idx="79">
                  <c:v>-6.5579362714150435E-2</c:v>
                </c:pt>
                <c:pt idx="80">
                  <c:v>-1.8598210590664466E-2</c:v>
                </c:pt>
                <c:pt idx="81">
                  <c:v>3.4488672419889399E-2</c:v>
                </c:pt>
                <c:pt idx="82">
                  <c:v>2.8756093236230962E-2</c:v>
                </c:pt>
                <c:pt idx="83">
                  <c:v>-7.4964416518434329E-2</c:v>
                </c:pt>
                <c:pt idx="84">
                  <c:v>5.1163493434837504E-2</c:v>
                </c:pt>
                <c:pt idx="85">
                  <c:v>-4.6878303675077504E-2</c:v>
                </c:pt>
                <c:pt idx="86">
                  <c:v>3.2321425115275915E-2</c:v>
                </c:pt>
                <c:pt idx="87">
                  <c:v>2.8012692080598312E-2</c:v>
                </c:pt>
                <c:pt idx="88">
                  <c:v>4.3884152385514685E-2</c:v>
                </c:pt>
                <c:pt idx="89">
                  <c:v>-9.3102603789179339E-2</c:v>
                </c:pt>
                <c:pt idx="90">
                  <c:v>5.1163493434837504E-2</c:v>
                </c:pt>
                <c:pt idx="91">
                  <c:v>-2.140909083621978E-2</c:v>
                </c:pt>
                <c:pt idx="92">
                  <c:v>-7.8934199467069255E-2</c:v>
                </c:pt>
                <c:pt idx="93">
                  <c:v>-1.8213566382915936E-2</c:v>
                </c:pt>
                <c:pt idx="94">
                  <c:v>-4.874287237515762E-2</c:v>
                </c:pt>
                <c:pt idx="95">
                  <c:v>2.0609339656738834E-2</c:v>
                </c:pt>
                <c:pt idx="96">
                  <c:v>5.1163493434837504E-2</c:v>
                </c:pt>
                <c:pt idx="97">
                  <c:v>-1.2055171806326537E-2</c:v>
                </c:pt>
                <c:pt idx="98">
                  <c:v>5.1163493434837504E-2</c:v>
                </c:pt>
                <c:pt idx="99">
                  <c:v>-2.2148289995502224E-2</c:v>
                </c:pt>
                <c:pt idx="100">
                  <c:v>2.947716645156051E-2</c:v>
                </c:pt>
                <c:pt idx="101">
                  <c:v>-0.15408412577679531</c:v>
                </c:pt>
                <c:pt idx="102">
                  <c:v>-7.1681643267333173E-2</c:v>
                </c:pt>
                <c:pt idx="103">
                  <c:v>3.3942154009790393E-2</c:v>
                </c:pt>
                <c:pt idx="104">
                  <c:v>-1.5288600368375982E-2</c:v>
                </c:pt>
                <c:pt idx="105">
                  <c:v>-2.6791043388981528E-2</c:v>
                </c:pt>
                <c:pt idx="106">
                  <c:v>5.1163493434837504E-2</c:v>
                </c:pt>
                <c:pt idx="107">
                  <c:v>-0.15385283894565105</c:v>
                </c:pt>
                <c:pt idx="108">
                  <c:v>3.0888455182644492E-2</c:v>
                </c:pt>
                <c:pt idx="109">
                  <c:v>-5.6154599415158213E-2</c:v>
                </c:pt>
                <c:pt idx="110">
                  <c:v>3.1913349358573262E-2</c:v>
                </c:pt>
                <c:pt idx="111">
                  <c:v>4.0356073152391092E-2</c:v>
                </c:pt>
                <c:pt idx="112">
                  <c:v>3.6057924911442996E-2</c:v>
                </c:pt>
                <c:pt idx="113">
                  <c:v>5.1163493434837504E-2</c:v>
                </c:pt>
                <c:pt idx="114">
                  <c:v>-1.315727275240719E-2</c:v>
                </c:pt>
                <c:pt idx="115">
                  <c:v>5.1163493434837504E-2</c:v>
                </c:pt>
                <c:pt idx="116">
                  <c:v>1.1594253242486419E-2</c:v>
                </c:pt>
                <c:pt idx="117">
                  <c:v>-4.9640001129490519E-2</c:v>
                </c:pt>
                <c:pt idx="118">
                  <c:v>-4.2698435290750458E-2</c:v>
                </c:pt>
                <c:pt idx="119">
                  <c:v>-8.79459116034087E-3</c:v>
                </c:pt>
                <c:pt idx="120">
                  <c:v>1.5541544477864377E-2</c:v>
                </c:pt>
                <c:pt idx="121">
                  <c:v>3.5109526671754265E-2</c:v>
                </c:pt>
                <c:pt idx="122">
                  <c:v>-5.8467388905978246E-2</c:v>
                </c:pt>
                <c:pt idx="123">
                  <c:v>-5.7636544724645855E-2</c:v>
                </c:pt>
                <c:pt idx="124">
                  <c:v>3.4764538860274863E-2</c:v>
                </c:pt>
                <c:pt idx="125">
                  <c:v>-5.1242346315212628E-2</c:v>
                </c:pt>
                <c:pt idx="126">
                  <c:v>3.1391607338502325E-3</c:v>
                </c:pt>
                <c:pt idx="127">
                  <c:v>-0.23690107307074548</c:v>
                </c:pt>
                <c:pt idx="128">
                  <c:v>5.1163493434837504E-2</c:v>
                </c:pt>
                <c:pt idx="129">
                  <c:v>5.1163493434837504E-2</c:v>
                </c:pt>
                <c:pt idx="130">
                  <c:v>4.9963912162766633E-2</c:v>
                </c:pt>
                <c:pt idx="131">
                  <c:v>4.2343444307238132E-2</c:v>
                </c:pt>
                <c:pt idx="132">
                  <c:v>5.1163493434837504E-2</c:v>
                </c:pt>
                <c:pt idx="133">
                  <c:v>-2.0256626787248488E-2</c:v>
                </c:pt>
                <c:pt idx="134">
                  <c:v>5.1163493434837504E-2</c:v>
                </c:pt>
              </c:numCache>
            </c:numRef>
          </c:val>
          <c:smooth val="0"/>
          <c:extLst>
            <c:ext xmlns:c16="http://schemas.microsoft.com/office/drawing/2014/chart" uri="{C3380CC4-5D6E-409C-BE32-E72D297353CC}">
              <c16:uniqueId val="{00000002-FCBE-4C59-B470-29723510C335}"/>
            </c:ext>
          </c:extLst>
        </c:ser>
        <c:ser>
          <c:idx val="3"/>
          <c:order val="3"/>
          <c:tx>
            <c:strRef>
              <c:f>Data4Graph!$U$6</c:f>
              <c:strCache>
                <c:ptCount val="1"/>
                <c:pt idx="0">
                  <c:v>End Melded</c:v>
                </c:pt>
              </c:strCache>
            </c:strRef>
          </c:tx>
          <c:spPr>
            <a:ln w="28575" cap="rnd">
              <a:solidFill>
                <a:schemeClr val="accent4"/>
              </a:solidFill>
              <a:round/>
            </a:ln>
            <a:effectLst/>
          </c:spPr>
          <c:marker>
            <c:symbol val="none"/>
          </c:marker>
          <c:cat>
            <c:strRef>
              <c:f>Data4Graph!$C$7:$C$141</c:f>
              <c:strCache>
                <c:ptCount val="135"/>
                <c:pt idx="0">
                  <c:v>Minidoka, City of</c:v>
                </c:pt>
                <c:pt idx="1">
                  <c:v>Consolidated Irrigation District #19</c:v>
                </c:pt>
                <c:pt idx="2">
                  <c:v>Declo, City of</c:v>
                </c:pt>
                <c:pt idx="3">
                  <c:v>Albion, City of</c:v>
                </c:pt>
                <c:pt idx="4">
                  <c:v>Farmers Elec Coop</c:v>
                </c:pt>
                <c:pt idx="5">
                  <c:v>Asotin County PUD #1</c:v>
                </c:pt>
                <c:pt idx="6">
                  <c:v>U.S. DOE Albany Research Center</c:v>
                </c:pt>
                <c:pt idx="7">
                  <c:v>Alder Mutual</c:v>
                </c:pt>
                <c:pt idx="8">
                  <c:v>U.S. Naval Station, Everett (Jim Creek)</c:v>
                </c:pt>
                <c:pt idx="9">
                  <c:v>Drain, City of</c:v>
                </c:pt>
                <c:pt idx="10">
                  <c:v>Troy, City of</c:v>
                </c:pt>
                <c:pt idx="11">
                  <c:v>Coulee Dam, City of</c:v>
                </c:pt>
                <c:pt idx="12">
                  <c:v>Energy Northwest</c:v>
                </c:pt>
                <c:pt idx="13">
                  <c:v>Chewelah, City of</c:v>
                </c:pt>
                <c:pt idx="14">
                  <c:v>Riverside Elec Coop</c:v>
                </c:pt>
                <c:pt idx="15">
                  <c:v>Umpqua Indian Utility Cooperative</c:v>
                </c:pt>
                <c:pt idx="16">
                  <c:v>Soda Springs, City of</c:v>
                </c:pt>
                <c:pt idx="17">
                  <c:v>Columbia Power Coop</c:v>
                </c:pt>
                <c:pt idx="18">
                  <c:v>Eatonville, City of</c:v>
                </c:pt>
                <c:pt idx="19">
                  <c:v>East End Mutual Electric</c:v>
                </c:pt>
                <c:pt idx="20">
                  <c:v>Sumas, Town of</c:v>
                </c:pt>
                <c:pt idx="21">
                  <c:v>Plummer, City of</c:v>
                </c:pt>
                <c:pt idx="22">
                  <c:v>Kalispel Tribe Utility</c:v>
                </c:pt>
                <c:pt idx="23">
                  <c:v>Cascade Locks, City of</c:v>
                </c:pt>
                <c:pt idx="24">
                  <c:v>Steilacoom, Town of</c:v>
                </c:pt>
                <c:pt idx="25">
                  <c:v>McCleary, City of</c:v>
                </c:pt>
                <c:pt idx="26">
                  <c:v>Wahkiakum County PUD #1</c:v>
                </c:pt>
                <c:pt idx="27">
                  <c:v>U.S. Airforce Base, Fairchild</c:v>
                </c:pt>
                <c:pt idx="28">
                  <c:v>Weiser, City of</c:v>
                </c:pt>
                <c:pt idx="29">
                  <c:v>Milton, Town of</c:v>
                </c:pt>
                <c:pt idx="30">
                  <c:v>Idaho County L &amp; P</c:v>
                </c:pt>
                <c:pt idx="31">
                  <c:v>Bonners Ferry, City of</c:v>
                </c:pt>
                <c:pt idx="32">
                  <c:v>Grant County PUD #2</c:v>
                </c:pt>
                <c:pt idx="33">
                  <c:v>Bandon, City of</c:v>
                </c:pt>
                <c:pt idx="34">
                  <c:v>Southside Elec Lines</c:v>
                </c:pt>
                <c:pt idx="35">
                  <c:v>Okanogan County Elec Coop</c:v>
                </c:pt>
                <c:pt idx="36">
                  <c:v>Heyburn, City of</c:v>
                </c:pt>
                <c:pt idx="37">
                  <c:v>Nespelem Valley Elec Coop</c:v>
                </c:pt>
                <c:pt idx="38">
                  <c:v>West Oregon Elec Coop</c:v>
                </c:pt>
                <c:pt idx="39">
                  <c:v>Monmouth, City of</c:v>
                </c:pt>
                <c:pt idx="40">
                  <c:v>Rupert, City of</c:v>
                </c:pt>
                <c:pt idx="41">
                  <c:v>Milton-Freewater, City of</c:v>
                </c:pt>
                <c:pt idx="42">
                  <c:v>Blaine, City of</c:v>
                </c:pt>
                <c:pt idx="43">
                  <c:v>Mason County PUD #1</c:v>
                </c:pt>
                <c:pt idx="44">
                  <c:v>Ferry County PUD #1</c:v>
                </c:pt>
                <c:pt idx="45">
                  <c:v>Ohop Mutual Light Company</c:v>
                </c:pt>
                <c:pt idx="46">
                  <c:v>Lost River Elec Coop</c:v>
                </c:pt>
                <c:pt idx="47">
                  <c:v>Tanner Elec Coop</c:v>
                </c:pt>
                <c:pt idx="48">
                  <c:v>Hermiston, City of</c:v>
                </c:pt>
                <c:pt idx="49">
                  <c:v>Kittitas County PUD #1</c:v>
                </c:pt>
                <c:pt idx="50">
                  <c:v>Wasco Elec Coop</c:v>
                </c:pt>
                <c:pt idx="51">
                  <c:v>Parkland L &amp; W</c:v>
                </c:pt>
                <c:pt idx="52">
                  <c:v>Columbia Basin Elec Coop</c:v>
                </c:pt>
                <c:pt idx="53">
                  <c:v>Salmon River Elec Coop</c:v>
                </c:pt>
                <c:pt idx="54">
                  <c:v>Lincoln Elec Coop (MT)</c:v>
                </c:pt>
                <c:pt idx="55">
                  <c:v>Hood River Elec Coop</c:v>
                </c:pt>
                <c:pt idx="56">
                  <c:v>Skamania County PUD #1</c:v>
                </c:pt>
                <c:pt idx="57">
                  <c:v>Port of Seattle - SETAC In'tl. Airport</c:v>
                </c:pt>
                <c:pt idx="58">
                  <c:v>Burley, City of</c:v>
                </c:pt>
                <c:pt idx="59">
                  <c:v>Glacier Elec  Coop</c:v>
                </c:pt>
                <c:pt idx="60">
                  <c:v>Cheney, City of</c:v>
                </c:pt>
                <c:pt idx="61">
                  <c:v>Surprise Valley Elec Coop</c:v>
                </c:pt>
                <c:pt idx="62">
                  <c:v>Douglas Electric Cooperative</c:v>
                </c:pt>
                <c:pt idx="63">
                  <c:v>Yakama Power</c:v>
                </c:pt>
                <c:pt idx="64">
                  <c:v>Ashland, City of</c:v>
                </c:pt>
                <c:pt idx="65">
                  <c:v>Blachly Lane Elec Coop</c:v>
                </c:pt>
                <c:pt idx="66">
                  <c:v>Ravalli County Elec Coop</c:v>
                </c:pt>
                <c:pt idx="67">
                  <c:v>Canby, City of</c:v>
                </c:pt>
                <c:pt idx="68">
                  <c:v>Clearwater Power</c:v>
                </c:pt>
                <c:pt idx="69">
                  <c:v>Orcas P &amp; L</c:v>
                </c:pt>
                <c:pt idx="70">
                  <c:v>Vigilante Elec Coop</c:v>
                </c:pt>
                <c:pt idx="71">
                  <c:v>Centralia, City of</c:v>
                </c:pt>
                <c:pt idx="72">
                  <c:v>Ellensburg, City of</c:v>
                </c:pt>
                <c:pt idx="73">
                  <c:v>Pend Oreille County PUD  #1</c:v>
                </c:pt>
                <c:pt idx="74">
                  <c:v>U.S. Naval Submarine Base, Bangor</c:v>
                </c:pt>
                <c:pt idx="75">
                  <c:v>Whatcom County PUD #1</c:v>
                </c:pt>
                <c:pt idx="76">
                  <c:v>Modern Elec Coop</c:v>
                </c:pt>
                <c:pt idx="77">
                  <c:v>Vera Irrigation District</c:v>
                </c:pt>
                <c:pt idx="78">
                  <c:v>Lane County Elec Coop</c:v>
                </c:pt>
                <c:pt idx="79">
                  <c:v>Harney Elec Coop</c:v>
                </c:pt>
                <c:pt idx="80">
                  <c:v>Forest Grove, City of</c:v>
                </c:pt>
                <c:pt idx="81">
                  <c:v>Lakeview L &amp; P (WA)</c:v>
                </c:pt>
                <c:pt idx="82">
                  <c:v>Elmhurst Mutual P &amp; L</c:v>
                </c:pt>
                <c:pt idx="83">
                  <c:v>Missoula Elec Coop</c:v>
                </c:pt>
                <c:pt idx="84">
                  <c:v>Raft River Elec Coop</c:v>
                </c:pt>
                <c:pt idx="85">
                  <c:v>U.S. Naval Base,  Bremerton</c:v>
                </c:pt>
                <c:pt idx="86">
                  <c:v>Pacific County PUD #2</c:v>
                </c:pt>
                <c:pt idx="87">
                  <c:v>U.S. DOE Richland Operations Office</c:v>
                </c:pt>
                <c:pt idx="88">
                  <c:v>Salem Elec Coop</c:v>
                </c:pt>
                <c:pt idx="89">
                  <c:v>United Electric Coop</c:v>
                </c:pt>
                <c:pt idx="90">
                  <c:v>Coos Curry Elec Coop</c:v>
                </c:pt>
                <c:pt idx="91">
                  <c:v>Northern Lights</c:v>
                </c:pt>
                <c:pt idx="92">
                  <c:v>Fall River Elec Coop</c:v>
                </c:pt>
                <c:pt idx="93">
                  <c:v>Mission Valley</c:v>
                </c:pt>
                <c:pt idx="94">
                  <c:v>Columbia REA</c:v>
                </c:pt>
                <c:pt idx="95">
                  <c:v>Jefferson County PUD #1</c:v>
                </c:pt>
                <c:pt idx="96">
                  <c:v>Port Angeles, City of</c:v>
                </c:pt>
                <c:pt idx="97">
                  <c:v>Consumers Power</c:v>
                </c:pt>
                <c:pt idx="98">
                  <c:v>Okanogan County PUD #1</c:v>
                </c:pt>
                <c:pt idx="99">
                  <c:v>Emerald PUD</c:v>
                </c:pt>
                <c:pt idx="100">
                  <c:v>Tillamook PUD #1</c:v>
                </c:pt>
                <c:pt idx="101">
                  <c:v>Klickitat County PUD #1</c:v>
                </c:pt>
                <c:pt idx="102">
                  <c:v>Midstate Elec Coop</c:v>
                </c:pt>
                <c:pt idx="103">
                  <c:v>Columbia River PUD</c:v>
                </c:pt>
                <c:pt idx="104">
                  <c:v>Benton REA</c:v>
                </c:pt>
                <c:pt idx="105">
                  <c:v>Big Bend Elec Coop</c:v>
                </c:pt>
                <c:pt idx="106">
                  <c:v>Peninsula Light Company</c:v>
                </c:pt>
                <c:pt idx="107">
                  <c:v>Kootenai Electric Coop</c:v>
                </c:pt>
                <c:pt idx="108">
                  <c:v>Clallam County PUD #1</c:v>
                </c:pt>
                <c:pt idx="109">
                  <c:v>Northern Wasco County PUD</c:v>
                </c:pt>
                <c:pt idx="110">
                  <c:v>Oregon Trail Coop</c:v>
                </c:pt>
                <c:pt idx="111">
                  <c:v>Mason County PUD #3</c:v>
                </c:pt>
                <c:pt idx="112">
                  <c:v>McMinnville, City of</c:v>
                </c:pt>
                <c:pt idx="113">
                  <c:v>Clatskanie PUD</c:v>
                </c:pt>
                <c:pt idx="114">
                  <c:v>Idaho Falls Power</c:v>
                </c:pt>
                <c:pt idx="115">
                  <c:v>Springfield Utility Board</c:v>
                </c:pt>
                <c:pt idx="116">
                  <c:v>Wells Rural Elec Coop</c:v>
                </c:pt>
                <c:pt idx="117">
                  <c:v>Central Electric Coop</c:v>
                </c:pt>
                <c:pt idx="118">
                  <c:v>Lower Valley Energy</c:v>
                </c:pt>
                <c:pt idx="119">
                  <c:v>Richland, City of</c:v>
                </c:pt>
                <c:pt idx="120">
                  <c:v>Lewis County PUD #1</c:v>
                </c:pt>
                <c:pt idx="121">
                  <c:v>Grays Harbor PUD #1</c:v>
                </c:pt>
                <c:pt idx="122">
                  <c:v>Inland P &amp; L</c:v>
                </c:pt>
                <c:pt idx="123">
                  <c:v>Franklin County PUD #1</c:v>
                </c:pt>
                <c:pt idx="124">
                  <c:v>Central Lincoln PUD</c:v>
                </c:pt>
                <c:pt idx="125">
                  <c:v>Flathead Elec Coop</c:v>
                </c:pt>
                <c:pt idx="126">
                  <c:v>Benton County PUD #1</c:v>
                </c:pt>
                <c:pt idx="127">
                  <c:v>Umatilla Elec Coop</c:v>
                </c:pt>
                <c:pt idx="128">
                  <c:v>Eugene Water &amp; Electric Board</c:v>
                </c:pt>
                <c:pt idx="129">
                  <c:v>Clark County PUD #1</c:v>
                </c:pt>
                <c:pt idx="130">
                  <c:v>Tacoma Public Utilities</c:v>
                </c:pt>
                <c:pt idx="131">
                  <c:v>Seattle City Light</c:v>
                </c:pt>
                <c:pt idx="132">
                  <c:v>Cowlitz County PUD #1</c:v>
                </c:pt>
                <c:pt idx="133">
                  <c:v>PNGC Aggregate</c:v>
                </c:pt>
                <c:pt idx="134">
                  <c:v>Snohomish County PUD #1</c:v>
                </c:pt>
              </c:strCache>
            </c:strRef>
          </c:cat>
          <c:val>
            <c:numRef>
              <c:f>Data4Graph!$U$7:$U$141</c:f>
              <c:numCache>
                <c:formatCode>0%</c:formatCode>
                <c:ptCount val="135"/>
                <c:pt idx="0">
                  <c:v>1.1468673205592861E-2</c:v>
                </c:pt>
                <c:pt idx="1">
                  <c:v>-6.8128740188153403E-2</c:v>
                </c:pt>
                <c:pt idx="2">
                  <c:v>2.1621396099206214E-2</c:v>
                </c:pt>
                <c:pt idx="3">
                  <c:v>0.11588209122307491</c:v>
                </c:pt>
                <c:pt idx="4">
                  <c:v>0.13359849842962235</c:v>
                </c:pt>
                <c:pt idx="5">
                  <c:v>-6.0589399623964146E-2</c:v>
                </c:pt>
                <c:pt idx="6">
                  <c:v>-7.2829452912948289E-2</c:v>
                </c:pt>
                <c:pt idx="7">
                  <c:v>-0.11831320208118512</c:v>
                </c:pt>
                <c:pt idx="8">
                  <c:v>4.9215473615599414E-2</c:v>
                </c:pt>
                <c:pt idx="9">
                  <c:v>3.3101612416428061E-2</c:v>
                </c:pt>
                <c:pt idx="10">
                  <c:v>0.11452987380749668</c:v>
                </c:pt>
                <c:pt idx="11">
                  <c:v>0.10534670262940948</c:v>
                </c:pt>
                <c:pt idx="12">
                  <c:v>0.13359849842962235</c:v>
                </c:pt>
                <c:pt idx="13">
                  <c:v>0.13359849842962235</c:v>
                </c:pt>
                <c:pt idx="14">
                  <c:v>1.3428465371556841E-2</c:v>
                </c:pt>
                <c:pt idx="15">
                  <c:v>0.13359849842962235</c:v>
                </c:pt>
                <c:pt idx="16">
                  <c:v>9.1309573967223612E-2</c:v>
                </c:pt>
                <c:pt idx="17">
                  <c:v>8.3287590322799199E-2</c:v>
                </c:pt>
                <c:pt idx="18">
                  <c:v>0.13359849842962235</c:v>
                </c:pt>
                <c:pt idx="19">
                  <c:v>1.5876456442809328E-2</c:v>
                </c:pt>
                <c:pt idx="20">
                  <c:v>5.7498106971881624E-2</c:v>
                </c:pt>
                <c:pt idx="21">
                  <c:v>0.10534734904754006</c:v>
                </c:pt>
                <c:pt idx="22">
                  <c:v>-7.6930597537624101E-2</c:v>
                </c:pt>
                <c:pt idx="23">
                  <c:v>-0.21424444508711471</c:v>
                </c:pt>
                <c:pt idx="24">
                  <c:v>0.13359849842962235</c:v>
                </c:pt>
                <c:pt idx="25">
                  <c:v>-0.10570523495639395</c:v>
                </c:pt>
                <c:pt idx="26">
                  <c:v>7.9338557117246467E-2</c:v>
                </c:pt>
                <c:pt idx="27">
                  <c:v>0.13359849842962235</c:v>
                </c:pt>
                <c:pt idx="28">
                  <c:v>1.5894957842113699E-2</c:v>
                </c:pt>
                <c:pt idx="29">
                  <c:v>7.5555370370052888E-3</c:v>
                </c:pt>
                <c:pt idx="30">
                  <c:v>-0.11157797963879668</c:v>
                </c:pt>
                <c:pt idx="31">
                  <c:v>-0.13039745139651471</c:v>
                </c:pt>
                <c:pt idx="32">
                  <c:v>-0.16462187350058821</c:v>
                </c:pt>
                <c:pt idx="33">
                  <c:v>-6.804709075537263E-2</c:v>
                </c:pt>
                <c:pt idx="34">
                  <c:v>-0.12540220652717182</c:v>
                </c:pt>
                <c:pt idx="35">
                  <c:v>2.0886807720904121E-2</c:v>
                </c:pt>
                <c:pt idx="36">
                  <c:v>-0.12099429344287926</c:v>
                </c:pt>
                <c:pt idx="37">
                  <c:v>-0.16889016245941257</c:v>
                </c:pt>
                <c:pt idx="38">
                  <c:v>-2.3004026088374263E-2</c:v>
                </c:pt>
                <c:pt idx="39">
                  <c:v>-5.0284923891605104E-2</c:v>
                </c:pt>
                <c:pt idx="40">
                  <c:v>0.13359849842962235</c:v>
                </c:pt>
                <c:pt idx="41">
                  <c:v>0.13359849842962235</c:v>
                </c:pt>
                <c:pt idx="42">
                  <c:v>-0.11647873528734742</c:v>
                </c:pt>
                <c:pt idx="43">
                  <c:v>1.0832046181241672E-3</c:v>
                </c:pt>
                <c:pt idx="44">
                  <c:v>0.13359849842962235</c:v>
                </c:pt>
                <c:pt idx="45">
                  <c:v>2.8754129318419253E-2</c:v>
                </c:pt>
                <c:pt idx="46">
                  <c:v>-0.15463657853103019</c:v>
                </c:pt>
                <c:pt idx="47">
                  <c:v>0.13359849842962235</c:v>
                </c:pt>
                <c:pt idx="48">
                  <c:v>0.13359849842962235</c:v>
                </c:pt>
                <c:pt idx="49">
                  <c:v>-0.13267151330866511</c:v>
                </c:pt>
                <c:pt idx="50">
                  <c:v>-6.5290109347437841E-4</c:v>
                </c:pt>
                <c:pt idx="51">
                  <c:v>0.13359849842962235</c:v>
                </c:pt>
                <c:pt idx="52">
                  <c:v>-0.13918583410823504</c:v>
                </c:pt>
                <c:pt idx="53">
                  <c:v>0.13359849842962235</c:v>
                </c:pt>
                <c:pt idx="54">
                  <c:v>-7.8855991474127141E-3</c:v>
                </c:pt>
                <c:pt idx="55">
                  <c:v>-0.14155921228376911</c:v>
                </c:pt>
                <c:pt idx="56">
                  <c:v>8.910316994677947E-2</c:v>
                </c:pt>
                <c:pt idx="57">
                  <c:v>8.5200375980559073E-2</c:v>
                </c:pt>
                <c:pt idx="58">
                  <c:v>-3.4025657798279152E-2</c:v>
                </c:pt>
                <c:pt idx="59">
                  <c:v>1.8581849222275126E-2</c:v>
                </c:pt>
                <c:pt idx="60">
                  <c:v>-0.13653313621650676</c:v>
                </c:pt>
                <c:pt idx="61">
                  <c:v>-5.1209374052258005E-2</c:v>
                </c:pt>
                <c:pt idx="62">
                  <c:v>-4.8907572287491763E-2</c:v>
                </c:pt>
                <c:pt idx="63">
                  <c:v>-7.0852498586139401E-2</c:v>
                </c:pt>
                <c:pt idx="64">
                  <c:v>-4.0021376583789459E-2</c:v>
                </c:pt>
                <c:pt idx="65">
                  <c:v>-0.13137573549669612</c:v>
                </c:pt>
                <c:pt idx="66">
                  <c:v>-0.13795371256255506</c:v>
                </c:pt>
                <c:pt idx="67">
                  <c:v>-0.10429533569505456</c:v>
                </c:pt>
                <c:pt idx="68">
                  <c:v>-8.4271809878094461E-2</c:v>
                </c:pt>
                <c:pt idx="69">
                  <c:v>-3.3332227083682442E-2</c:v>
                </c:pt>
                <c:pt idx="70">
                  <c:v>-9.6952343851108735E-2</c:v>
                </c:pt>
                <c:pt idx="71">
                  <c:v>0.12638819230387233</c:v>
                </c:pt>
                <c:pt idx="72">
                  <c:v>0.13359849842962235</c:v>
                </c:pt>
                <c:pt idx="73">
                  <c:v>-5.1804763908595119E-2</c:v>
                </c:pt>
                <c:pt idx="74">
                  <c:v>-0.12985594575745885</c:v>
                </c:pt>
                <c:pt idx="75">
                  <c:v>-5.1283803258365568E-2</c:v>
                </c:pt>
                <c:pt idx="76">
                  <c:v>7.792386952064434E-2</c:v>
                </c:pt>
                <c:pt idx="77">
                  <c:v>6.0192175069443188E-2</c:v>
                </c:pt>
                <c:pt idx="78">
                  <c:v>-2.7762408246969295E-2</c:v>
                </c:pt>
                <c:pt idx="79">
                  <c:v>-0.15769575867766439</c:v>
                </c:pt>
                <c:pt idx="80">
                  <c:v>-0.11223924283583031</c:v>
                </c:pt>
                <c:pt idx="81">
                  <c:v>-3.5859651782432334E-2</c:v>
                </c:pt>
                <c:pt idx="82">
                  <c:v>7.8030235893989053E-2</c:v>
                </c:pt>
                <c:pt idx="83">
                  <c:v>-0.12996173606867323</c:v>
                </c:pt>
                <c:pt idx="84">
                  <c:v>0.13359849842962235</c:v>
                </c:pt>
                <c:pt idx="85">
                  <c:v>-0.11106207539393209</c:v>
                </c:pt>
                <c:pt idx="86">
                  <c:v>6.7513031521837297E-2</c:v>
                </c:pt>
                <c:pt idx="87">
                  <c:v>-1.5627537271219571E-2</c:v>
                </c:pt>
                <c:pt idx="88">
                  <c:v>5.9622072063479914E-2</c:v>
                </c:pt>
                <c:pt idx="89">
                  <c:v>-0.11448904666490656</c:v>
                </c:pt>
                <c:pt idx="90">
                  <c:v>0.13359849842962235</c:v>
                </c:pt>
                <c:pt idx="91">
                  <c:v>-0.11787984937667972</c:v>
                </c:pt>
                <c:pt idx="92">
                  <c:v>-7.6050745648875928E-2</c:v>
                </c:pt>
                <c:pt idx="93">
                  <c:v>3.592810302184013E-2</c:v>
                </c:pt>
                <c:pt idx="94">
                  <c:v>-8.0389712539804092E-2</c:v>
                </c:pt>
                <c:pt idx="95">
                  <c:v>-7.6772704186929275E-2</c:v>
                </c:pt>
                <c:pt idx="96">
                  <c:v>0.13359849842962235</c:v>
                </c:pt>
                <c:pt idx="97">
                  <c:v>-2.5243315000640254E-2</c:v>
                </c:pt>
                <c:pt idx="98">
                  <c:v>0.13359849842962235</c:v>
                </c:pt>
                <c:pt idx="99">
                  <c:v>-0.11545058931434915</c:v>
                </c:pt>
                <c:pt idx="100">
                  <c:v>-7.8319824301933627E-2</c:v>
                </c:pt>
                <c:pt idx="101">
                  <c:v>-0.18999415203214232</c:v>
                </c:pt>
                <c:pt idx="102">
                  <c:v>-0.15104016040953405</c:v>
                </c:pt>
                <c:pt idx="103">
                  <c:v>8.3464692472995372E-2</c:v>
                </c:pt>
                <c:pt idx="104">
                  <c:v>-5.6665325793159305E-4</c:v>
                </c:pt>
                <c:pt idx="105">
                  <c:v>-3.9782476424003788E-2</c:v>
                </c:pt>
                <c:pt idx="106">
                  <c:v>0.13359849842962235</c:v>
                </c:pt>
                <c:pt idx="107">
                  <c:v>-0.1133250829523994</c:v>
                </c:pt>
                <c:pt idx="108">
                  <c:v>5.9248559839881532E-2</c:v>
                </c:pt>
                <c:pt idx="109">
                  <c:v>-0.1122702429957193</c:v>
                </c:pt>
                <c:pt idx="110">
                  <c:v>-6.2031415891790731E-2</c:v>
                </c:pt>
                <c:pt idx="111">
                  <c:v>6.8976635316089441E-2</c:v>
                </c:pt>
                <c:pt idx="112">
                  <c:v>-1.9912096831408488E-2</c:v>
                </c:pt>
                <c:pt idx="113">
                  <c:v>0.13359849842962235</c:v>
                </c:pt>
                <c:pt idx="114">
                  <c:v>-0.1134983026491313</c:v>
                </c:pt>
                <c:pt idx="115">
                  <c:v>0.13359849842962235</c:v>
                </c:pt>
                <c:pt idx="116">
                  <c:v>-6.0373341891439836E-2</c:v>
                </c:pt>
                <c:pt idx="117">
                  <c:v>2.488972877744966E-2</c:v>
                </c:pt>
                <c:pt idx="118">
                  <c:v>3.2375670460824679E-2</c:v>
                </c:pt>
                <c:pt idx="119">
                  <c:v>4.5866497769039505E-2</c:v>
                </c:pt>
                <c:pt idx="120">
                  <c:v>-6.4159686945641892E-2</c:v>
                </c:pt>
                <c:pt idx="121">
                  <c:v>-2.9550209961255458E-2</c:v>
                </c:pt>
                <c:pt idx="122">
                  <c:v>-0.15420133847059103</c:v>
                </c:pt>
                <c:pt idx="123">
                  <c:v>-5.6688978845176319E-3</c:v>
                </c:pt>
                <c:pt idx="124">
                  <c:v>-3.3056154422467565E-2</c:v>
                </c:pt>
                <c:pt idx="125">
                  <c:v>-7.8273162292760157E-2</c:v>
                </c:pt>
                <c:pt idx="126">
                  <c:v>-0.10189996626963627</c:v>
                </c:pt>
                <c:pt idx="127">
                  <c:v>-0.17705684879372763</c:v>
                </c:pt>
                <c:pt idx="128">
                  <c:v>0.13359849842962235</c:v>
                </c:pt>
                <c:pt idx="129">
                  <c:v>0.13359849842962235</c:v>
                </c:pt>
                <c:pt idx="130">
                  <c:v>0.12140773349056144</c:v>
                </c:pt>
                <c:pt idx="131">
                  <c:v>4.3964600194517534E-2</c:v>
                </c:pt>
                <c:pt idx="132">
                  <c:v>0.13359849842962235</c:v>
                </c:pt>
                <c:pt idx="133">
                  <c:v>-0.12860048335712826</c:v>
                </c:pt>
                <c:pt idx="134">
                  <c:v>0.13359849842962235</c:v>
                </c:pt>
              </c:numCache>
            </c:numRef>
          </c:val>
          <c:smooth val="0"/>
          <c:extLst>
            <c:ext xmlns:c16="http://schemas.microsoft.com/office/drawing/2014/chart" uri="{C3380CC4-5D6E-409C-BE32-E72D297353CC}">
              <c16:uniqueId val="{00000003-FCBE-4C59-B470-29723510C335}"/>
            </c:ext>
          </c:extLst>
        </c:ser>
        <c:dLbls>
          <c:showLegendKey val="0"/>
          <c:showVal val="0"/>
          <c:showCatName val="0"/>
          <c:showSerName val="0"/>
          <c:showPercent val="0"/>
          <c:showBubbleSize val="0"/>
        </c:dLbls>
        <c:smooth val="0"/>
        <c:axId val="603054520"/>
        <c:axId val="603050584"/>
      </c:lineChart>
      <c:catAx>
        <c:axId val="603054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Customer Start</a:t>
                </a:r>
                <a:r>
                  <a:rPr lang="en-US" baseline="0"/>
                  <a:t> Smallest to Largest</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03050584"/>
        <c:crosses val="autoZero"/>
        <c:auto val="1"/>
        <c:lblAlgn val="ctr"/>
        <c:lblOffset val="100"/>
        <c:tickLblSkip val="1"/>
        <c:noMultiLvlLbl val="0"/>
      </c:catAx>
      <c:valAx>
        <c:axId val="603050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Imparct</a:t>
                </a:r>
                <a:r>
                  <a:rPr lang="en-US" baseline="0"/>
                  <a:t> Relative to End Rollover Tier</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0545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Data4Graph!$W$64</c:f>
          <c:strCache>
            <c:ptCount val="1"/>
            <c:pt idx="0">
              <c:v>Start Rate Design and System Size Quantities | TRL = 7153 aMW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Data4Graph!$W$67</c:f>
              <c:strCache>
                <c:ptCount val="1"/>
                <c:pt idx="0">
                  <c:v>Start Rollover Tier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Data4Graph!$X$66:$AA$66</c:f>
              <c:strCache>
                <c:ptCount val="4"/>
                <c:pt idx="0">
                  <c:v>Augmentation</c:v>
                </c:pt>
                <c:pt idx="1">
                  <c:v>Above-RHWM</c:v>
                </c:pt>
                <c:pt idx="2">
                  <c:v>Unused RHWM</c:v>
                </c:pt>
                <c:pt idx="3">
                  <c:v>Firm Surplus</c:v>
                </c:pt>
              </c:strCache>
            </c:strRef>
          </c:cat>
          <c:val>
            <c:numRef>
              <c:f>Data4Graph!$X$67:$AA$67</c:f>
              <c:numCache>
                <c:formatCode>_(* #,##0_);_(* \(#,##0\);_(* "-"??_);_(@_)</c:formatCode>
                <c:ptCount val="4"/>
                <c:pt idx="0">
                  <c:v>0</c:v>
                </c:pt>
                <c:pt idx="1">
                  <c:v>479</c:v>
                </c:pt>
                <c:pt idx="2">
                  <c:v>389</c:v>
                </c:pt>
                <c:pt idx="3">
                  <c:v>389</c:v>
                </c:pt>
              </c:numCache>
            </c:numRef>
          </c:val>
          <c:extLst>
            <c:ext xmlns:c16="http://schemas.microsoft.com/office/drawing/2014/chart" uri="{C3380CC4-5D6E-409C-BE32-E72D297353CC}">
              <c16:uniqueId val="{00000000-EFCE-4B7F-9EBD-66DC9A7BB36A}"/>
            </c:ext>
          </c:extLst>
        </c:ser>
        <c:ser>
          <c:idx val="1"/>
          <c:order val="1"/>
          <c:tx>
            <c:strRef>
              <c:f>Data4Graph!$W$68</c:f>
              <c:strCache>
                <c:ptCount val="1"/>
                <c:pt idx="0">
                  <c:v>Start Rollover 50/50 Tier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Data4Graph!$X$66:$AA$66</c:f>
              <c:strCache>
                <c:ptCount val="4"/>
                <c:pt idx="0">
                  <c:v>Augmentation</c:v>
                </c:pt>
                <c:pt idx="1">
                  <c:v>Above-RHWM</c:v>
                </c:pt>
                <c:pt idx="2">
                  <c:v>Unused RHWM</c:v>
                </c:pt>
                <c:pt idx="3">
                  <c:v>Firm Surplus</c:v>
                </c:pt>
              </c:strCache>
            </c:strRef>
          </c:cat>
          <c:val>
            <c:numRef>
              <c:f>Data4Graph!$X$68:$AA$68</c:f>
              <c:numCache>
                <c:formatCode>_(* #,##0_);_(* \(#,##0\);_(* "-"??_);_(@_)</c:formatCode>
                <c:ptCount val="4"/>
                <c:pt idx="0">
                  <c:v>0</c:v>
                </c:pt>
                <c:pt idx="1">
                  <c:v>239</c:v>
                </c:pt>
                <c:pt idx="2">
                  <c:v>194</c:v>
                </c:pt>
                <c:pt idx="3">
                  <c:v>150</c:v>
                </c:pt>
              </c:numCache>
            </c:numRef>
          </c:val>
          <c:extLst>
            <c:ext xmlns:c16="http://schemas.microsoft.com/office/drawing/2014/chart" uri="{C3380CC4-5D6E-409C-BE32-E72D297353CC}">
              <c16:uniqueId val="{00000001-EFCE-4B7F-9EBD-66DC9A7BB36A}"/>
            </c:ext>
          </c:extLst>
        </c:ser>
        <c:ser>
          <c:idx val="2"/>
          <c:order val="2"/>
          <c:tx>
            <c:strRef>
              <c:f>Data4Graph!$W$69</c:f>
              <c:strCache>
                <c:ptCount val="1"/>
                <c:pt idx="0">
                  <c:v>Start Hybrid Tier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Data4Graph!$X$66:$AA$66</c:f>
              <c:strCache>
                <c:ptCount val="4"/>
                <c:pt idx="0">
                  <c:v>Augmentation</c:v>
                </c:pt>
                <c:pt idx="1">
                  <c:v>Above-RHWM</c:v>
                </c:pt>
                <c:pt idx="2">
                  <c:v>Unused RHWM</c:v>
                </c:pt>
                <c:pt idx="3">
                  <c:v>Firm Surplus</c:v>
                </c:pt>
              </c:strCache>
            </c:strRef>
          </c:cat>
          <c:val>
            <c:numRef>
              <c:f>Data4Graph!$X$69:$AA$69</c:f>
              <c:numCache>
                <c:formatCode>_(* #,##0_);_(* \(#,##0\);_(* "-"??_);_(@_)</c:formatCode>
                <c:ptCount val="4"/>
                <c:pt idx="0">
                  <c:v>90</c:v>
                </c:pt>
                <c:pt idx="1">
                  <c:v>0</c:v>
                </c:pt>
                <c:pt idx="2">
                  <c:v>389</c:v>
                </c:pt>
                <c:pt idx="3">
                  <c:v>0</c:v>
                </c:pt>
              </c:numCache>
            </c:numRef>
          </c:val>
          <c:extLst>
            <c:ext xmlns:c16="http://schemas.microsoft.com/office/drawing/2014/chart" uri="{C3380CC4-5D6E-409C-BE32-E72D297353CC}">
              <c16:uniqueId val="{00000002-EFCE-4B7F-9EBD-66DC9A7BB36A}"/>
            </c:ext>
          </c:extLst>
        </c:ser>
        <c:ser>
          <c:idx val="3"/>
          <c:order val="3"/>
          <c:tx>
            <c:strRef>
              <c:f>Data4Graph!$W$70</c:f>
              <c:strCache>
                <c:ptCount val="1"/>
                <c:pt idx="0">
                  <c:v>Start Melded</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Data4Graph!$X$66:$AA$66</c:f>
              <c:strCache>
                <c:ptCount val="4"/>
                <c:pt idx="0">
                  <c:v>Augmentation</c:v>
                </c:pt>
                <c:pt idx="1">
                  <c:v>Above-RHWM</c:v>
                </c:pt>
                <c:pt idx="2">
                  <c:v>Unused RHWM</c:v>
                </c:pt>
                <c:pt idx="3">
                  <c:v>Firm Surplus</c:v>
                </c:pt>
              </c:strCache>
            </c:strRef>
          </c:cat>
          <c:val>
            <c:numRef>
              <c:f>Data4Graph!$X$70:$AA$70</c:f>
              <c:numCache>
                <c:formatCode>_(* #,##0_);_(* \(#,##0\);_(* "-"??_);_(@_)</c:formatCode>
                <c:ptCount val="4"/>
                <c:pt idx="0">
                  <c:v>90</c:v>
                </c:pt>
                <c:pt idx="1">
                  <c:v>0</c:v>
                </c:pt>
                <c:pt idx="2">
                  <c:v>0</c:v>
                </c:pt>
                <c:pt idx="3">
                  <c:v>0</c:v>
                </c:pt>
              </c:numCache>
            </c:numRef>
          </c:val>
          <c:extLst>
            <c:ext xmlns:c16="http://schemas.microsoft.com/office/drawing/2014/chart" uri="{C3380CC4-5D6E-409C-BE32-E72D297353CC}">
              <c16:uniqueId val="{00000003-EFCE-4B7F-9EBD-66DC9A7BB36A}"/>
            </c:ext>
          </c:extLst>
        </c:ser>
        <c:dLbls>
          <c:dLblPos val="outEnd"/>
          <c:showLegendKey val="0"/>
          <c:showVal val="1"/>
          <c:showCatName val="0"/>
          <c:showSerName val="0"/>
          <c:showPercent val="0"/>
          <c:showBubbleSize val="0"/>
        </c:dLbls>
        <c:gapWidth val="219"/>
        <c:overlap val="-27"/>
        <c:axId val="551305208"/>
        <c:axId val="551307832"/>
      </c:barChart>
      <c:catAx>
        <c:axId val="5513052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307832"/>
        <c:crosses val="autoZero"/>
        <c:auto val="1"/>
        <c:lblAlgn val="ctr"/>
        <c:lblOffset val="100"/>
        <c:noMultiLvlLbl val="0"/>
      </c:catAx>
      <c:valAx>
        <c:axId val="551307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305208"/>
        <c:crosses val="autoZero"/>
        <c:crossBetween val="between"/>
        <c:majorUnit val="5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Data4Graph!$W$65</c:f>
          <c:strCache>
            <c:ptCount val="1"/>
            <c:pt idx="0">
              <c:v>End Rate Design and System Size Quantities | TRL = 7984 aMW | Total Load Change = 112%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Data4Graph!$W$72</c:f>
              <c:strCache>
                <c:ptCount val="1"/>
                <c:pt idx="0">
                  <c:v>End Rollover Tier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Data4Graph!$X$71:$AA$71</c:f>
              <c:strCache>
                <c:ptCount val="4"/>
                <c:pt idx="0">
                  <c:v>Augmentation</c:v>
                </c:pt>
                <c:pt idx="1">
                  <c:v>Above-RHWM</c:v>
                </c:pt>
                <c:pt idx="2">
                  <c:v>Unused RHWM</c:v>
                </c:pt>
                <c:pt idx="3">
                  <c:v>Firm Surplus</c:v>
                </c:pt>
              </c:strCache>
            </c:strRef>
          </c:cat>
          <c:val>
            <c:numRef>
              <c:f>Data4Graph!$X$72:$AA$72</c:f>
              <c:numCache>
                <c:formatCode>General</c:formatCode>
                <c:ptCount val="4"/>
                <c:pt idx="0">
                  <c:v>0</c:v>
                </c:pt>
                <c:pt idx="1">
                  <c:v>1259</c:v>
                </c:pt>
                <c:pt idx="2">
                  <c:v>338</c:v>
                </c:pt>
                <c:pt idx="3" formatCode="_(* #,##0_);_(* \(#,##0\);_(* &quot;-&quot;??_);_(@_)">
                  <c:v>338</c:v>
                </c:pt>
              </c:numCache>
            </c:numRef>
          </c:val>
          <c:extLst>
            <c:ext xmlns:c16="http://schemas.microsoft.com/office/drawing/2014/chart" uri="{C3380CC4-5D6E-409C-BE32-E72D297353CC}">
              <c16:uniqueId val="{00000000-3600-421F-91B3-38461B949F60}"/>
            </c:ext>
          </c:extLst>
        </c:ser>
        <c:ser>
          <c:idx val="1"/>
          <c:order val="1"/>
          <c:tx>
            <c:strRef>
              <c:f>Data4Graph!$W$73</c:f>
              <c:strCache>
                <c:ptCount val="1"/>
                <c:pt idx="0">
                  <c:v>End Rollover 50/50 Tier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Data4Graph!$X$71:$AA$71</c:f>
              <c:strCache>
                <c:ptCount val="4"/>
                <c:pt idx="0">
                  <c:v>Augmentation</c:v>
                </c:pt>
                <c:pt idx="1">
                  <c:v>Above-RHWM</c:v>
                </c:pt>
                <c:pt idx="2">
                  <c:v>Unused RHWM</c:v>
                </c:pt>
                <c:pt idx="3">
                  <c:v>Firm Surplus</c:v>
                </c:pt>
              </c:strCache>
            </c:strRef>
          </c:cat>
          <c:val>
            <c:numRef>
              <c:f>Data4Graph!$X$73:$AA$73</c:f>
              <c:numCache>
                <c:formatCode>General</c:formatCode>
                <c:ptCount val="4"/>
                <c:pt idx="0">
                  <c:v>0</c:v>
                </c:pt>
                <c:pt idx="1">
                  <c:v>1096</c:v>
                </c:pt>
                <c:pt idx="2">
                  <c:v>220</c:v>
                </c:pt>
                <c:pt idx="3" formatCode="_(* #,##0_);_(* \(#,##0\);_(* &quot;-&quot;??_);_(@_)">
                  <c:v>175</c:v>
                </c:pt>
              </c:numCache>
            </c:numRef>
          </c:val>
          <c:extLst>
            <c:ext xmlns:c16="http://schemas.microsoft.com/office/drawing/2014/chart" uri="{C3380CC4-5D6E-409C-BE32-E72D297353CC}">
              <c16:uniqueId val="{00000004-3600-421F-91B3-38461B949F60}"/>
            </c:ext>
          </c:extLst>
        </c:ser>
        <c:ser>
          <c:idx val="2"/>
          <c:order val="2"/>
          <c:tx>
            <c:strRef>
              <c:f>Data4Graph!$W$74</c:f>
              <c:strCache>
                <c:ptCount val="1"/>
                <c:pt idx="0">
                  <c:v>End Hybrid Tier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Data4Graph!$X$71:$AA$71</c:f>
              <c:strCache>
                <c:ptCount val="4"/>
                <c:pt idx="0">
                  <c:v>Augmentation</c:v>
                </c:pt>
                <c:pt idx="1">
                  <c:v>Above-RHWM</c:v>
                </c:pt>
                <c:pt idx="2">
                  <c:v>Unused RHWM</c:v>
                </c:pt>
                <c:pt idx="3">
                  <c:v>Firm Surplus</c:v>
                </c:pt>
              </c:strCache>
            </c:strRef>
          </c:cat>
          <c:val>
            <c:numRef>
              <c:f>Data4Graph!$X$74:$AA$74</c:f>
              <c:numCache>
                <c:formatCode>General</c:formatCode>
                <c:ptCount val="4"/>
                <c:pt idx="0">
                  <c:v>94</c:v>
                </c:pt>
                <c:pt idx="1">
                  <c:v>827</c:v>
                </c:pt>
                <c:pt idx="2">
                  <c:v>385</c:v>
                </c:pt>
                <c:pt idx="3" formatCode="_(* #,##0_);_(* \(#,##0\);_(* &quot;-&quot;??_);_(@_)">
                  <c:v>0</c:v>
                </c:pt>
              </c:numCache>
            </c:numRef>
          </c:val>
          <c:extLst>
            <c:ext xmlns:c16="http://schemas.microsoft.com/office/drawing/2014/chart" uri="{C3380CC4-5D6E-409C-BE32-E72D297353CC}">
              <c16:uniqueId val="{00000005-3600-421F-91B3-38461B949F60}"/>
            </c:ext>
          </c:extLst>
        </c:ser>
        <c:ser>
          <c:idx val="3"/>
          <c:order val="3"/>
          <c:tx>
            <c:strRef>
              <c:f>Data4Graph!$W$75</c:f>
              <c:strCache>
                <c:ptCount val="1"/>
                <c:pt idx="0">
                  <c:v>End Melded</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Data4Graph!$X$71:$AA$71</c:f>
              <c:strCache>
                <c:ptCount val="4"/>
                <c:pt idx="0">
                  <c:v>Augmentation</c:v>
                </c:pt>
                <c:pt idx="1">
                  <c:v>Above-RHWM</c:v>
                </c:pt>
                <c:pt idx="2">
                  <c:v>Unused RHWM</c:v>
                </c:pt>
                <c:pt idx="3">
                  <c:v>Firm Surplus</c:v>
                </c:pt>
              </c:strCache>
            </c:strRef>
          </c:cat>
          <c:val>
            <c:numRef>
              <c:f>Data4Graph!$X$75:$AA$75</c:f>
              <c:numCache>
                <c:formatCode>_(* #,##0_);_(* \(#,##0\);_(* "-"??_);_(@_)</c:formatCode>
                <c:ptCount val="4"/>
                <c:pt idx="0">
                  <c:v>920</c:v>
                </c:pt>
                <c:pt idx="1">
                  <c:v>0</c:v>
                </c:pt>
                <c:pt idx="2">
                  <c:v>0</c:v>
                </c:pt>
                <c:pt idx="3">
                  <c:v>0</c:v>
                </c:pt>
              </c:numCache>
            </c:numRef>
          </c:val>
          <c:extLst>
            <c:ext xmlns:c16="http://schemas.microsoft.com/office/drawing/2014/chart" uri="{C3380CC4-5D6E-409C-BE32-E72D297353CC}">
              <c16:uniqueId val="{00000006-3600-421F-91B3-38461B949F60}"/>
            </c:ext>
          </c:extLst>
        </c:ser>
        <c:dLbls>
          <c:dLblPos val="outEnd"/>
          <c:showLegendKey val="0"/>
          <c:showVal val="1"/>
          <c:showCatName val="0"/>
          <c:showSerName val="0"/>
          <c:showPercent val="0"/>
          <c:showBubbleSize val="0"/>
        </c:dLbls>
        <c:gapWidth val="219"/>
        <c:overlap val="-27"/>
        <c:axId val="551305208"/>
        <c:axId val="551307832"/>
      </c:barChart>
      <c:catAx>
        <c:axId val="5513052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307832"/>
        <c:crosses val="autoZero"/>
        <c:auto val="1"/>
        <c:lblAlgn val="ctr"/>
        <c:lblOffset val="100"/>
        <c:noMultiLvlLbl val="0"/>
      </c:catAx>
      <c:valAx>
        <c:axId val="551307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305208"/>
        <c:crosses val="autoZero"/>
        <c:crossBetween val="between"/>
        <c:majorUnit val="5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Data4Graph!$W$48</c:f>
          <c:strCache>
            <c:ptCount val="1"/>
            <c:pt idx="0">
              <c:v>Start Rate Design and System Size Quantities | TRL = 7153 aMW | Acq. Cost = $63/MWh</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Data4Graph!$W$50</c:f>
              <c:strCache>
                <c:ptCount val="1"/>
                <c:pt idx="0">
                  <c:v>Start Rollover Tier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Data4Graph!$X$49:$Z$49</c:f>
              <c:strCache>
                <c:ptCount val="3"/>
                <c:pt idx="0">
                  <c:v>Max</c:v>
                </c:pt>
                <c:pt idx="1">
                  <c:v>Min</c:v>
                </c:pt>
                <c:pt idx="2">
                  <c:v>Tier 1 / PF Public</c:v>
                </c:pt>
              </c:strCache>
            </c:strRef>
          </c:cat>
          <c:val>
            <c:numRef>
              <c:f>Data4Graph!$X$50:$Z$50</c:f>
              <c:numCache>
                <c:formatCode>_("$"* #,##0.00_);_("$"* \(#,##0.00\);_("$"* "-"??_);_(@_)</c:formatCode>
                <c:ptCount val="3"/>
                <c:pt idx="0">
                  <c:v>48.24</c:v>
                </c:pt>
                <c:pt idx="1">
                  <c:v>33.950000000000003</c:v>
                </c:pt>
                <c:pt idx="2">
                  <c:v>33.949064274110405</c:v>
                </c:pt>
              </c:numCache>
            </c:numRef>
          </c:val>
          <c:extLst>
            <c:ext xmlns:c16="http://schemas.microsoft.com/office/drawing/2014/chart" uri="{C3380CC4-5D6E-409C-BE32-E72D297353CC}">
              <c16:uniqueId val="{00000000-7FC3-4FF5-92A3-262D3CABCB63}"/>
            </c:ext>
          </c:extLst>
        </c:ser>
        <c:ser>
          <c:idx val="1"/>
          <c:order val="1"/>
          <c:tx>
            <c:strRef>
              <c:f>Data4Graph!$W$51</c:f>
              <c:strCache>
                <c:ptCount val="1"/>
                <c:pt idx="0">
                  <c:v>Start Rollover 50/50 Tier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Data4Graph!$X$49:$Z$49</c:f>
              <c:strCache>
                <c:ptCount val="3"/>
                <c:pt idx="0">
                  <c:v>Max</c:v>
                </c:pt>
                <c:pt idx="1">
                  <c:v>Min</c:v>
                </c:pt>
                <c:pt idx="2">
                  <c:v>Tier 1 / PF Public</c:v>
                </c:pt>
              </c:strCache>
            </c:strRef>
          </c:cat>
          <c:val>
            <c:numRef>
              <c:f>Data4Graph!$X$51:$Z$51</c:f>
              <c:numCache>
                <c:formatCode>_("$"* #,##0.00_);_("$"* \(#,##0.00\);_("$"* "-"??_);_(@_)</c:formatCode>
                <c:ptCount val="3"/>
                <c:pt idx="0">
                  <c:v>41.86</c:v>
                </c:pt>
                <c:pt idx="1">
                  <c:v>34.96</c:v>
                </c:pt>
                <c:pt idx="2">
                  <c:v>34.95898946171183</c:v>
                </c:pt>
              </c:numCache>
            </c:numRef>
          </c:val>
          <c:extLst>
            <c:ext xmlns:c16="http://schemas.microsoft.com/office/drawing/2014/chart" uri="{C3380CC4-5D6E-409C-BE32-E72D297353CC}">
              <c16:uniqueId val="{00000001-7FC3-4FF5-92A3-262D3CABCB63}"/>
            </c:ext>
          </c:extLst>
        </c:ser>
        <c:ser>
          <c:idx val="2"/>
          <c:order val="2"/>
          <c:tx>
            <c:strRef>
              <c:f>Data4Graph!$W$52</c:f>
              <c:strCache>
                <c:ptCount val="1"/>
                <c:pt idx="0">
                  <c:v>Start Hybrid Tier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Data4Graph!$X$49:$Z$49</c:f>
              <c:strCache>
                <c:ptCount val="3"/>
                <c:pt idx="0">
                  <c:v>Max</c:v>
                </c:pt>
                <c:pt idx="1">
                  <c:v>Min</c:v>
                </c:pt>
                <c:pt idx="2">
                  <c:v>Tier 1 / PF Public</c:v>
                </c:pt>
              </c:strCache>
            </c:strRef>
          </c:cat>
          <c:val>
            <c:numRef>
              <c:f>Data4Graph!$X$52:$Z$52</c:f>
              <c:numCache>
                <c:formatCode>_("$"* #,##0.00_);_("$"* \(#,##0.00\);_("$"* "-"??_);_(@_)</c:formatCode>
                <c:ptCount val="3"/>
                <c:pt idx="0">
                  <c:v>35.9</c:v>
                </c:pt>
                <c:pt idx="1">
                  <c:v>35.9</c:v>
                </c:pt>
                <c:pt idx="2">
                  <c:v>35.901325531330492</c:v>
                </c:pt>
              </c:numCache>
            </c:numRef>
          </c:val>
          <c:extLst>
            <c:ext xmlns:c16="http://schemas.microsoft.com/office/drawing/2014/chart" uri="{C3380CC4-5D6E-409C-BE32-E72D297353CC}">
              <c16:uniqueId val="{00000002-7FC3-4FF5-92A3-262D3CABCB63}"/>
            </c:ext>
          </c:extLst>
        </c:ser>
        <c:ser>
          <c:idx val="3"/>
          <c:order val="3"/>
          <c:tx>
            <c:strRef>
              <c:f>Data4Graph!$W$53</c:f>
              <c:strCache>
                <c:ptCount val="1"/>
                <c:pt idx="0">
                  <c:v>Start Melded</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Data4Graph!$X$49:$Z$49</c:f>
              <c:strCache>
                <c:ptCount val="3"/>
                <c:pt idx="0">
                  <c:v>Max</c:v>
                </c:pt>
                <c:pt idx="1">
                  <c:v>Min</c:v>
                </c:pt>
                <c:pt idx="2">
                  <c:v>Tier 1 / PF Public</c:v>
                </c:pt>
              </c:strCache>
            </c:strRef>
          </c:cat>
          <c:val>
            <c:numRef>
              <c:f>Data4Graph!$X$53:$Z$53</c:f>
              <c:numCache>
                <c:formatCode>_("$"* #,##0.00_);_("$"* \(#,##0.00\);_("$"* "-"??_);_(@_)</c:formatCode>
                <c:ptCount val="3"/>
                <c:pt idx="0">
                  <c:v>35.9</c:v>
                </c:pt>
                <c:pt idx="1">
                  <c:v>35.9</c:v>
                </c:pt>
                <c:pt idx="2">
                  <c:v>35.901325531330492</c:v>
                </c:pt>
              </c:numCache>
            </c:numRef>
          </c:val>
          <c:extLst>
            <c:ext xmlns:c16="http://schemas.microsoft.com/office/drawing/2014/chart" uri="{C3380CC4-5D6E-409C-BE32-E72D297353CC}">
              <c16:uniqueId val="{00000003-7FC3-4FF5-92A3-262D3CABCB63}"/>
            </c:ext>
          </c:extLst>
        </c:ser>
        <c:dLbls>
          <c:dLblPos val="outEnd"/>
          <c:showLegendKey val="0"/>
          <c:showVal val="1"/>
          <c:showCatName val="0"/>
          <c:showSerName val="0"/>
          <c:showPercent val="0"/>
          <c:showBubbleSize val="0"/>
        </c:dLbls>
        <c:gapWidth val="219"/>
        <c:overlap val="-27"/>
        <c:axId val="551305208"/>
        <c:axId val="551307832"/>
      </c:barChart>
      <c:catAx>
        <c:axId val="5513052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307832"/>
        <c:crosses val="autoZero"/>
        <c:auto val="1"/>
        <c:lblAlgn val="ctr"/>
        <c:lblOffset val="100"/>
        <c:noMultiLvlLbl val="0"/>
      </c:catAx>
      <c:valAx>
        <c:axId val="551307832"/>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$/WMh</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3052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Data4Graph!$W$56</c:f>
          <c:strCache>
            <c:ptCount val="1"/>
            <c:pt idx="0">
              <c:v>End Rate Design and System Size Quantities | TRL = 7984 aMW | Total Load Change = 112% | Acq. Cost = $63/MWh</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Data4Graph!$W$58</c:f>
              <c:strCache>
                <c:ptCount val="1"/>
                <c:pt idx="0">
                  <c:v>End Rollover Tier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Data4Graph!$X$57:$Z$57</c:f>
              <c:strCache>
                <c:ptCount val="3"/>
                <c:pt idx="0">
                  <c:v>Max</c:v>
                </c:pt>
                <c:pt idx="1">
                  <c:v>Min</c:v>
                </c:pt>
                <c:pt idx="2">
                  <c:v>Tier 1 / PF Public</c:v>
                </c:pt>
              </c:strCache>
            </c:strRef>
          </c:cat>
          <c:val>
            <c:numRef>
              <c:f>Data4Graph!$X$58:$Z$58</c:f>
              <c:numCache>
                <c:formatCode>_("$"* #,##0.00_);_("$"* \(#,##0.00\);_("$"* "-"??_);_(@_)</c:formatCode>
                <c:ptCount val="3"/>
                <c:pt idx="0">
                  <c:v>49.29</c:v>
                </c:pt>
                <c:pt idx="1">
                  <c:v>34.17</c:v>
                </c:pt>
                <c:pt idx="2">
                  <c:v>34.17</c:v>
                </c:pt>
              </c:numCache>
            </c:numRef>
          </c:val>
          <c:extLst>
            <c:ext xmlns:c16="http://schemas.microsoft.com/office/drawing/2014/chart" uri="{C3380CC4-5D6E-409C-BE32-E72D297353CC}">
              <c16:uniqueId val="{00000000-0531-4328-90FA-CB1B6D7A0C0F}"/>
            </c:ext>
          </c:extLst>
        </c:ser>
        <c:ser>
          <c:idx val="1"/>
          <c:order val="1"/>
          <c:tx>
            <c:strRef>
              <c:f>Data4Graph!$W$59</c:f>
              <c:strCache>
                <c:ptCount val="1"/>
                <c:pt idx="0">
                  <c:v>End Rollover 50/50 Tier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Data4Graph!$X$57:$Z$57</c:f>
              <c:strCache>
                <c:ptCount val="3"/>
                <c:pt idx="0">
                  <c:v>Max</c:v>
                </c:pt>
                <c:pt idx="1">
                  <c:v>Min</c:v>
                </c:pt>
                <c:pt idx="2">
                  <c:v>Tier 1 / PF Public</c:v>
                </c:pt>
              </c:strCache>
            </c:strRef>
          </c:cat>
          <c:val>
            <c:numRef>
              <c:f>Data4Graph!$X$59:$Z$59</c:f>
              <c:numCache>
                <c:formatCode>_("$"* #,##0.00_);_("$"* \(#,##0.00\);_("$"* "-"??_);_(@_)</c:formatCode>
                <c:ptCount val="3"/>
                <c:pt idx="0">
                  <c:v>44.51</c:v>
                </c:pt>
                <c:pt idx="1">
                  <c:v>34.85</c:v>
                </c:pt>
                <c:pt idx="2">
                  <c:v>34.85</c:v>
                </c:pt>
              </c:numCache>
            </c:numRef>
          </c:val>
          <c:extLst>
            <c:ext xmlns:c16="http://schemas.microsoft.com/office/drawing/2014/chart" uri="{C3380CC4-5D6E-409C-BE32-E72D297353CC}">
              <c16:uniqueId val="{00000001-0531-4328-90FA-CB1B6D7A0C0F}"/>
            </c:ext>
          </c:extLst>
        </c:ser>
        <c:ser>
          <c:idx val="2"/>
          <c:order val="2"/>
          <c:tx>
            <c:strRef>
              <c:f>Data4Graph!$W$60</c:f>
              <c:strCache>
                <c:ptCount val="1"/>
                <c:pt idx="0">
                  <c:v>End Hybrid Tier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Data4Graph!$X$57:$Z$57</c:f>
              <c:strCache>
                <c:ptCount val="3"/>
                <c:pt idx="0">
                  <c:v>Max</c:v>
                </c:pt>
                <c:pt idx="1">
                  <c:v>Min</c:v>
                </c:pt>
                <c:pt idx="2">
                  <c:v>Tier 1 / PF Public</c:v>
                </c:pt>
              </c:strCache>
            </c:strRef>
          </c:cat>
          <c:val>
            <c:numRef>
              <c:f>Data4Graph!$X$60:$Z$60</c:f>
              <c:numCache>
                <c:formatCode>_("$"* #,##0.00_);_("$"* \(#,##0.00\);_("$"* "-"??_);_(@_)</c:formatCode>
                <c:ptCount val="3"/>
                <c:pt idx="0">
                  <c:v>43.69</c:v>
                </c:pt>
                <c:pt idx="1">
                  <c:v>35.92</c:v>
                </c:pt>
                <c:pt idx="2">
                  <c:v>35.92</c:v>
                </c:pt>
              </c:numCache>
            </c:numRef>
          </c:val>
          <c:extLst>
            <c:ext xmlns:c16="http://schemas.microsoft.com/office/drawing/2014/chart" uri="{C3380CC4-5D6E-409C-BE32-E72D297353CC}">
              <c16:uniqueId val="{00000002-0531-4328-90FA-CB1B6D7A0C0F}"/>
            </c:ext>
          </c:extLst>
        </c:ser>
        <c:ser>
          <c:idx val="3"/>
          <c:order val="3"/>
          <c:tx>
            <c:strRef>
              <c:f>Data4Graph!$W$61</c:f>
              <c:strCache>
                <c:ptCount val="1"/>
                <c:pt idx="0">
                  <c:v>End Melded</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Data4Graph!$X$57:$Z$57</c:f>
              <c:strCache>
                <c:ptCount val="3"/>
                <c:pt idx="0">
                  <c:v>Max</c:v>
                </c:pt>
                <c:pt idx="1">
                  <c:v>Min</c:v>
                </c:pt>
                <c:pt idx="2">
                  <c:v>Tier 1 / PF Public</c:v>
                </c:pt>
              </c:strCache>
            </c:strRef>
          </c:cat>
          <c:val>
            <c:numRef>
              <c:f>Data4Graph!$X$61:$Z$61</c:f>
              <c:numCache>
                <c:formatCode>_("$"* #,##0.00_);_("$"* \(#,##0.00\);_("$"* "-"??_);_(@_)</c:formatCode>
                <c:ptCount val="3"/>
                <c:pt idx="0">
                  <c:v>38.729999999999997</c:v>
                </c:pt>
                <c:pt idx="1">
                  <c:v>38.729999999999997</c:v>
                </c:pt>
                <c:pt idx="2">
                  <c:v>38.729999999999997</c:v>
                </c:pt>
              </c:numCache>
            </c:numRef>
          </c:val>
          <c:extLst>
            <c:ext xmlns:c16="http://schemas.microsoft.com/office/drawing/2014/chart" uri="{C3380CC4-5D6E-409C-BE32-E72D297353CC}">
              <c16:uniqueId val="{00000003-0531-4328-90FA-CB1B6D7A0C0F}"/>
            </c:ext>
          </c:extLst>
        </c:ser>
        <c:dLbls>
          <c:dLblPos val="outEnd"/>
          <c:showLegendKey val="0"/>
          <c:showVal val="1"/>
          <c:showCatName val="0"/>
          <c:showSerName val="0"/>
          <c:showPercent val="0"/>
          <c:showBubbleSize val="0"/>
        </c:dLbls>
        <c:gapWidth val="219"/>
        <c:overlap val="-27"/>
        <c:axId val="551305208"/>
        <c:axId val="551307832"/>
      </c:barChart>
      <c:catAx>
        <c:axId val="5513052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307832"/>
        <c:crosses val="autoZero"/>
        <c:auto val="1"/>
        <c:lblAlgn val="ctr"/>
        <c:lblOffset val="100"/>
        <c:noMultiLvlLbl val="0"/>
      </c:catAx>
      <c:valAx>
        <c:axId val="551307832"/>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$/WMh</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3052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chartsheets/sheet1.xml><?xml version="1.0" encoding="utf-8"?>
<chartsheet xmlns="http://schemas.openxmlformats.org/spreadsheetml/2006/main" xmlns:r="http://schemas.openxmlformats.org/officeDocument/2006/relationships">
  <sheetPr/>
  <sheetViews>
    <sheetView zoomScale="14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49"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80"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546259</xdr:colOff>
      <xdr:row>0</xdr:row>
      <xdr:rowOff>0</xdr:rowOff>
    </xdr:from>
    <xdr:to>
      <xdr:col>1</xdr:col>
      <xdr:colOff>2752884</xdr:colOff>
      <xdr:row>0</xdr:row>
      <xdr:rowOff>946303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259" y="111919"/>
          <a:ext cx="2816225" cy="803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0.22612</cdr:x>
      <cdr:y>0.51702</cdr:y>
    </cdr:from>
    <cdr:to>
      <cdr:x>0.85951</cdr:x>
      <cdr:y>0.5551</cdr:y>
    </cdr:to>
    <cdr:sp macro="" textlink="Data4Graph!$Y$42">
      <cdr:nvSpPr>
        <cdr:cNvPr id="2" name="Rectangle 1"/>
        <cdr:cNvSpPr/>
      </cdr:nvSpPr>
      <cdr:spPr>
        <a:xfrm xmlns:a="http://schemas.openxmlformats.org/drawingml/2006/main">
          <a:off x="1958706" y="3253600"/>
          <a:ext cx="5486400" cy="239638"/>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1"/>
        </a:fillRef>
        <a:effectRef xmlns:a="http://schemas.openxmlformats.org/drawingml/2006/main" idx="1">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35CAD471-C05F-46B8-B87E-4BA2CAF0190A}" type="TxLink">
            <a:rPr lang="en-US" sz="1000" b="0" i="0" u="none" strike="noStrike">
              <a:solidFill>
                <a:schemeClr val="bg1"/>
              </a:solidFill>
              <a:latin typeface="Arial"/>
              <a:cs typeface="Arial"/>
            </a:rPr>
            <a:pPr algn="ctr"/>
            <a:t>Start Rollover Tier Augmentation 0 aMW | Max $48.24/MWh | Min $33.95/MWh</a:t>
          </a:fld>
          <a:endParaRPr lang="en-US">
            <a:solidFill>
              <a:schemeClr val="bg1"/>
            </a:solidFill>
          </a:endParaRPr>
        </a:p>
      </cdr:txBody>
    </cdr:sp>
  </cdr:relSizeAnchor>
  <cdr:relSizeAnchor xmlns:cdr="http://schemas.openxmlformats.org/drawingml/2006/chartDrawing">
    <cdr:from>
      <cdr:x>0.22612</cdr:x>
      <cdr:y>0.56491</cdr:y>
    </cdr:from>
    <cdr:to>
      <cdr:x>0.85951</cdr:x>
      <cdr:y>0.603</cdr:y>
    </cdr:to>
    <cdr:sp macro="" textlink="Data4Graph!$Y$43">
      <cdr:nvSpPr>
        <cdr:cNvPr id="3" name="Rectangle 2"/>
        <cdr:cNvSpPr/>
      </cdr:nvSpPr>
      <cdr:spPr>
        <a:xfrm xmlns:a="http://schemas.openxmlformats.org/drawingml/2006/main">
          <a:off x="1958706" y="3554999"/>
          <a:ext cx="5486400" cy="239701"/>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2"/>
        </a:fillRef>
        <a:effectRef xmlns:a="http://schemas.openxmlformats.org/drawingml/2006/main" idx="1">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45E6DB30-65F3-4636-A368-5F52CA14F5F4}" type="TxLink">
            <a:rPr lang="en-US" sz="1000" b="0" i="0" u="none" strike="noStrike">
              <a:solidFill>
                <a:schemeClr val="bg1"/>
              </a:solidFill>
              <a:latin typeface="Arial"/>
              <a:cs typeface="Arial"/>
            </a:rPr>
            <a:pPr algn="ctr"/>
            <a:t>Start Rollover 50/50 Tier Augmentation 0 aMW | Max $41.86/MWh | Min $34.96/MWh</a:t>
          </a:fld>
          <a:endParaRPr lang="en-US">
            <a:solidFill>
              <a:schemeClr val="bg1"/>
            </a:solidFill>
          </a:endParaRPr>
        </a:p>
      </cdr:txBody>
    </cdr:sp>
  </cdr:relSizeAnchor>
  <cdr:relSizeAnchor xmlns:cdr="http://schemas.openxmlformats.org/drawingml/2006/chartDrawing">
    <cdr:from>
      <cdr:x>0.22612</cdr:x>
      <cdr:y>0.61282</cdr:y>
    </cdr:from>
    <cdr:to>
      <cdr:x>0.85951</cdr:x>
      <cdr:y>0.6509</cdr:y>
    </cdr:to>
    <cdr:sp macro="" textlink="Data4Graph!$Y$44">
      <cdr:nvSpPr>
        <cdr:cNvPr id="4" name="Rectangle 3"/>
        <cdr:cNvSpPr/>
      </cdr:nvSpPr>
      <cdr:spPr>
        <a:xfrm xmlns:a="http://schemas.openxmlformats.org/drawingml/2006/main">
          <a:off x="1958706" y="3856461"/>
          <a:ext cx="5486400" cy="239638"/>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3"/>
        </a:fillRef>
        <a:effectRef xmlns:a="http://schemas.openxmlformats.org/drawingml/2006/main" idx="1">
          <a:schemeClr val="accent3"/>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FECB78F1-16EA-4DE5-9A69-C23368D4CDD2}" type="TxLink">
            <a:rPr lang="en-US" sz="1000" b="0" i="0" u="none" strike="noStrike">
              <a:solidFill>
                <a:schemeClr val="bg1"/>
              </a:solidFill>
              <a:latin typeface="Arial"/>
              <a:cs typeface="Arial"/>
            </a:rPr>
            <a:pPr algn="ctr"/>
            <a:t>Start Hybrid Tier Augmentation 90 aMW | Max $35.9/MWh | Min $35.9/MWh</a:t>
          </a:fld>
          <a:endParaRPr lang="en-US">
            <a:solidFill>
              <a:schemeClr val="bg1"/>
            </a:solidFill>
          </a:endParaRPr>
        </a:p>
      </cdr:txBody>
    </cdr:sp>
  </cdr:relSizeAnchor>
  <cdr:relSizeAnchor xmlns:cdr="http://schemas.openxmlformats.org/drawingml/2006/chartDrawing">
    <cdr:from>
      <cdr:x>0.22612</cdr:x>
      <cdr:y>0.66071</cdr:y>
    </cdr:from>
    <cdr:to>
      <cdr:x>0.85951</cdr:x>
      <cdr:y>0.6988</cdr:y>
    </cdr:to>
    <cdr:sp macro="" textlink="Data4Graph!$Y$45">
      <cdr:nvSpPr>
        <cdr:cNvPr id="5" name="Rectangle 4"/>
        <cdr:cNvSpPr/>
      </cdr:nvSpPr>
      <cdr:spPr>
        <a:xfrm xmlns:a="http://schemas.openxmlformats.org/drawingml/2006/main">
          <a:off x="1959392" y="4156005"/>
          <a:ext cx="5488499" cy="239594"/>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4"/>
        </a:fillRef>
        <a:effectRef xmlns:a="http://schemas.openxmlformats.org/drawingml/2006/main" idx="1">
          <a:schemeClr val="accent4"/>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31B22A37-C713-4C25-8B8B-135FD7E58B77}" type="TxLink">
            <a:rPr lang="en-US" sz="1000" b="0" i="0" u="none" strike="noStrike">
              <a:solidFill>
                <a:schemeClr val="bg1"/>
              </a:solidFill>
              <a:latin typeface="Arial"/>
              <a:cs typeface="Arial"/>
            </a:rPr>
            <a:pPr algn="ctr"/>
            <a:t>Start Melded Augmentation 90 aMW | Max $35.9/MWh | Min $35.9/MWh</a:t>
          </a:fld>
          <a:endParaRPr lang="en-US">
            <a:solidFill>
              <a:schemeClr val="bg1"/>
            </a:solidFill>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0.01676</cdr:x>
      <cdr:y>0.01845</cdr:y>
    </cdr:from>
    <cdr:to>
      <cdr:x>0.16184</cdr:x>
      <cdr:y>0.05884</cdr:y>
    </cdr:to>
    <cdr:sp macro="" textlink="">
      <cdr:nvSpPr>
        <cdr:cNvPr id="2" name="TextBox 1"/>
        <cdr:cNvSpPr txBox="1"/>
      </cdr:nvSpPr>
      <cdr:spPr>
        <a:xfrm xmlns:a="http://schemas.openxmlformats.org/drawingml/2006/main">
          <a:off x="145323" y="116239"/>
          <a:ext cx="1257844" cy="254457"/>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dk1"/>
        </a:fillRef>
        <a:effectRef xmlns:a="http://schemas.openxmlformats.org/drawingml/2006/main" idx="1">
          <a:schemeClr val="dk1"/>
        </a:effectRef>
        <a:fontRef xmlns:a="http://schemas.openxmlformats.org/drawingml/2006/main" idx="minor">
          <a:schemeClr val="lt1"/>
        </a:fontRef>
      </cdr:style>
      <cdr:txBody>
        <a:bodyPr xmlns:a="http://schemas.openxmlformats.org/drawingml/2006/main" wrap="square" rtlCol="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100"/>
            <a:t>Press</a:t>
          </a:r>
          <a:r>
            <a:rPr lang="en-US" sz="1100" baseline="0"/>
            <a:t> F9 to refresh</a:t>
          </a:r>
          <a:endParaRPr lang="en-US" sz="1100"/>
        </a:p>
      </cdr:txBody>
    </cdr:sp>
  </cdr:relSizeAnchor>
  <cdr:relSizeAnchor xmlns:cdr="http://schemas.openxmlformats.org/drawingml/2006/chartDrawing">
    <cdr:from>
      <cdr:x>0.08553</cdr:x>
      <cdr:y>0.52742</cdr:y>
    </cdr:from>
    <cdr:to>
      <cdr:x>0.52879</cdr:x>
      <cdr:y>0.56378</cdr:y>
    </cdr:to>
    <cdr:sp macro="" textlink="Data4Graph!$Y$16">
      <cdr:nvSpPr>
        <cdr:cNvPr id="3" name="Rectangle 2"/>
        <cdr:cNvSpPr/>
      </cdr:nvSpPr>
      <cdr:spPr>
        <a:xfrm xmlns:a="http://schemas.openxmlformats.org/drawingml/2006/main">
          <a:off x="741051" y="3315626"/>
          <a:ext cx="3840480"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1"/>
        </a:fillRef>
        <a:effectRef xmlns:a="http://schemas.openxmlformats.org/drawingml/2006/main" idx="1">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fld id="{79F6B07B-418F-4AC4-B2B8-DF55000194C8}" type="TxLink">
            <a:rPr lang="en-US" sz="1000" b="0" i="0" u="none" strike="noStrike">
              <a:solidFill>
                <a:schemeClr val="bg1"/>
              </a:solidFill>
              <a:latin typeface="Arial"/>
              <a:cs typeface="Arial"/>
            </a:rPr>
            <a:pPr algn="ctr"/>
            <a:t>End Rollover Tier 1 Rate $34.17/MWh | Max $49.29/MWh</a:t>
          </a:fld>
          <a:endParaRPr lang="en-US">
            <a:solidFill>
              <a:schemeClr val="bg1"/>
            </a:solidFill>
          </a:endParaRPr>
        </a:p>
      </cdr:txBody>
    </cdr:sp>
  </cdr:relSizeAnchor>
  <cdr:relSizeAnchor xmlns:cdr="http://schemas.openxmlformats.org/drawingml/2006/chartDrawing">
    <cdr:from>
      <cdr:x>0.08553</cdr:x>
      <cdr:y>0.57359</cdr:y>
    </cdr:from>
    <cdr:to>
      <cdr:x>0.52879</cdr:x>
      <cdr:y>0.60995</cdr:y>
    </cdr:to>
    <cdr:sp macro="" textlink="Data4Graph!$Y$17">
      <cdr:nvSpPr>
        <cdr:cNvPr id="4" name="Rectangle 3"/>
        <cdr:cNvSpPr/>
      </cdr:nvSpPr>
      <cdr:spPr>
        <a:xfrm xmlns:a="http://schemas.openxmlformats.org/drawingml/2006/main">
          <a:off x="741051" y="3605873"/>
          <a:ext cx="3840480"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2"/>
        </a:fillRef>
        <a:effectRef xmlns:a="http://schemas.openxmlformats.org/drawingml/2006/main" idx="1">
          <a:schemeClr val="accent2"/>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A9FFFA3-1B47-47ED-A591-28EAF51E7E10}" type="TxLink">
            <a:rPr lang="en-US" sz="1000" b="0" i="0" u="none" strike="noStrike">
              <a:solidFill>
                <a:schemeClr val="bg1"/>
              </a:solidFill>
              <a:latin typeface="Arial"/>
              <a:cs typeface="Arial"/>
            </a:rPr>
            <a:pPr algn="ctr"/>
            <a:t>End Rollover 50/50 Tier 1 Rate $34.85/MWh | Max $44.51/MWh</a:t>
          </a:fld>
          <a:endParaRPr lang="en-US">
            <a:solidFill>
              <a:schemeClr val="bg1"/>
            </a:solidFill>
          </a:endParaRPr>
        </a:p>
      </cdr:txBody>
    </cdr:sp>
  </cdr:relSizeAnchor>
  <cdr:relSizeAnchor xmlns:cdr="http://schemas.openxmlformats.org/drawingml/2006/chartDrawing">
    <cdr:from>
      <cdr:x>0.08553</cdr:x>
      <cdr:y>0.6209</cdr:y>
    </cdr:from>
    <cdr:to>
      <cdr:x>0.52879</cdr:x>
      <cdr:y>0.65726</cdr:y>
    </cdr:to>
    <cdr:sp macro="" textlink="Data4Graph!$Y$18">
      <cdr:nvSpPr>
        <cdr:cNvPr id="5" name="Rectangle 4"/>
        <cdr:cNvSpPr/>
      </cdr:nvSpPr>
      <cdr:spPr>
        <a:xfrm xmlns:a="http://schemas.openxmlformats.org/drawingml/2006/main">
          <a:off x="741051" y="3903288"/>
          <a:ext cx="3840480"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3"/>
        </a:fillRef>
        <a:effectRef xmlns:a="http://schemas.openxmlformats.org/drawingml/2006/main" idx="1">
          <a:schemeClr val="accent3"/>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6C718DF6-2F0A-488B-90D9-98989EBBFB7E}" type="TxLink">
            <a:rPr lang="en-US" sz="1000" b="0" i="0" u="none" strike="noStrike">
              <a:solidFill>
                <a:schemeClr val="bg1"/>
              </a:solidFill>
              <a:latin typeface="Arial"/>
              <a:cs typeface="Arial"/>
            </a:rPr>
            <a:pPr algn="ctr"/>
            <a:t>End Hybrid Tier 1 Rate $35.92/MWh | Max $43.69/MWh</a:t>
          </a:fld>
          <a:endParaRPr lang="en-US">
            <a:solidFill>
              <a:schemeClr val="bg1"/>
            </a:solidFill>
          </a:endParaRPr>
        </a:p>
      </cdr:txBody>
    </cdr:sp>
  </cdr:relSizeAnchor>
  <cdr:relSizeAnchor xmlns:cdr="http://schemas.openxmlformats.org/drawingml/2006/chartDrawing">
    <cdr:from>
      <cdr:x>0.08553</cdr:x>
      <cdr:y>0.66822</cdr:y>
    </cdr:from>
    <cdr:to>
      <cdr:x>0.52879</cdr:x>
      <cdr:y>0.70458</cdr:y>
    </cdr:to>
    <cdr:sp macro="" textlink="Data4Graph!$Y$19">
      <cdr:nvSpPr>
        <cdr:cNvPr id="6" name="Rectangle 5"/>
        <cdr:cNvSpPr/>
      </cdr:nvSpPr>
      <cdr:spPr>
        <a:xfrm xmlns:a="http://schemas.openxmlformats.org/drawingml/2006/main">
          <a:off x="741051" y="4200765"/>
          <a:ext cx="3840480"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4"/>
        </a:fillRef>
        <a:effectRef xmlns:a="http://schemas.openxmlformats.org/drawingml/2006/main" idx="1">
          <a:schemeClr val="accent4"/>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5517ED23-8B76-4044-89BA-7A7D17405BC8}" type="TxLink">
            <a:rPr lang="en-US" sz="1000" b="0" i="0" u="none" strike="noStrike">
              <a:solidFill>
                <a:schemeClr val="bg1"/>
              </a:solidFill>
              <a:latin typeface="Arial"/>
              <a:cs typeface="Arial"/>
            </a:rPr>
            <a:pPr algn="ctr"/>
            <a:t>End Melded 1 Rate $38.73/MWh | Max $38.73/MWh</a:t>
          </a:fld>
          <a:endParaRPr lang="en-US">
            <a:solidFill>
              <a:schemeClr val="bg1"/>
            </a:solidFill>
          </a:endParaRPr>
        </a:p>
      </cdr:txBody>
    </cdr:sp>
  </cdr:relSizeAnchor>
  <cdr:relSizeAnchor xmlns:cdr="http://schemas.openxmlformats.org/drawingml/2006/chartDrawing">
    <cdr:from>
      <cdr:x>0.5535</cdr:x>
      <cdr:y>0.52742</cdr:y>
    </cdr:from>
    <cdr:to>
      <cdr:x>0.91209</cdr:x>
      <cdr:y>0.56378</cdr:y>
    </cdr:to>
    <cdr:sp macro="" textlink="Data4Graph!$Y$22">
      <cdr:nvSpPr>
        <cdr:cNvPr id="7" name="Rectangle 6"/>
        <cdr:cNvSpPr/>
      </cdr:nvSpPr>
      <cdr:spPr>
        <a:xfrm xmlns:a="http://schemas.openxmlformats.org/drawingml/2006/main">
          <a:off x="4795647" y="3315626"/>
          <a:ext cx="3106903"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1"/>
        </a:fillRef>
        <a:effectRef xmlns:a="http://schemas.openxmlformats.org/drawingml/2006/main" idx="1">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17AFB06A-63BA-4875-A91C-3EAE43183E7D}" type="TxLink">
            <a:rPr lang="en-US" sz="1000" b="0" i="0" u="none" strike="noStrike">
              <a:solidFill>
                <a:schemeClr val="bg1"/>
              </a:solidFill>
              <a:latin typeface="Arial"/>
              <a:cs typeface="Arial"/>
            </a:rPr>
            <a:pPr algn="ctr"/>
            <a:t>End Rollover Tier 1 Augmentation 0 aMW</a:t>
          </a:fld>
          <a:endParaRPr lang="en-US">
            <a:solidFill>
              <a:schemeClr val="bg1"/>
            </a:solidFill>
          </a:endParaRPr>
        </a:p>
      </cdr:txBody>
    </cdr:sp>
  </cdr:relSizeAnchor>
  <cdr:relSizeAnchor xmlns:cdr="http://schemas.openxmlformats.org/drawingml/2006/chartDrawing">
    <cdr:from>
      <cdr:x>0.5535</cdr:x>
      <cdr:y>0.57359</cdr:y>
    </cdr:from>
    <cdr:to>
      <cdr:x>0.91209</cdr:x>
      <cdr:y>0.60995</cdr:y>
    </cdr:to>
    <cdr:sp macro="" textlink="Data4Graph!$Y$23">
      <cdr:nvSpPr>
        <cdr:cNvPr id="8" name="Rectangle 7"/>
        <cdr:cNvSpPr/>
      </cdr:nvSpPr>
      <cdr:spPr>
        <a:xfrm xmlns:a="http://schemas.openxmlformats.org/drawingml/2006/main">
          <a:off x="4795647" y="3605874"/>
          <a:ext cx="3106903"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2"/>
        </a:fillRef>
        <a:effectRef xmlns:a="http://schemas.openxmlformats.org/drawingml/2006/main" idx="1">
          <a:schemeClr val="accent2"/>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3F4CE54B-673A-4950-9568-EAE204CAAE5A}" type="TxLink">
            <a:rPr lang="en-US" sz="1000" b="0" i="0" u="none" strike="noStrike">
              <a:solidFill>
                <a:schemeClr val="bg1"/>
              </a:solidFill>
              <a:latin typeface="Arial"/>
              <a:cs typeface="Arial"/>
            </a:rPr>
            <a:pPr algn="ctr"/>
            <a:t>End Rollover 50/50 Tier 1 Augmentation 0 aMW</a:t>
          </a:fld>
          <a:endParaRPr lang="en-US">
            <a:solidFill>
              <a:schemeClr val="bg1"/>
            </a:solidFill>
          </a:endParaRPr>
        </a:p>
      </cdr:txBody>
    </cdr:sp>
  </cdr:relSizeAnchor>
  <cdr:relSizeAnchor xmlns:cdr="http://schemas.openxmlformats.org/drawingml/2006/chartDrawing">
    <cdr:from>
      <cdr:x>0.5535</cdr:x>
      <cdr:y>0.6209</cdr:y>
    </cdr:from>
    <cdr:to>
      <cdr:x>0.91209</cdr:x>
      <cdr:y>0.65726</cdr:y>
    </cdr:to>
    <cdr:sp macro="" textlink="Data4Graph!$Y$24">
      <cdr:nvSpPr>
        <cdr:cNvPr id="9" name="Rectangle 8"/>
        <cdr:cNvSpPr/>
      </cdr:nvSpPr>
      <cdr:spPr>
        <a:xfrm xmlns:a="http://schemas.openxmlformats.org/drawingml/2006/main">
          <a:off x="4795647" y="3903287"/>
          <a:ext cx="3106903"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3"/>
        </a:fillRef>
        <a:effectRef xmlns:a="http://schemas.openxmlformats.org/drawingml/2006/main" idx="1">
          <a:schemeClr val="accent3"/>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AFB82FC0-EE72-4E12-BA6C-B67434BD0C09}" type="TxLink">
            <a:rPr lang="en-US" sz="1000" b="0" i="0" u="none" strike="noStrike">
              <a:solidFill>
                <a:schemeClr val="bg1"/>
              </a:solidFill>
              <a:latin typeface="Arial"/>
              <a:cs typeface="Arial"/>
            </a:rPr>
            <a:pPr algn="ctr"/>
            <a:t>End Hybrid Tier 1 Augmentation 94 aMW</a:t>
          </a:fld>
          <a:endParaRPr lang="en-US">
            <a:solidFill>
              <a:schemeClr val="bg1"/>
            </a:solidFill>
          </a:endParaRPr>
        </a:p>
      </cdr:txBody>
    </cdr:sp>
  </cdr:relSizeAnchor>
  <cdr:relSizeAnchor xmlns:cdr="http://schemas.openxmlformats.org/drawingml/2006/chartDrawing">
    <cdr:from>
      <cdr:x>0.5535</cdr:x>
      <cdr:y>0.66822</cdr:y>
    </cdr:from>
    <cdr:to>
      <cdr:x>0.91209</cdr:x>
      <cdr:y>0.70458</cdr:y>
    </cdr:to>
    <cdr:sp macro="" textlink="Data4Graph!$Y$25">
      <cdr:nvSpPr>
        <cdr:cNvPr id="10" name="Rectangle 9"/>
        <cdr:cNvSpPr/>
      </cdr:nvSpPr>
      <cdr:spPr>
        <a:xfrm xmlns:a="http://schemas.openxmlformats.org/drawingml/2006/main">
          <a:off x="4795647" y="4200764"/>
          <a:ext cx="3106903"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4"/>
        </a:fillRef>
        <a:effectRef xmlns:a="http://schemas.openxmlformats.org/drawingml/2006/main" idx="1">
          <a:schemeClr val="accent4"/>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4FF046FD-684E-4129-B404-B6DB1712B744}" type="TxLink">
            <a:rPr lang="en-US" sz="1000" b="0" i="0" u="none" strike="noStrike">
              <a:solidFill>
                <a:schemeClr val="bg1"/>
              </a:solidFill>
              <a:latin typeface="Arial"/>
              <a:cs typeface="Arial"/>
            </a:rPr>
            <a:pPr algn="ctr"/>
            <a:t>End Melded Augmentation 920 aMW</a:t>
          </a:fld>
          <a:endParaRPr lang="en-US">
            <a:solidFill>
              <a:schemeClr val="bg1"/>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0.01426</cdr:x>
      <cdr:y>0.04386</cdr:y>
    </cdr:from>
    <cdr:to>
      <cdr:x>0.15934</cdr:x>
      <cdr:y>0.08425</cdr:y>
    </cdr:to>
    <cdr:sp macro="" textlink="">
      <cdr:nvSpPr>
        <cdr:cNvPr id="2" name="TextBox 1"/>
        <cdr:cNvSpPr txBox="1"/>
      </cdr:nvSpPr>
      <cdr:spPr>
        <a:xfrm xmlns:a="http://schemas.openxmlformats.org/drawingml/2006/main">
          <a:off x="123607" y="276298"/>
          <a:ext cx="1257881" cy="254484"/>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dk1"/>
        </a:fillRef>
        <a:effectRef xmlns:a="http://schemas.openxmlformats.org/drawingml/2006/main" idx="1">
          <a:schemeClr val="dk1"/>
        </a:effectRef>
        <a:fontRef xmlns:a="http://schemas.openxmlformats.org/drawingml/2006/main" idx="minor">
          <a:schemeClr val="lt1"/>
        </a:fontRef>
      </cdr:style>
      <cdr:txBody>
        <a:bodyPr xmlns:a="http://schemas.openxmlformats.org/drawingml/2006/main" vertOverflow="clip" wrap="square" rtlCol="0"/>
        <a:lstStyle xmlns:a="http://schemas.openxmlformats.org/drawingml/2006/main"/>
        <a:p xmlns:a="http://schemas.openxmlformats.org/drawingml/2006/main">
          <a:r>
            <a:rPr lang="en-US" sz="1100"/>
            <a:t>Press</a:t>
          </a:r>
          <a:r>
            <a:rPr lang="en-US" sz="1100" baseline="0"/>
            <a:t> F9 to refresh</a:t>
          </a:r>
          <a:endParaRPr lang="en-US" sz="1100"/>
        </a:p>
      </cdr:txBody>
    </cdr:sp>
  </cdr:relSizeAnchor>
  <cdr:relSizeAnchor xmlns:cdr="http://schemas.openxmlformats.org/drawingml/2006/chartDrawing">
    <cdr:from>
      <cdr:x>0.08187</cdr:x>
      <cdr:y>0.57458</cdr:y>
    </cdr:from>
    <cdr:to>
      <cdr:x>0.48301</cdr:x>
      <cdr:y>0.6109</cdr:y>
    </cdr:to>
    <cdr:sp macro="" textlink="Data4Graph!$Y$18">
      <cdr:nvSpPr>
        <cdr:cNvPr id="4" name="TextBox 3"/>
        <cdr:cNvSpPr txBox="1"/>
      </cdr:nvSpPr>
      <cdr:spPr>
        <a:xfrm xmlns:a="http://schemas.openxmlformats.org/drawingml/2006/main">
          <a:off x="709132" y="3615831"/>
          <a:ext cx="3474720"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3"/>
        </a:fillRef>
        <a:effectRef xmlns:a="http://schemas.openxmlformats.org/drawingml/2006/main" idx="1">
          <a:schemeClr val="accent3"/>
        </a:effectRef>
        <a:fontRef xmlns:a="http://schemas.openxmlformats.org/drawingml/2006/main" idx="minor">
          <a:schemeClr val="lt1"/>
        </a:fontRef>
      </cdr:style>
      <cdr:txBody>
        <a:bodyPr xmlns:a="http://schemas.openxmlformats.org/drawingml/2006/main" vertOverflow="clip" wrap="none" rtlCol="0"/>
        <a:lstStyle xmlns:a="http://schemas.openxmlformats.org/drawingml/2006/main"/>
        <a:p xmlns:a="http://schemas.openxmlformats.org/drawingml/2006/main">
          <a:pPr algn="ctr"/>
          <a:fld id="{9CCE07D5-A859-4A19-B8E6-752072A7659E}" type="TxLink">
            <a:rPr lang="en-US" sz="900" b="0" i="0" u="none" strike="noStrike">
              <a:solidFill>
                <a:schemeClr val="bg1"/>
              </a:solidFill>
              <a:latin typeface="Arial"/>
              <a:cs typeface="Arial"/>
            </a:rPr>
            <a:pPr algn="ctr"/>
            <a:t>End Hybrid Tier 1 Rate $35.92/MWh | Max $43.69/MWh</a:t>
          </a:fld>
          <a:endParaRPr lang="en-US" sz="900">
            <a:solidFill>
              <a:schemeClr val="bg1"/>
            </a:solidFill>
          </a:endParaRPr>
        </a:p>
      </cdr:txBody>
    </cdr:sp>
  </cdr:relSizeAnchor>
  <cdr:relSizeAnchor xmlns:cdr="http://schemas.openxmlformats.org/drawingml/2006/chartDrawing">
    <cdr:from>
      <cdr:x>0.48857</cdr:x>
      <cdr:y>0.5745</cdr:y>
    </cdr:from>
    <cdr:to>
      <cdr:x>0.91083</cdr:x>
      <cdr:y>0.61082</cdr:y>
    </cdr:to>
    <cdr:sp macro="" textlink="Data4Graph!$Y$17">
      <cdr:nvSpPr>
        <cdr:cNvPr id="6" name="TextBox 5"/>
        <cdr:cNvSpPr txBox="1"/>
      </cdr:nvSpPr>
      <cdr:spPr>
        <a:xfrm xmlns:a="http://schemas.openxmlformats.org/drawingml/2006/main">
          <a:off x="4232029" y="3615323"/>
          <a:ext cx="3657600"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2"/>
        </a:fillRef>
        <a:effectRef xmlns:a="http://schemas.openxmlformats.org/drawingml/2006/main" idx="1">
          <a:schemeClr val="accent2"/>
        </a:effectRef>
        <a:fontRef xmlns:a="http://schemas.openxmlformats.org/drawingml/2006/main" idx="minor">
          <a:schemeClr val="lt1"/>
        </a:fontRef>
      </cdr:style>
      <cdr:txBody>
        <a:bodyPr xmlns:a="http://schemas.openxmlformats.org/drawingml/2006/main" vertOverflow="clip" wrap="square" rtlCol="0"/>
        <a:lstStyle xmlns:a="http://schemas.openxmlformats.org/drawingml/2006/main"/>
        <a:p xmlns:a="http://schemas.openxmlformats.org/drawingml/2006/main">
          <a:pPr algn="ctr"/>
          <a:fld id="{6917B2F5-4596-43F6-97E6-AAF4C5596D1E}" type="TxLink">
            <a:rPr lang="en-US" sz="900" b="0" i="0" u="none" strike="noStrike">
              <a:solidFill>
                <a:schemeClr val="bg1"/>
              </a:solidFill>
              <a:latin typeface="Arial"/>
              <a:cs typeface="Arial"/>
            </a:rPr>
            <a:pPr algn="ctr"/>
            <a:t>End Rollover 50/50 Tier 1 Rate $34.85/MWh | Max $44.51/MWh</a:t>
          </a:fld>
          <a:endParaRPr lang="en-US" sz="900">
            <a:solidFill>
              <a:schemeClr val="bg1"/>
            </a:solidFill>
          </a:endParaRPr>
        </a:p>
      </cdr:txBody>
    </cdr:sp>
  </cdr:relSizeAnchor>
  <cdr:relSizeAnchor xmlns:cdr="http://schemas.openxmlformats.org/drawingml/2006/chartDrawing">
    <cdr:from>
      <cdr:x>0.48857</cdr:x>
      <cdr:y>0.6218</cdr:y>
    </cdr:from>
    <cdr:to>
      <cdr:x>0.91083</cdr:x>
      <cdr:y>0.65812</cdr:y>
    </cdr:to>
    <cdr:sp macro="" textlink="Data4Graph!$Y$23">
      <cdr:nvSpPr>
        <cdr:cNvPr id="8" name="TextBox 1"/>
        <cdr:cNvSpPr txBox="1"/>
      </cdr:nvSpPr>
      <cdr:spPr>
        <a:xfrm xmlns:a="http://schemas.openxmlformats.org/drawingml/2006/main">
          <a:off x="4232029" y="3912982"/>
          <a:ext cx="3657600"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2"/>
        </a:fillRef>
        <a:effectRef xmlns:a="http://schemas.openxmlformats.org/drawingml/2006/main" idx="1">
          <a:schemeClr val="accent2"/>
        </a:effectRef>
        <a:fontRef xmlns:a="http://schemas.openxmlformats.org/drawingml/2006/main" idx="minor">
          <a:schemeClr val="lt1"/>
        </a:fontRef>
      </cdr:style>
      <cdr:txBody>
        <a:bodyPr xmlns:a="http://schemas.openxmlformats.org/drawingml/2006/main" wrap="square" rtlCol="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AC469B8F-C346-44A9-9F4C-3584E2479BBC}" type="TxLink">
            <a:rPr lang="en-US" sz="900" b="0" i="0" u="none" strike="noStrike">
              <a:solidFill>
                <a:schemeClr val="bg1"/>
              </a:solidFill>
              <a:latin typeface="Arial"/>
              <a:cs typeface="Arial"/>
            </a:rPr>
            <a:pPr algn="ctr"/>
            <a:t>End Rollover 50/50 Tier 1 Augmentation 0 aMW</a:t>
          </a:fld>
          <a:endParaRPr lang="en-US" sz="900">
            <a:solidFill>
              <a:schemeClr val="bg1"/>
            </a:solidFill>
          </a:endParaRPr>
        </a:p>
      </cdr:txBody>
    </cdr:sp>
  </cdr:relSizeAnchor>
  <cdr:relSizeAnchor xmlns:cdr="http://schemas.openxmlformats.org/drawingml/2006/chartDrawing">
    <cdr:from>
      <cdr:x>0.08187</cdr:x>
      <cdr:y>0.62189</cdr:y>
    </cdr:from>
    <cdr:to>
      <cdr:x>0.48301</cdr:x>
      <cdr:y>0.65821</cdr:y>
    </cdr:to>
    <cdr:sp macro="" textlink="Data4Graph!$Y$24">
      <cdr:nvSpPr>
        <cdr:cNvPr id="9" name="TextBox 1"/>
        <cdr:cNvSpPr txBox="1"/>
      </cdr:nvSpPr>
      <cdr:spPr>
        <a:xfrm xmlns:a="http://schemas.openxmlformats.org/drawingml/2006/main">
          <a:off x="709132" y="3913554"/>
          <a:ext cx="3474720"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3"/>
        </a:fillRef>
        <a:effectRef xmlns:a="http://schemas.openxmlformats.org/drawingml/2006/main" idx="1">
          <a:schemeClr val="accent3"/>
        </a:effectRef>
        <a:fontRef xmlns:a="http://schemas.openxmlformats.org/drawingml/2006/main" idx="minor">
          <a:schemeClr val="lt1"/>
        </a:fontRef>
      </cdr:style>
      <cdr:txBody>
        <a:bodyPr xmlns:a="http://schemas.openxmlformats.org/drawingml/2006/main" wrap="none" rtlCol="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950AD4FE-89EB-4450-935E-7778CA1B53DD}" type="TxLink">
            <a:rPr lang="en-US" sz="900" b="0" i="0" u="none" strike="noStrike">
              <a:solidFill>
                <a:schemeClr val="bg1"/>
              </a:solidFill>
              <a:latin typeface="Arial"/>
              <a:cs typeface="Arial"/>
            </a:rPr>
            <a:pPr algn="ctr"/>
            <a:t>End Hybrid Tier 1 Augmentation 94 aMW</a:t>
          </a:fld>
          <a:endParaRPr lang="en-US" sz="900">
            <a:solidFill>
              <a:schemeClr val="bg1"/>
            </a:solidFill>
          </a:endParaRPr>
        </a:p>
      </cdr:txBody>
    </cdr:sp>
  </cdr:relSizeAnchor>
  <cdr:relSizeAnchor xmlns:cdr="http://schemas.openxmlformats.org/drawingml/2006/chartDrawing">
    <cdr:from>
      <cdr:x>0.08187</cdr:x>
      <cdr:y>0.66921</cdr:y>
    </cdr:from>
    <cdr:to>
      <cdr:x>0.48301</cdr:x>
      <cdr:y>0.70553</cdr:y>
    </cdr:to>
    <cdr:sp macro="" textlink="Data4Graph!$Y$30">
      <cdr:nvSpPr>
        <cdr:cNvPr id="10" name="TextBox 1"/>
        <cdr:cNvSpPr txBox="1"/>
      </cdr:nvSpPr>
      <cdr:spPr>
        <a:xfrm xmlns:a="http://schemas.openxmlformats.org/drawingml/2006/main">
          <a:off x="709132" y="4211339"/>
          <a:ext cx="3474720"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3"/>
        </a:fillRef>
        <a:effectRef xmlns:a="http://schemas.openxmlformats.org/drawingml/2006/main" idx="1">
          <a:schemeClr val="accent3"/>
        </a:effectRef>
        <a:fontRef xmlns:a="http://schemas.openxmlformats.org/drawingml/2006/main" idx="minor">
          <a:schemeClr val="lt1"/>
        </a:fontRef>
      </cdr:style>
      <cdr:txBody>
        <a:bodyPr xmlns:a="http://schemas.openxmlformats.org/drawingml/2006/main" wrap="none" rtlCol="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7D00AC26-7F34-4DA0-BD33-8FFF7792CC7D}" type="TxLink">
            <a:rPr lang="en-US" sz="900" b="0" i="0" u="none" strike="noStrike">
              <a:solidFill>
                <a:schemeClr val="bg1"/>
              </a:solidFill>
              <a:latin typeface="Arial"/>
              <a:cs typeface="Arial"/>
            </a:rPr>
            <a:pPr algn="ctr"/>
            <a:t>End Hybrid Tier Above-RHWM Augmentation 827 aMW</a:t>
          </a:fld>
          <a:endParaRPr lang="en-US" sz="900">
            <a:solidFill>
              <a:schemeClr val="bg1"/>
            </a:solidFill>
          </a:endParaRPr>
        </a:p>
      </cdr:txBody>
    </cdr:sp>
  </cdr:relSizeAnchor>
  <cdr:relSizeAnchor xmlns:cdr="http://schemas.openxmlformats.org/drawingml/2006/chartDrawing">
    <cdr:from>
      <cdr:x>0.48857</cdr:x>
      <cdr:y>0.66912</cdr:y>
    </cdr:from>
    <cdr:to>
      <cdr:x>0.91083</cdr:x>
      <cdr:y>0.70544</cdr:y>
    </cdr:to>
    <cdr:sp macro="" textlink="Data4Graph!$Y$29">
      <cdr:nvSpPr>
        <cdr:cNvPr id="11" name="TextBox 1"/>
        <cdr:cNvSpPr txBox="1"/>
      </cdr:nvSpPr>
      <cdr:spPr>
        <a:xfrm xmlns:a="http://schemas.openxmlformats.org/drawingml/2006/main">
          <a:off x="4232029" y="4210768"/>
          <a:ext cx="3657600"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2"/>
        </a:fillRef>
        <a:effectRef xmlns:a="http://schemas.openxmlformats.org/drawingml/2006/main" idx="1">
          <a:schemeClr val="accent2"/>
        </a:effectRef>
        <a:fontRef xmlns:a="http://schemas.openxmlformats.org/drawingml/2006/main" idx="minor">
          <a:schemeClr val="lt1"/>
        </a:fontRef>
      </cdr:style>
      <cdr:txBody>
        <a:bodyPr xmlns:a="http://schemas.openxmlformats.org/drawingml/2006/main" wrap="square" rtlCol="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EDD2A35B-D09C-4647-A431-496ACB62F336}" type="TxLink">
            <a:rPr lang="en-US" sz="900" b="0" i="0" u="none" strike="noStrike">
              <a:solidFill>
                <a:schemeClr val="bg1"/>
              </a:solidFill>
              <a:latin typeface="Arial"/>
              <a:cs typeface="Arial"/>
            </a:rPr>
            <a:pPr algn="ctr"/>
            <a:t>End Rollover 50/50 Tier Above-RHWM Augmentation 1096 aMW</a:t>
          </a:fld>
          <a:endParaRPr lang="en-US" sz="900">
            <a:solidFill>
              <a:schemeClr val="bg1"/>
            </a:solidFill>
          </a:endParaRP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8670421" cy="63025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0.01426</cdr:x>
      <cdr:y>0.04386</cdr:y>
    </cdr:from>
    <cdr:to>
      <cdr:x>0.15934</cdr:x>
      <cdr:y>0.08425</cdr:y>
    </cdr:to>
    <cdr:sp macro="" textlink="">
      <cdr:nvSpPr>
        <cdr:cNvPr id="2" name="TextBox 1"/>
        <cdr:cNvSpPr txBox="1"/>
      </cdr:nvSpPr>
      <cdr:spPr>
        <a:xfrm xmlns:a="http://schemas.openxmlformats.org/drawingml/2006/main">
          <a:off x="123607" y="276298"/>
          <a:ext cx="1257881" cy="254484"/>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dk1"/>
        </a:fillRef>
        <a:effectRef xmlns:a="http://schemas.openxmlformats.org/drawingml/2006/main" idx="1">
          <a:schemeClr val="dk1"/>
        </a:effectRef>
        <a:fontRef xmlns:a="http://schemas.openxmlformats.org/drawingml/2006/main" idx="minor">
          <a:schemeClr val="lt1"/>
        </a:fontRef>
      </cdr:style>
      <cdr:txBody>
        <a:bodyPr xmlns:a="http://schemas.openxmlformats.org/drawingml/2006/main" vertOverflow="clip" wrap="square" rtlCol="0"/>
        <a:lstStyle xmlns:a="http://schemas.openxmlformats.org/drawingml/2006/main"/>
        <a:p xmlns:a="http://schemas.openxmlformats.org/drawingml/2006/main">
          <a:r>
            <a:rPr lang="en-US" sz="1100"/>
            <a:t>Press</a:t>
          </a:r>
          <a:r>
            <a:rPr lang="en-US" sz="1100" baseline="0"/>
            <a:t> F9 to refresh</a:t>
          </a:r>
          <a:endParaRPr lang="en-US" sz="1100"/>
        </a:p>
      </cdr:txBody>
    </cdr:sp>
  </cdr:relSizeAnchor>
  <cdr:relSizeAnchor xmlns:cdr="http://schemas.openxmlformats.org/drawingml/2006/chartDrawing">
    <cdr:from>
      <cdr:x>0.09694</cdr:x>
      <cdr:y>0.56567</cdr:y>
    </cdr:from>
    <cdr:to>
      <cdr:x>0.48734</cdr:x>
      <cdr:y>0.60199</cdr:y>
    </cdr:to>
    <cdr:sp macro="" textlink="Data4Graph!$Y$18">
      <cdr:nvSpPr>
        <cdr:cNvPr id="4" name="TextBox 3"/>
        <cdr:cNvSpPr txBox="1"/>
      </cdr:nvSpPr>
      <cdr:spPr>
        <a:xfrm xmlns:a="http://schemas.openxmlformats.org/drawingml/2006/main">
          <a:off x="840142" y="3559595"/>
          <a:ext cx="3383280"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3"/>
        </a:fillRef>
        <a:effectRef xmlns:a="http://schemas.openxmlformats.org/drawingml/2006/main" idx="1">
          <a:schemeClr val="accent3"/>
        </a:effectRef>
        <a:fontRef xmlns:a="http://schemas.openxmlformats.org/drawingml/2006/main" idx="minor">
          <a:schemeClr val="lt1"/>
        </a:fontRef>
      </cdr:style>
      <cdr:txBody>
        <a:bodyPr xmlns:a="http://schemas.openxmlformats.org/drawingml/2006/main" vertOverflow="clip" wrap="none" rtlCol="0"/>
        <a:lstStyle xmlns:a="http://schemas.openxmlformats.org/drawingml/2006/main"/>
        <a:p xmlns:a="http://schemas.openxmlformats.org/drawingml/2006/main">
          <a:pPr algn="ctr"/>
          <a:fld id="{9CCE07D5-A859-4A19-B8E6-752072A7659E}" type="TxLink">
            <a:rPr lang="en-US" sz="1000" b="0" i="0" u="none" strike="noStrike">
              <a:solidFill>
                <a:schemeClr val="bg1"/>
              </a:solidFill>
              <a:latin typeface="Arial"/>
              <a:cs typeface="Arial"/>
            </a:rPr>
            <a:pPr algn="ctr"/>
            <a:t>End Hybrid Tier 1 Rate $35.92/MWh | Max $43.69/MWh</a:t>
          </a:fld>
          <a:endParaRPr lang="en-US" sz="1100">
            <a:solidFill>
              <a:schemeClr val="bg1"/>
            </a:solidFill>
          </a:endParaRPr>
        </a:p>
      </cdr:txBody>
    </cdr:sp>
  </cdr:relSizeAnchor>
  <cdr:relSizeAnchor xmlns:cdr="http://schemas.openxmlformats.org/drawingml/2006/chartDrawing">
    <cdr:from>
      <cdr:x>0.51454</cdr:x>
      <cdr:y>0.56567</cdr:y>
    </cdr:from>
    <cdr:to>
      <cdr:x>0.90494</cdr:x>
      <cdr:y>0.60199</cdr:y>
    </cdr:to>
    <cdr:sp macro="" textlink="Data4Graph!$Y$19">
      <cdr:nvSpPr>
        <cdr:cNvPr id="6" name="TextBox 5"/>
        <cdr:cNvSpPr txBox="1"/>
      </cdr:nvSpPr>
      <cdr:spPr>
        <a:xfrm xmlns:a="http://schemas.openxmlformats.org/drawingml/2006/main">
          <a:off x="4459115" y="3559595"/>
          <a:ext cx="3383280"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4"/>
        </a:fillRef>
        <a:effectRef xmlns:a="http://schemas.openxmlformats.org/drawingml/2006/main" idx="1">
          <a:schemeClr val="accent4"/>
        </a:effectRef>
        <a:fontRef xmlns:a="http://schemas.openxmlformats.org/drawingml/2006/main" idx="minor">
          <a:schemeClr val="lt1"/>
        </a:fontRef>
      </cdr:style>
      <cdr:txBody>
        <a:bodyPr xmlns:a="http://schemas.openxmlformats.org/drawingml/2006/main" vertOverflow="clip" wrap="square" rtlCol="0"/>
        <a:lstStyle xmlns:a="http://schemas.openxmlformats.org/drawingml/2006/main"/>
        <a:p xmlns:a="http://schemas.openxmlformats.org/drawingml/2006/main">
          <a:pPr algn="ctr"/>
          <a:fld id="{2EECD6A4-92F2-45CF-B956-0FC771F7716E}" type="TxLink">
            <a:rPr lang="en-US" sz="1000" b="0" i="0" u="none" strike="noStrike">
              <a:solidFill>
                <a:schemeClr val="bg1"/>
              </a:solidFill>
              <a:latin typeface="Arial"/>
              <a:cs typeface="Arial"/>
            </a:rPr>
            <a:pPr algn="ctr"/>
            <a:t>End Melded 1 Rate $38.73/MWh | Max $38.73/MWh</a:t>
          </a:fld>
          <a:endParaRPr lang="en-US" sz="1100">
            <a:solidFill>
              <a:schemeClr val="bg1"/>
            </a:solidFill>
          </a:endParaRPr>
        </a:p>
      </cdr:txBody>
    </cdr:sp>
  </cdr:relSizeAnchor>
  <cdr:relSizeAnchor xmlns:cdr="http://schemas.openxmlformats.org/drawingml/2006/chartDrawing">
    <cdr:from>
      <cdr:x>0.51453</cdr:x>
      <cdr:y>0.61412</cdr:y>
    </cdr:from>
    <cdr:to>
      <cdr:x>0.90493</cdr:x>
      <cdr:y>0.65045</cdr:y>
    </cdr:to>
    <cdr:sp macro="" textlink="Data4Graph!$Y$25">
      <cdr:nvSpPr>
        <cdr:cNvPr id="8" name="TextBox 1"/>
        <cdr:cNvSpPr txBox="1"/>
      </cdr:nvSpPr>
      <cdr:spPr>
        <a:xfrm xmlns:a="http://schemas.openxmlformats.org/drawingml/2006/main">
          <a:off x="4459028" y="3864526"/>
          <a:ext cx="3383280"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4"/>
        </a:fillRef>
        <a:effectRef xmlns:a="http://schemas.openxmlformats.org/drawingml/2006/main" idx="1">
          <a:schemeClr val="accent4"/>
        </a:effectRef>
        <a:fontRef xmlns:a="http://schemas.openxmlformats.org/drawingml/2006/main" idx="minor">
          <a:schemeClr val="lt1"/>
        </a:fontRef>
      </cdr:style>
      <cdr:txBody>
        <a:bodyPr xmlns:a="http://schemas.openxmlformats.org/drawingml/2006/main" wrap="square" rtlCol="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3757138F-A558-45D7-B0CC-BEFCD9AA26D9}" type="TxLink">
            <a:rPr lang="en-US" sz="1000" b="0" i="0" u="none" strike="noStrike">
              <a:solidFill>
                <a:schemeClr val="bg1"/>
              </a:solidFill>
              <a:latin typeface="Arial"/>
              <a:cs typeface="Arial"/>
            </a:rPr>
            <a:pPr algn="ctr"/>
            <a:t>End Melded Augmentation 920 aMW</a:t>
          </a:fld>
          <a:endParaRPr lang="en-US" sz="1100">
            <a:solidFill>
              <a:schemeClr val="bg1"/>
            </a:solidFill>
          </a:endParaRPr>
        </a:p>
      </cdr:txBody>
    </cdr:sp>
  </cdr:relSizeAnchor>
  <cdr:relSizeAnchor xmlns:cdr="http://schemas.openxmlformats.org/drawingml/2006/chartDrawing">
    <cdr:from>
      <cdr:x>0.09694</cdr:x>
      <cdr:y>0.61412</cdr:y>
    </cdr:from>
    <cdr:to>
      <cdr:x>0.48734</cdr:x>
      <cdr:y>0.65045</cdr:y>
    </cdr:to>
    <cdr:sp macro="" textlink="Data4Graph!$Y$24">
      <cdr:nvSpPr>
        <cdr:cNvPr id="9" name="TextBox 1"/>
        <cdr:cNvSpPr txBox="1"/>
      </cdr:nvSpPr>
      <cdr:spPr>
        <a:xfrm xmlns:a="http://schemas.openxmlformats.org/drawingml/2006/main">
          <a:off x="840142" y="3864526"/>
          <a:ext cx="3383280"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3"/>
        </a:fillRef>
        <a:effectRef xmlns:a="http://schemas.openxmlformats.org/drawingml/2006/main" idx="1">
          <a:schemeClr val="accent3"/>
        </a:effectRef>
        <a:fontRef xmlns:a="http://schemas.openxmlformats.org/drawingml/2006/main" idx="minor">
          <a:schemeClr val="lt1"/>
        </a:fontRef>
      </cdr:style>
      <cdr:txBody>
        <a:bodyPr xmlns:a="http://schemas.openxmlformats.org/drawingml/2006/main" wrap="none" rtlCol="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950AD4FE-89EB-4450-935E-7778CA1B53DD}" type="TxLink">
            <a:rPr lang="en-US" sz="1000" b="0" i="0" u="none" strike="noStrike">
              <a:solidFill>
                <a:schemeClr val="bg1"/>
              </a:solidFill>
              <a:latin typeface="Arial"/>
              <a:cs typeface="Arial"/>
            </a:rPr>
            <a:pPr algn="ctr"/>
            <a:t>End Hybrid Tier 1 Augmentation 94 aMW</a:t>
          </a:fld>
          <a:endParaRPr lang="en-US" sz="1100">
            <a:solidFill>
              <a:schemeClr val="bg1"/>
            </a:solidFill>
          </a:endParaRPr>
        </a:p>
      </cdr:txBody>
    </cdr:sp>
  </cdr:relSizeAnchor>
  <cdr:relSizeAnchor xmlns:cdr="http://schemas.openxmlformats.org/drawingml/2006/chartDrawing">
    <cdr:from>
      <cdr:x>0.09694</cdr:x>
      <cdr:y>0.66202</cdr:y>
    </cdr:from>
    <cdr:to>
      <cdr:x>0.48734</cdr:x>
      <cdr:y>0.69834</cdr:y>
    </cdr:to>
    <cdr:sp macro="" textlink="Data4Graph!$Y$30">
      <cdr:nvSpPr>
        <cdr:cNvPr id="10" name="TextBox 1"/>
        <cdr:cNvSpPr txBox="1"/>
      </cdr:nvSpPr>
      <cdr:spPr>
        <a:xfrm xmlns:a="http://schemas.openxmlformats.org/drawingml/2006/main">
          <a:off x="840142" y="4165902"/>
          <a:ext cx="3383280" cy="228600"/>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accent3"/>
        </a:fillRef>
        <a:effectRef xmlns:a="http://schemas.openxmlformats.org/drawingml/2006/main" idx="1">
          <a:schemeClr val="accent3"/>
        </a:effectRef>
        <a:fontRef xmlns:a="http://schemas.openxmlformats.org/drawingml/2006/main" idx="minor">
          <a:schemeClr val="lt1"/>
        </a:fontRef>
      </cdr:style>
      <cdr:txBody>
        <a:bodyPr xmlns:a="http://schemas.openxmlformats.org/drawingml/2006/main" wrap="none" rtlCol="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7D00AC26-7F34-4DA0-BD33-8FFF7792CC7D}" type="TxLink">
            <a:rPr lang="en-US" sz="1000" b="0" i="0" u="none" strike="noStrike">
              <a:solidFill>
                <a:schemeClr val="bg1"/>
              </a:solidFill>
              <a:latin typeface="Arial"/>
              <a:cs typeface="Arial"/>
            </a:rPr>
            <a:pPr algn="ctr"/>
            <a:t>End Hybrid Tier Above-RHWM Augmentation 827 aMW</a:t>
          </a:fld>
          <a:endParaRPr lang="en-US" sz="1100">
            <a:solidFill>
              <a:schemeClr val="bg1"/>
            </a:solidFill>
          </a:endParaRP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8670421" cy="63025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70421" cy="63025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0.01384</cdr:x>
      <cdr:y>0.04456</cdr:y>
    </cdr:from>
    <cdr:to>
      <cdr:x>0.15892</cdr:x>
      <cdr:y>0.08495</cdr:y>
    </cdr:to>
    <cdr:sp macro="" textlink="">
      <cdr:nvSpPr>
        <cdr:cNvPr id="2" name="TextBox 1"/>
        <cdr:cNvSpPr txBox="1"/>
      </cdr:nvSpPr>
      <cdr:spPr>
        <a:xfrm xmlns:a="http://schemas.openxmlformats.org/drawingml/2006/main">
          <a:off x="119801" y="280022"/>
          <a:ext cx="1256036" cy="253843"/>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dk1"/>
        </a:fillRef>
        <a:effectRef xmlns:a="http://schemas.openxmlformats.org/drawingml/2006/main" idx="1">
          <a:schemeClr val="dk1"/>
        </a:effectRef>
        <a:fontRef xmlns:a="http://schemas.openxmlformats.org/drawingml/2006/main" idx="minor">
          <a:schemeClr val="lt1"/>
        </a:fontRef>
      </cdr:style>
      <cdr:txBody>
        <a:bodyPr xmlns:a="http://schemas.openxmlformats.org/drawingml/2006/main" wrap="square" rtlCol="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100"/>
            <a:t>Press</a:t>
          </a:r>
          <a:r>
            <a:rPr lang="en-US" sz="1100" baseline="0"/>
            <a:t> F9 to refresh</a:t>
          </a:r>
          <a:endParaRPr lang="en-US" sz="1100"/>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8670421" cy="63025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70421" cy="63025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0.01036</cdr:x>
      <cdr:y>0.05522</cdr:y>
    </cdr:from>
    <cdr:to>
      <cdr:x>0.15531</cdr:x>
      <cdr:y>0.09561</cdr:y>
    </cdr:to>
    <cdr:sp macro="" textlink="">
      <cdr:nvSpPr>
        <cdr:cNvPr id="2" name="TextBox 1"/>
        <cdr:cNvSpPr txBox="1"/>
      </cdr:nvSpPr>
      <cdr:spPr>
        <a:xfrm xmlns:a="http://schemas.openxmlformats.org/drawingml/2006/main">
          <a:off x="89837" y="347481"/>
          <a:ext cx="1257291" cy="254164"/>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dk1"/>
        </a:fillRef>
        <a:effectRef xmlns:a="http://schemas.openxmlformats.org/drawingml/2006/main" idx="1">
          <a:schemeClr val="dk1"/>
        </a:effectRef>
        <a:fontRef xmlns:a="http://schemas.openxmlformats.org/drawingml/2006/main" idx="minor">
          <a:schemeClr val="lt1"/>
        </a:fontRef>
      </cdr:style>
      <cdr:txBody>
        <a:bodyPr xmlns:a="http://schemas.openxmlformats.org/drawingml/2006/main" wrap="square" rtlCol="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100"/>
            <a:t>Press</a:t>
          </a:r>
          <a:r>
            <a:rPr lang="en-US" sz="1100" baseline="0"/>
            <a:t> F9 to refresh</a:t>
          </a:r>
          <a:endParaRPr lang="en-US"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8670421" cy="63025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70421" cy="63025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0.01306</cdr:x>
      <cdr:y>0.04902</cdr:y>
    </cdr:from>
    <cdr:to>
      <cdr:x>0.15801</cdr:x>
      <cdr:y>0.08941</cdr:y>
    </cdr:to>
    <cdr:sp macro="" textlink="">
      <cdr:nvSpPr>
        <cdr:cNvPr id="2" name="TextBox 1"/>
        <cdr:cNvSpPr txBox="1"/>
      </cdr:nvSpPr>
      <cdr:spPr>
        <a:xfrm xmlns:a="http://schemas.openxmlformats.org/drawingml/2006/main">
          <a:off x="113284" y="308448"/>
          <a:ext cx="1257295" cy="254164"/>
        </a:xfrm>
        <a:prstGeom xmlns:a="http://schemas.openxmlformats.org/drawingml/2006/main" prst="rect">
          <a:avLst/>
        </a:prstGeom>
      </cdr:spPr>
      <cdr:style>
        <a:lnRef xmlns:a="http://schemas.openxmlformats.org/drawingml/2006/main" idx="3">
          <a:schemeClr val="lt1"/>
        </a:lnRef>
        <a:fillRef xmlns:a="http://schemas.openxmlformats.org/drawingml/2006/main" idx="1">
          <a:schemeClr val="dk1"/>
        </a:fillRef>
        <a:effectRef xmlns:a="http://schemas.openxmlformats.org/drawingml/2006/main" idx="1">
          <a:schemeClr val="dk1"/>
        </a:effectRef>
        <a:fontRef xmlns:a="http://schemas.openxmlformats.org/drawingml/2006/main" idx="minor">
          <a:schemeClr val="lt1"/>
        </a:fontRef>
      </cdr:style>
      <cdr:txBody>
        <a:bodyPr xmlns:a="http://schemas.openxmlformats.org/drawingml/2006/main" wrap="square" rtlCol="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100"/>
            <a:t>Press</a:t>
          </a:r>
          <a:r>
            <a:rPr lang="en-US" sz="1100" baseline="0"/>
            <a:t> F9 to refresh</a:t>
          </a: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post2028@bp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1"/>
  <sheetViews>
    <sheetView showGridLines="0" tabSelected="1" workbookViewId="0">
      <selection activeCell="B6" sqref="B6:D13"/>
    </sheetView>
  </sheetViews>
  <sheetFormatPr defaultColWidth="9.140625" defaultRowHeight="12.75"/>
  <cols>
    <col min="1" max="1" width="9.140625" style="137"/>
    <col min="2" max="2" width="50.140625" style="137" customWidth="1"/>
    <col min="3" max="3" width="124.42578125" style="137" customWidth="1"/>
    <col min="4" max="16384" width="9.140625" style="137"/>
  </cols>
  <sheetData>
    <row r="1" spans="2:17" ht="105" customHeight="1">
      <c r="B1" s="141" t="s">
        <v>266</v>
      </c>
      <c r="C1" s="142"/>
      <c r="D1" s="142"/>
      <c r="E1" s="142"/>
    </row>
    <row r="2" spans="2:17" ht="15">
      <c r="B2" s="143" t="s">
        <v>262</v>
      </c>
      <c r="C2" s="144" t="s">
        <v>263</v>
      </c>
      <c r="D2" s="142"/>
      <c r="E2" s="142"/>
    </row>
    <row r="3" spans="2:17" ht="15">
      <c r="B3" s="143" t="s">
        <v>264</v>
      </c>
      <c r="C3" s="145">
        <v>44896</v>
      </c>
      <c r="D3" s="142"/>
      <c r="E3" s="142"/>
    </row>
    <row r="4" spans="2:17" ht="14.25">
      <c r="B4" s="144"/>
      <c r="C4" s="142"/>
      <c r="D4" s="142"/>
      <c r="E4" s="142"/>
    </row>
    <row r="5" spans="2:17" ht="16.5" thickBot="1">
      <c r="B5" s="146" t="s">
        <v>265</v>
      </c>
      <c r="C5" s="142"/>
      <c r="D5" s="142"/>
      <c r="E5" s="142"/>
    </row>
    <row r="6" spans="2:17" ht="15.75" customHeight="1">
      <c r="B6" s="157" t="s">
        <v>271</v>
      </c>
      <c r="C6" s="158"/>
      <c r="D6" s="159"/>
      <c r="E6" s="149"/>
      <c r="F6" s="149"/>
      <c r="G6" s="149"/>
      <c r="H6" s="149"/>
      <c r="I6" s="149"/>
      <c r="J6" s="149"/>
      <c r="K6" s="149"/>
      <c r="L6" s="149"/>
      <c r="M6" s="149"/>
      <c r="N6" s="149"/>
      <c r="O6" s="149"/>
      <c r="P6" s="149"/>
      <c r="Q6" s="149"/>
    </row>
    <row r="7" spans="2:17" ht="12.75" customHeight="1">
      <c r="B7" s="160"/>
      <c r="C7" s="161"/>
      <c r="D7" s="162"/>
      <c r="E7" s="149"/>
      <c r="F7" s="149"/>
      <c r="G7" s="149"/>
      <c r="H7" s="149"/>
      <c r="I7" s="149"/>
      <c r="J7" s="149"/>
      <c r="K7" s="149"/>
      <c r="L7" s="149"/>
      <c r="M7" s="149"/>
      <c r="N7" s="149"/>
      <c r="O7" s="149"/>
      <c r="P7" s="149"/>
      <c r="Q7" s="149"/>
    </row>
    <row r="8" spans="2:17" ht="12.75" customHeight="1">
      <c r="B8" s="160"/>
      <c r="C8" s="161"/>
      <c r="D8" s="162"/>
      <c r="E8" s="149"/>
      <c r="F8" s="149"/>
      <c r="G8" s="149"/>
      <c r="H8" s="149"/>
      <c r="I8" s="149"/>
      <c r="J8" s="149"/>
      <c r="K8" s="149"/>
      <c r="L8" s="149"/>
      <c r="M8" s="149"/>
      <c r="N8" s="149"/>
      <c r="O8" s="149"/>
      <c r="P8" s="149"/>
      <c r="Q8" s="149"/>
    </row>
    <row r="9" spans="2:17" ht="12.75" customHeight="1">
      <c r="B9" s="160"/>
      <c r="C9" s="161"/>
      <c r="D9" s="162"/>
      <c r="E9" s="149"/>
      <c r="F9" s="149"/>
      <c r="G9" s="149"/>
      <c r="H9" s="149"/>
      <c r="I9" s="149"/>
      <c r="J9" s="149"/>
      <c r="K9" s="149"/>
      <c r="L9" s="149"/>
      <c r="M9" s="149"/>
      <c r="N9" s="149"/>
      <c r="O9" s="149"/>
      <c r="P9" s="149"/>
      <c r="Q9" s="149"/>
    </row>
    <row r="10" spans="2:17" ht="12.75" customHeight="1">
      <c r="B10" s="160"/>
      <c r="C10" s="161"/>
      <c r="D10" s="162"/>
      <c r="E10" s="149"/>
      <c r="F10" s="149"/>
      <c r="G10" s="149"/>
      <c r="H10" s="149"/>
      <c r="I10" s="149"/>
      <c r="J10" s="149"/>
      <c r="K10" s="149"/>
      <c r="L10" s="149"/>
      <c r="M10" s="149"/>
      <c r="N10" s="149"/>
      <c r="O10" s="149"/>
      <c r="P10" s="149"/>
      <c r="Q10" s="149"/>
    </row>
    <row r="11" spans="2:17" ht="12.75" customHeight="1">
      <c r="B11" s="160"/>
      <c r="C11" s="161"/>
      <c r="D11" s="162"/>
      <c r="E11" s="149"/>
      <c r="F11" s="149"/>
      <c r="G11" s="149"/>
      <c r="H11" s="149"/>
      <c r="I11" s="149"/>
      <c r="J11" s="149"/>
      <c r="K11" s="149"/>
      <c r="L11" s="149"/>
      <c r="M11" s="149"/>
      <c r="N11" s="149"/>
      <c r="O11" s="149"/>
      <c r="P11" s="149"/>
      <c r="Q11" s="149"/>
    </row>
    <row r="12" spans="2:17" ht="12.75" customHeight="1">
      <c r="B12" s="160"/>
      <c r="C12" s="161"/>
      <c r="D12" s="162"/>
      <c r="E12" s="149"/>
      <c r="F12" s="149"/>
      <c r="G12" s="149"/>
      <c r="H12" s="149"/>
      <c r="I12" s="149"/>
      <c r="J12" s="149"/>
      <c r="K12" s="149"/>
      <c r="L12" s="149"/>
      <c r="M12" s="149"/>
      <c r="N12" s="149"/>
      <c r="O12" s="149"/>
      <c r="P12" s="149"/>
      <c r="Q12" s="149"/>
    </row>
    <row r="13" spans="2:17" ht="13.5" thickBot="1">
      <c r="B13" s="163"/>
      <c r="C13" s="164"/>
      <c r="D13" s="165"/>
    </row>
    <row r="15" spans="2:17" ht="16.5" thickBot="1">
      <c r="B15" s="140" t="s">
        <v>267</v>
      </c>
      <c r="C15" s="147"/>
      <c r="D15" s="147"/>
    </row>
    <row r="16" spans="2:17" ht="16.5" thickBot="1">
      <c r="B16" s="148" t="s">
        <v>268</v>
      </c>
      <c r="C16" s="166" t="s">
        <v>269</v>
      </c>
      <c r="D16" s="167"/>
    </row>
    <row r="17" spans="2:4" ht="15">
      <c r="B17" s="150" t="s">
        <v>270</v>
      </c>
      <c r="C17" s="168" t="s">
        <v>272</v>
      </c>
      <c r="D17" s="169"/>
    </row>
    <row r="18" spans="2:4" ht="15">
      <c r="B18" s="151" t="s">
        <v>156</v>
      </c>
      <c r="C18" s="153" t="s">
        <v>274</v>
      </c>
      <c r="D18" s="154"/>
    </row>
    <row r="19" spans="2:4" ht="15">
      <c r="B19" s="151" t="s">
        <v>190</v>
      </c>
      <c r="C19" s="170" t="s">
        <v>273</v>
      </c>
      <c r="D19" s="171"/>
    </row>
    <row r="20" spans="2:4" ht="112.5" customHeight="1">
      <c r="B20" s="151" t="s">
        <v>275</v>
      </c>
      <c r="C20" s="153" t="s">
        <v>278</v>
      </c>
      <c r="D20" s="154"/>
    </row>
    <row r="21" spans="2:4" ht="15.75" thickBot="1">
      <c r="B21" s="152" t="s">
        <v>276</v>
      </c>
      <c r="C21" s="155" t="s">
        <v>277</v>
      </c>
      <c r="D21" s="156"/>
    </row>
  </sheetData>
  <mergeCells count="7">
    <mergeCell ref="C20:D20"/>
    <mergeCell ref="C21:D21"/>
    <mergeCell ref="B6:D13"/>
    <mergeCell ref="C16:D16"/>
    <mergeCell ref="C17:D17"/>
    <mergeCell ref="C18:D18"/>
    <mergeCell ref="C19:D19"/>
  </mergeCells>
  <hyperlinks>
    <hyperlink ref="C2"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42"/>
  <sheetViews>
    <sheetView topLeftCell="B1" zoomScaleNormal="100" workbookViewId="0">
      <selection activeCell="G15" sqref="G15"/>
    </sheetView>
  </sheetViews>
  <sheetFormatPr defaultRowHeight="12.75"/>
  <cols>
    <col min="1" max="1" width="0" hidden="1" customWidth="1"/>
    <col min="3" max="3" width="30.140625" bestFit="1" customWidth="1"/>
    <col min="4" max="5" width="15" bestFit="1" customWidth="1"/>
    <col min="7" max="7" width="18.28515625" bestFit="1" customWidth="1"/>
    <col min="8" max="8" width="13.5703125" customWidth="1"/>
  </cols>
  <sheetData>
    <row r="1" spans="2:10" s="37" customFormat="1" ht="15.75">
      <c r="B1" s="36" t="s">
        <v>164</v>
      </c>
    </row>
    <row r="2" spans="2:10" s="37" customFormat="1"/>
    <row r="3" spans="2:10" s="37" customFormat="1"/>
    <row r="4" spans="2:10" s="37" customFormat="1">
      <c r="G4" s="46"/>
    </row>
    <row r="5" spans="2:10" s="37" customFormat="1" ht="25.5">
      <c r="B5" s="38" t="s">
        <v>12</v>
      </c>
      <c r="C5" s="38" t="s">
        <v>154</v>
      </c>
      <c r="D5" s="38" t="s">
        <v>161</v>
      </c>
      <c r="E5" s="38" t="s">
        <v>165</v>
      </c>
      <c r="F5" s="38" t="s">
        <v>166</v>
      </c>
      <c r="G5" s="38" t="s">
        <v>167</v>
      </c>
      <c r="H5" s="38" t="s">
        <v>168</v>
      </c>
      <c r="I5" s="38" t="s">
        <v>169</v>
      </c>
    </row>
    <row r="6" spans="2:10">
      <c r="B6" s="33">
        <v>10426</v>
      </c>
      <c r="C6" s="33" t="s">
        <v>135</v>
      </c>
      <c r="D6" s="34">
        <v>20.288</v>
      </c>
      <c r="E6" s="34">
        <v>15.307</v>
      </c>
      <c r="F6" s="33">
        <v>37.084000000000003</v>
      </c>
      <c r="G6" s="34">
        <v>1.4890000000000043</v>
      </c>
      <c r="H6" s="34">
        <v>16.796000000000006</v>
      </c>
      <c r="I6" s="34">
        <v>37.084000000000003</v>
      </c>
      <c r="J6" s="41"/>
    </row>
    <row r="7" spans="2:10">
      <c r="B7" s="33">
        <v>10482</v>
      </c>
      <c r="C7" s="33" t="s">
        <v>143</v>
      </c>
      <c r="D7" s="34">
        <v>2.8</v>
      </c>
      <c r="E7" s="34">
        <v>1.375</v>
      </c>
      <c r="F7" s="33">
        <v>2.8090000000000002</v>
      </c>
      <c r="G7" s="34">
        <v>0</v>
      </c>
      <c r="H7" s="34">
        <v>1.375</v>
      </c>
      <c r="I7" s="34">
        <v>4.1749999999999998</v>
      </c>
      <c r="J7" s="41"/>
    </row>
    <row r="8" spans="2:10">
      <c r="B8" s="33">
        <v>10502</v>
      </c>
      <c r="C8" s="33" t="s">
        <v>144</v>
      </c>
      <c r="D8" s="34">
        <v>13.496</v>
      </c>
      <c r="E8" s="34">
        <v>5.49</v>
      </c>
      <c r="F8" s="33">
        <v>18.718</v>
      </c>
      <c r="G8" s="34">
        <v>0</v>
      </c>
      <c r="H8" s="34">
        <v>5.49</v>
      </c>
      <c r="I8" s="34">
        <v>18.986000000000001</v>
      </c>
      <c r="J8" s="41"/>
    </row>
    <row r="9" spans="2:10">
      <c r="B9" s="33">
        <v>13927</v>
      </c>
      <c r="C9" s="33" t="s">
        <v>160</v>
      </c>
      <c r="D9" s="34">
        <v>2.8940000000000001</v>
      </c>
      <c r="E9" s="34">
        <v>1.24</v>
      </c>
      <c r="F9" s="33">
        <v>4.0679999999999996</v>
      </c>
      <c r="G9" s="34">
        <v>0</v>
      </c>
      <c r="H9" s="34">
        <v>1.24</v>
      </c>
      <c r="I9" s="34">
        <v>4.1340000000000003</v>
      </c>
      <c r="J9" s="41"/>
    </row>
    <row r="10" spans="2:10">
      <c r="B10" s="39">
        <v>12026</v>
      </c>
      <c r="C10" s="39" t="s">
        <v>148</v>
      </c>
      <c r="D10" s="35">
        <v>0</v>
      </c>
      <c r="E10" s="39">
        <v>45.847000000000001</v>
      </c>
      <c r="F10" s="39"/>
      <c r="G10" s="35"/>
      <c r="H10" s="35">
        <v>45.847000000000001</v>
      </c>
      <c r="I10" s="35">
        <v>45.847000000000001</v>
      </c>
      <c r="J10" s="41"/>
    </row>
    <row r="11" spans="2:10">
      <c r="B11" s="33"/>
      <c r="C11" s="33"/>
      <c r="D11" s="33"/>
      <c r="E11" s="33"/>
      <c r="F11" s="33"/>
      <c r="G11" s="33"/>
      <c r="H11" s="33"/>
      <c r="I11" s="33"/>
      <c r="J11" s="41"/>
    </row>
    <row r="12" spans="2:10">
      <c r="B12" s="33"/>
      <c r="C12" s="33" t="s">
        <v>155</v>
      </c>
      <c r="D12" s="34">
        <v>6992.6170000000002</v>
      </c>
      <c r="F12" s="33"/>
      <c r="G12" s="33"/>
      <c r="H12" s="33"/>
      <c r="I12" s="33"/>
    </row>
    <row r="13" spans="2:10">
      <c r="B13" s="33"/>
      <c r="C13" s="33" t="s">
        <v>154</v>
      </c>
      <c r="D13" s="35">
        <f>SUM(H6:H10)</f>
        <v>70.748000000000005</v>
      </c>
      <c r="E13" s="34"/>
      <c r="F13" s="33"/>
      <c r="G13" s="33"/>
      <c r="H13" s="33"/>
      <c r="I13" s="33"/>
    </row>
    <row r="14" spans="2:10">
      <c r="B14" s="33"/>
      <c r="C14" s="33" t="s">
        <v>156</v>
      </c>
      <c r="D14" s="40">
        <f>D12+D13</f>
        <v>7063.3649999999998</v>
      </c>
      <c r="E14" s="33"/>
      <c r="F14" s="33"/>
      <c r="G14" s="33"/>
      <c r="H14" s="33"/>
      <c r="I14" s="33"/>
    </row>
    <row r="15" spans="2:10">
      <c r="I15" s="47"/>
    </row>
    <row r="16" spans="2:10">
      <c r="B16" s="33"/>
      <c r="D16" s="42"/>
    </row>
    <row r="17" spans="3:5">
      <c r="C17" s="13"/>
      <c r="D17" s="13"/>
      <c r="E17" s="13"/>
    </row>
    <row r="18" spans="3:5">
      <c r="C18" s="43" t="s">
        <v>157</v>
      </c>
      <c r="D18" s="43" t="s">
        <v>158</v>
      </c>
      <c r="E18" s="43" t="s">
        <v>159</v>
      </c>
    </row>
    <row r="19" spans="3:5">
      <c r="C19" s="45">
        <v>45200</v>
      </c>
      <c r="D19" s="44">
        <v>2552444.0360000003</v>
      </c>
      <c r="E19" s="44">
        <v>1666359.7254999999</v>
      </c>
    </row>
    <row r="20" spans="3:5">
      <c r="C20" s="45">
        <v>45231</v>
      </c>
      <c r="D20" s="44">
        <v>3264487.3280000002</v>
      </c>
      <c r="E20" s="44">
        <v>2115878.6310000001</v>
      </c>
    </row>
    <row r="21" spans="3:5">
      <c r="C21" s="45">
        <v>45261</v>
      </c>
      <c r="D21" s="44">
        <v>3520485.7390000001</v>
      </c>
      <c r="E21" s="44">
        <v>2285993.696</v>
      </c>
    </row>
    <row r="22" spans="3:5">
      <c r="C22" s="45">
        <v>45292</v>
      </c>
      <c r="D22" s="44">
        <v>3735691.7149999999</v>
      </c>
      <c r="E22" s="44">
        <v>2298138.0290000001</v>
      </c>
    </row>
    <row r="23" spans="3:5">
      <c r="C23" s="45">
        <v>45323</v>
      </c>
      <c r="D23" s="44">
        <v>3299995.8789999997</v>
      </c>
      <c r="E23" s="44">
        <v>1889901.959</v>
      </c>
    </row>
    <row r="24" spans="3:5">
      <c r="C24" s="45">
        <v>45352</v>
      </c>
      <c r="D24" s="44">
        <v>3449919.1129999999</v>
      </c>
      <c r="E24" s="44">
        <v>2216421.7779999999</v>
      </c>
    </row>
    <row r="25" spans="3:5">
      <c r="C25" s="45">
        <v>45383</v>
      </c>
      <c r="D25" s="44">
        <v>2722407.7774999999</v>
      </c>
      <c r="E25" s="44">
        <v>1750213.4617499998</v>
      </c>
    </row>
    <row r="26" spans="3:5">
      <c r="C26" s="45">
        <v>45413</v>
      </c>
      <c r="D26" s="44">
        <v>3371816.8480000002</v>
      </c>
      <c r="E26" s="44">
        <v>2177069.1584999999</v>
      </c>
    </row>
    <row r="27" spans="3:5">
      <c r="C27" s="45">
        <v>45444</v>
      </c>
      <c r="D27" s="44">
        <v>3560007.926</v>
      </c>
      <c r="E27" s="44">
        <v>2109275.0545000001</v>
      </c>
    </row>
    <row r="28" spans="3:5">
      <c r="C28" s="45">
        <v>45474</v>
      </c>
      <c r="D28" s="44">
        <v>3067031.764</v>
      </c>
      <c r="E28" s="44">
        <v>1854722.6274999999</v>
      </c>
    </row>
    <row r="29" spans="3:5">
      <c r="C29" s="45">
        <v>45505</v>
      </c>
      <c r="D29" s="44">
        <v>3018290.1715000002</v>
      </c>
      <c r="E29" s="44">
        <v>1739738.0798499999</v>
      </c>
    </row>
    <row r="30" spans="3:5">
      <c r="C30" s="45">
        <v>45536</v>
      </c>
      <c r="D30" s="44">
        <v>2614938.2740000002</v>
      </c>
      <c r="E30" s="44">
        <v>1763369.1040000001</v>
      </c>
    </row>
    <row r="31" spans="3:5">
      <c r="C31" s="45">
        <v>45566</v>
      </c>
      <c r="D31" s="44">
        <v>2552444.0360000003</v>
      </c>
      <c r="E31" s="44">
        <v>1666359.7254999999</v>
      </c>
    </row>
    <row r="32" spans="3:5">
      <c r="C32" s="45">
        <v>45597</v>
      </c>
      <c r="D32" s="44">
        <v>3264487.3280000002</v>
      </c>
      <c r="E32" s="44">
        <v>2115878.6310000001</v>
      </c>
    </row>
    <row r="33" spans="3:5">
      <c r="C33" s="45">
        <v>45627</v>
      </c>
      <c r="D33" s="44">
        <v>3520485.7390000001</v>
      </c>
      <c r="E33" s="44">
        <v>2285993.696</v>
      </c>
    </row>
    <row r="34" spans="3:5">
      <c r="C34" s="45">
        <v>45658</v>
      </c>
      <c r="D34" s="44">
        <v>3735691.7149999999</v>
      </c>
      <c r="E34" s="44">
        <v>2298138.0290000001</v>
      </c>
    </row>
    <row r="35" spans="3:5">
      <c r="C35" s="45">
        <v>45689</v>
      </c>
      <c r="D35" s="44">
        <v>3186982.0389999999</v>
      </c>
      <c r="E35" s="44">
        <v>1833395.0390000001</v>
      </c>
    </row>
    <row r="36" spans="3:5">
      <c r="C36" s="45">
        <v>45717</v>
      </c>
      <c r="D36" s="44">
        <v>3449919.1129999999</v>
      </c>
      <c r="E36" s="44">
        <v>2216421.7779999999</v>
      </c>
    </row>
    <row r="37" spans="3:5">
      <c r="C37" s="45">
        <v>45748</v>
      </c>
      <c r="D37" s="44">
        <v>2722407.7774999999</v>
      </c>
      <c r="E37" s="44">
        <v>1750213.4617499998</v>
      </c>
    </row>
    <row r="38" spans="3:5">
      <c r="C38" s="45">
        <v>45778</v>
      </c>
      <c r="D38" s="44">
        <v>3371816.8480000002</v>
      </c>
      <c r="E38" s="44">
        <v>2177069.1584999999</v>
      </c>
    </row>
    <row r="39" spans="3:5">
      <c r="C39" s="45">
        <v>45809</v>
      </c>
      <c r="D39" s="44">
        <v>3560007.926</v>
      </c>
      <c r="E39" s="44">
        <v>2109275.0545000001</v>
      </c>
    </row>
    <row r="40" spans="3:5">
      <c r="C40" s="45">
        <v>45839</v>
      </c>
      <c r="D40" s="44">
        <v>3067031.764</v>
      </c>
      <c r="E40" s="44">
        <v>1854722.6274999999</v>
      </c>
    </row>
    <row r="41" spans="3:5">
      <c r="C41" s="45">
        <v>45870</v>
      </c>
      <c r="D41" s="44">
        <v>3018290.1715000002</v>
      </c>
      <c r="E41" s="44">
        <v>1739738.0798499999</v>
      </c>
    </row>
    <row r="42" spans="3:5">
      <c r="C42" s="45">
        <v>45901</v>
      </c>
      <c r="D42" s="44">
        <v>2614938.2740000002</v>
      </c>
      <c r="E42" s="44">
        <v>1763369.1040000001</v>
      </c>
    </row>
  </sheetData>
  <phoneticPr fontId="14" type="noConversion"/>
  <pageMargins left="0.7" right="0.7" top="0.75" bottom="0.75" header="0.3" footer="0.3"/>
  <pageSetup orientation="landscape" r:id="rId1"/>
  <headerFooter>
    <oddFooter>&amp;LBonneville Power Administration
August 9, 2016&amp;CTable 1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182"/>
  <sheetViews>
    <sheetView topLeftCell="B1" zoomScaleNormal="100" workbookViewId="0">
      <pane xSplit="4" ySplit="3" topLeftCell="F4" activePane="bottomRight" state="frozen"/>
      <selection activeCell="B1" sqref="B1"/>
      <selection pane="topRight" activeCell="F1" sqref="F1"/>
      <selection pane="bottomLeft" activeCell="B4" sqref="B4"/>
      <selection pane="bottomRight" activeCell="U20" sqref="U20"/>
    </sheetView>
  </sheetViews>
  <sheetFormatPr defaultColWidth="9.140625" defaultRowHeight="12.75" outlineLevelRow="1" outlineLevelCol="1"/>
  <cols>
    <col min="1" max="1" width="9.5703125" style="13" hidden="1" customWidth="1"/>
    <col min="2" max="2" width="9.140625" style="13"/>
    <col min="3" max="3" width="24.7109375" style="13" bestFit="1" customWidth="1"/>
    <col min="4" max="4" width="10.140625" style="13" hidden="1" customWidth="1" outlineLevel="1"/>
    <col min="5" max="5" width="3.5703125" style="13" hidden="1" customWidth="1" outlineLevel="1"/>
    <col min="6" max="6" width="11" style="23" customWidth="1" collapsed="1"/>
    <col min="7" max="10" width="11" style="13" customWidth="1"/>
    <col min="11" max="12" width="12.28515625" style="13" customWidth="1"/>
    <col min="13" max="14" width="11" style="13" customWidth="1"/>
    <col min="15" max="15" width="11" style="23" customWidth="1"/>
    <col min="16" max="16" width="10.42578125" style="13" bestFit="1" customWidth="1"/>
    <col min="19" max="16384" width="9.140625" style="13"/>
  </cols>
  <sheetData>
    <row r="1" spans="1:28" s="1" customFormat="1" ht="15.75">
      <c r="B1" s="2" t="s">
        <v>170</v>
      </c>
      <c r="C1" s="3"/>
      <c r="D1" s="4"/>
      <c r="E1" s="4"/>
      <c r="F1" s="4"/>
      <c r="G1" s="4"/>
      <c r="H1" s="4"/>
      <c r="I1" s="4"/>
      <c r="J1" s="4"/>
      <c r="K1" s="4"/>
      <c r="L1" s="4"/>
      <c r="M1" s="5"/>
      <c r="N1" s="5"/>
      <c r="O1" s="6"/>
      <c r="Q1" s="37"/>
      <c r="R1" s="37"/>
      <c r="S1" s="37"/>
      <c r="T1" s="37"/>
      <c r="U1" s="37"/>
    </row>
    <row r="2" spans="1:28" s="1" customFormat="1" ht="15" outlineLevel="1">
      <c r="A2" s="7" t="s">
        <v>0</v>
      </c>
      <c r="B2" s="8"/>
      <c r="C2" s="3"/>
      <c r="D2" s="4"/>
      <c r="E2" s="4"/>
      <c r="F2" s="9" t="s">
        <v>1</v>
      </c>
      <c r="G2" s="10" t="s">
        <v>2</v>
      </c>
      <c r="H2" s="10" t="s">
        <v>3</v>
      </c>
      <c r="I2" s="10" t="s">
        <v>4</v>
      </c>
      <c r="J2" s="10" t="s">
        <v>5</v>
      </c>
      <c r="K2" s="10" t="s">
        <v>6</v>
      </c>
      <c r="L2" s="10" t="s">
        <v>7</v>
      </c>
      <c r="M2" s="11" t="s">
        <v>8</v>
      </c>
      <c r="N2" s="11" t="s">
        <v>9</v>
      </c>
      <c r="O2" s="11" t="s">
        <v>10</v>
      </c>
      <c r="Q2" s="37"/>
      <c r="R2" s="37"/>
      <c r="S2" s="37"/>
      <c r="T2" s="37"/>
      <c r="U2" s="37"/>
    </row>
    <row r="3" spans="1:28" s="1" customFormat="1" ht="48.75" customHeight="1">
      <c r="A3" s="12" t="s">
        <v>11</v>
      </c>
      <c r="B3" s="26" t="s">
        <v>12</v>
      </c>
      <c r="C3" s="26" t="s">
        <v>13</v>
      </c>
      <c r="D3" s="25" t="s">
        <v>14</v>
      </c>
      <c r="E3" s="25" t="s">
        <v>15</v>
      </c>
      <c r="F3" s="26" t="s">
        <v>175</v>
      </c>
      <c r="G3" s="25" t="s">
        <v>176</v>
      </c>
      <c r="H3" s="25" t="s">
        <v>166</v>
      </c>
      <c r="I3" s="25" t="s">
        <v>177</v>
      </c>
      <c r="J3" s="25" t="s">
        <v>178</v>
      </c>
      <c r="K3" s="27" t="s">
        <v>179</v>
      </c>
      <c r="L3" s="27" t="s">
        <v>180</v>
      </c>
      <c r="M3" s="28" t="s">
        <v>181</v>
      </c>
      <c r="N3" s="28" t="s">
        <v>182</v>
      </c>
      <c r="O3" s="29" t="s">
        <v>183</v>
      </c>
      <c r="Q3" s="37"/>
      <c r="R3" s="37"/>
      <c r="S3" s="37"/>
      <c r="T3" s="37"/>
      <c r="U3" s="37"/>
    </row>
    <row r="4" spans="1:28">
      <c r="B4" s="14">
        <v>10005</v>
      </c>
      <c r="C4" s="15" t="s">
        <v>16</v>
      </c>
      <c r="D4" s="16">
        <v>1</v>
      </c>
      <c r="E4" s="16">
        <v>0</v>
      </c>
      <c r="F4" s="17">
        <v>0.55600000000000005</v>
      </c>
      <c r="G4" s="17">
        <v>0.68</v>
      </c>
      <c r="H4" s="17">
        <v>0.68899999999999995</v>
      </c>
      <c r="I4" s="17">
        <v>0</v>
      </c>
      <c r="J4" s="17">
        <v>0</v>
      </c>
      <c r="K4" s="17">
        <v>0</v>
      </c>
      <c r="L4" s="17">
        <v>0</v>
      </c>
      <c r="M4" s="17">
        <v>0.68</v>
      </c>
      <c r="N4" s="17">
        <v>0.68899999999999995</v>
      </c>
      <c r="O4" s="17">
        <v>0.54800000000000004</v>
      </c>
      <c r="P4" s="23"/>
      <c r="Q4" s="51"/>
      <c r="R4" s="50"/>
      <c r="S4" s="50"/>
      <c r="T4" s="50"/>
      <c r="U4" s="50"/>
      <c r="V4" s="50"/>
      <c r="W4" s="50"/>
      <c r="X4" s="50"/>
      <c r="Y4" s="50"/>
      <c r="Z4" s="50"/>
      <c r="AA4" s="50"/>
      <c r="AB4" s="50"/>
    </row>
    <row r="5" spans="1:28">
      <c r="B5" s="14">
        <v>10015</v>
      </c>
      <c r="C5" s="15" t="s">
        <v>17</v>
      </c>
      <c r="D5" s="16">
        <v>1</v>
      </c>
      <c r="E5" s="16">
        <v>0</v>
      </c>
      <c r="F5" s="17">
        <v>0.58199999999999996</v>
      </c>
      <c r="G5" s="17">
        <v>0.58199999999999996</v>
      </c>
      <c r="H5" s="17">
        <v>0.58299999999999996</v>
      </c>
      <c r="I5" s="17">
        <v>0</v>
      </c>
      <c r="J5" s="17">
        <v>0</v>
      </c>
      <c r="K5" s="17">
        <v>0</v>
      </c>
      <c r="L5" s="17">
        <v>0</v>
      </c>
      <c r="M5" s="17">
        <v>0.58199999999999996</v>
      </c>
      <c r="N5" s="17">
        <v>0.58299999999999996</v>
      </c>
      <c r="O5" s="17">
        <v>0.57299999999999995</v>
      </c>
      <c r="P5" s="23"/>
      <c r="Q5" s="51"/>
      <c r="R5" s="50"/>
      <c r="S5" s="50"/>
      <c r="T5" s="50"/>
      <c r="U5" s="50"/>
      <c r="V5" s="50"/>
      <c r="W5" s="50"/>
      <c r="X5" s="50"/>
      <c r="Y5" s="50"/>
      <c r="Z5" s="50"/>
      <c r="AA5" s="50"/>
      <c r="AB5" s="50"/>
    </row>
    <row r="6" spans="1:28">
      <c r="B6" s="14">
        <v>10024</v>
      </c>
      <c r="C6" s="15" t="s">
        <v>18</v>
      </c>
      <c r="D6" s="16">
        <v>1</v>
      </c>
      <c r="E6" s="16">
        <v>0</v>
      </c>
      <c r="F6" s="17">
        <v>203.92</v>
      </c>
      <c r="G6" s="17">
        <v>212.08500000000001</v>
      </c>
      <c r="H6" s="17">
        <v>213.30600000000001</v>
      </c>
      <c r="I6" s="17">
        <v>0</v>
      </c>
      <c r="J6" s="17">
        <v>0</v>
      </c>
      <c r="K6" s="17">
        <v>0.91800000000000004</v>
      </c>
      <c r="L6" s="17">
        <v>0.91900000000000004</v>
      </c>
      <c r="M6" s="17">
        <v>211.167</v>
      </c>
      <c r="N6" s="17">
        <v>212.387</v>
      </c>
      <c r="O6" s="17">
        <v>200.923</v>
      </c>
      <c r="P6" s="23"/>
      <c r="Q6" s="51"/>
      <c r="R6" s="50"/>
      <c r="S6" s="50"/>
      <c r="T6" s="50"/>
      <c r="U6" s="50"/>
      <c r="V6" s="50"/>
      <c r="W6" s="50"/>
      <c r="X6" s="50"/>
      <c r="Y6" s="50"/>
      <c r="Z6" s="50"/>
      <c r="AA6" s="50"/>
      <c r="AB6" s="50"/>
    </row>
    <row r="7" spans="1:28">
      <c r="B7" s="14">
        <v>10025</v>
      </c>
      <c r="C7" s="15" t="s">
        <v>19</v>
      </c>
      <c r="D7" s="16">
        <v>1</v>
      </c>
      <c r="E7" s="16">
        <v>0</v>
      </c>
      <c r="F7" s="17">
        <v>60.548999999999999</v>
      </c>
      <c r="G7" s="17">
        <v>64.823999999999998</v>
      </c>
      <c r="H7" s="17">
        <v>65.037000000000006</v>
      </c>
      <c r="I7" s="17">
        <v>0</v>
      </c>
      <c r="J7" s="17">
        <v>0</v>
      </c>
      <c r="K7" s="17">
        <v>0</v>
      </c>
      <c r="L7" s="17">
        <v>0</v>
      </c>
      <c r="M7" s="17">
        <v>64.823999999999998</v>
      </c>
      <c r="N7" s="17">
        <v>65.037000000000006</v>
      </c>
      <c r="O7" s="17">
        <v>59.658999999999999</v>
      </c>
      <c r="P7" s="23"/>
      <c r="Q7" s="51"/>
      <c r="R7" s="50"/>
      <c r="S7" s="50"/>
      <c r="T7" s="50"/>
      <c r="U7" s="50"/>
      <c r="V7" s="50"/>
      <c r="W7" s="50"/>
      <c r="X7" s="50"/>
      <c r="Y7" s="50"/>
      <c r="Z7" s="50"/>
      <c r="AA7" s="50"/>
      <c r="AB7" s="50"/>
    </row>
    <row r="8" spans="1:28">
      <c r="B8" s="14">
        <v>10027</v>
      </c>
      <c r="C8" s="15" t="s">
        <v>20</v>
      </c>
      <c r="D8" s="16">
        <v>1</v>
      </c>
      <c r="E8" s="16">
        <v>0</v>
      </c>
      <c r="F8" s="17">
        <v>62.106999999999999</v>
      </c>
      <c r="G8" s="17">
        <v>67.790999999999997</v>
      </c>
      <c r="H8" s="17">
        <v>68.215999999999994</v>
      </c>
      <c r="I8" s="17">
        <v>0</v>
      </c>
      <c r="J8" s="17">
        <v>0</v>
      </c>
      <c r="K8" s="17">
        <v>0</v>
      </c>
      <c r="L8" s="17">
        <v>0</v>
      </c>
      <c r="M8" s="17">
        <v>67.790999999999997</v>
      </c>
      <c r="N8" s="17">
        <v>68.215999999999994</v>
      </c>
      <c r="O8" s="17">
        <v>61.194000000000003</v>
      </c>
      <c r="P8" s="23"/>
      <c r="Q8" s="51"/>
      <c r="R8" s="50"/>
      <c r="S8" s="50"/>
      <c r="T8" s="50"/>
      <c r="U8" s="50"/>
      <c r="V8" s="50"/>
      <c r="W8" s="50"/>
      <c r="X8" s="50"/>
      <c r="Y8" s="50"/>
      <c r="Z8" s="50"/>
      <c r="AA8" s="50"/>
      <c r="AB8" s="50"/>
    </row>
    <row r="9" spans="1:28">
      <c r="B9" s="14">
        <v>10029</v>
      </c>
      <c r="C9" s="15" t="s">
        <v>21</v>
      </c>
      <c r="D9" s="16">
        <v>0</v>
      </c>
      <c r="E9" s="16">
        <v>1</v>
      </c>
      <c r="F9" s="17">
        <v>17.879000000000001</v>
      </c>
      <c r="G9" s="17">
        <v>21.678999999999998</v>
      </c>
      <c r="H9" s="17">
        <v>21.673999999999999</v>
      </c>
      <c r="I9" s="17">
        <v>0</v>
      </c>
      <c r="J9" s="17">
        <v>0</v>
      </c>
      <c r="K9" s="17">
        <v>0</v>
      </c>
      <c r="L9" s="17">
        <v>0</v>
      </c>
      <c r="M9" s="17">
        <v>21.678999999999998</v>
      </c>
      <c r="N9" s="17">
        <v>21.673999999999999</v>
      </c>
      <c r="O9" s="17">
        <v>17.616</v>
      </c>
      <c r="P9" s="23"/>
      <c r="Q9" s="51"/>
      <c r="R9" s="50"/>
      <c r="S9" s="50"/>
      <c r="T9" s="50"/>
      <c r="U9" s="50"/>
      <c r="V9" s="50"/>
      <c r="W9" s="50"/>
      <c r="X9" s="50"/>
      <c r="Y9" s="50"/>
      <c r="Z9" s="50"/>
      <c r="AA9" s="50"/>
      <c r="AB9" s="50"/>
    </row>
    <row r="10" spans="1:28">
      <c r="B10" s="14">
        <v>10044</v>
      </c>
      <c r="C10" s="15" t="s">
        <v>22</v>
      </c>
      <c r="D10" s="16">
        <v>1</v>
      </c>
      <c r="E10" s="16">
        <v>0</v>
      </c>
      <c r="F10" s="17">
        <v>20.611999999999998</v>
      </c>
      <c r="G10" s="17">
        <v>23.850999999999999</v>
      </c>
      <c r="H10" s="17">
        <v>24.05</v>
      </c>
      <c r="I10" s="17">
        <v>0</v>
      </c>
      <c r="J10" s="17">
        <v>0</v>
      </c>
      <c r="K10" s="17">
        <v>0</v>
      </c>
      <c r="L10" s="17">
        <v>0</v>
      </c>
      <c r="M10" s="17">
        <v>23.850999999999999</v>
      </c>
      <c r="N10" s="17">
        <v>24.05</v>
      </c>
      <c r="O10" s="17">
        <v>20.309000000000001</v>
      </c>
      <c r="P10" s="23"/>
      <c r="Q10" s="51"/>
      <c r="R10" s="50"/>
      <c r="S10" s="50"/>
      <c r="T10" s="50"/>
      <c r="U10" s="50"/>
      <c r="V10" s="50"/>
      <c r="W10" s="50"/>
      <c r="X10" s="50"/>
      <c r="Y10" s="50"/>
      <c r="Z10" s="50"/>
      <c r="AA10" s="50"/>
      <c r="AB10" s="50"/>
    </row>
    <row r="11" spans="1:28">
      <c r="B11" s="14">
        <v>10046</v>
      </c>
      <c r="C11" s="15" t="s">
        <v>23</v>
      </c>
      <c r="D11" s="16">
        <v>0</v>
      </c>
      <c r="E11" s="16">
        <v>1</v>
      </c>
      <c r="F11" s="17">
        <v>83.072000000000003</v>
      </c>
      <c r="G11" s="17">
        <v>98.879000000000005</v>
      </c>
      <c r="H11" s="17">
        <v>100.60599999999999</v>
      </c>
      <c r="I11" s="17">
        <v>0</v>
      </c>
      <c r="J11" s="17">
        <v>0</v>
      </c>
      <c r="K11" s="17">
        <v>0</v>
      </c>
      <c r="L11" s="17">
        <v>0</v>
      </c>
      <c r="M11" s="17">
        <v>98.879000000000005</v>
      </c>
      <c r="N11" s="17">
        <v>100.60599999999999</v>
      </c>
      <c r="O11" s="17">
        <v>81.850999999999999</v>
      </c>
      <c r="P11" s="23"/>
      <c r="Q11" s="51"/>
      <c r="R11" s="50"/>
      <c r="S11" s="50"/>
      <c r="T11" s="50"/>
      <c r="U11" s="50"/>
      <c r="V11" s="50"/>
      <c r="W11" s="50"/>
      <c r="X11" s="50"/>
      <c r="Y11" s="50"/>
      <c r="Z11" s="50"/>
      <c r="AA11" s="50"/>
      <c r="AB11" s="50"/>
    </row>
    <row r="12" spans="1:28">
      <c r="B12" s="14">
        <v>10047</v>
      </c>
      <c r="C12" s="15" t="s">
        <v>24</v>
      </c>
      <c r="D12" s="16">
        <v>1</v>
      </c>
      <c r="E12" s="16">
        <v>0</v>
      </c>
      <c r="F12" s="17">
        <v>159.01</v>
      </c>
      <c r="G12" s="17">
        <v>152.31299999999999</v>
      </c>
      <c r="H12" s="17">
        <v>152.465</v>
      </c>
      <c r="I12" s="17">
        <v>0</v>
      </c>
      <c r="J12" s="17">
        <v>0</v>
      </c>
      <c r="K12" s="17">
        <v>0</v>
      </c>
      <c r="L12" s="17">
        <v>0</v>
      </c>
      <c r="M12" s="17">
        <v>152.31299999999999</v>
      </c>
      <c r="N12" s="17">
        <v>152.465</v>
      </c>
      <c r="O12" s="17">
        <v>156.673</v>
      </c>
      <c r="P12" s="23"/>
      <c r="Q12" s="51"/>
      <c r="R12" s="50"/>
      <c r="S12" s="50"/>
      <c r="T12" s="50"/>
      <c r="U12" s="50"/>
      <c r="V12" s="50"/>
      <c r="W12" s="50"/>
      <c r="X12" s="50"/>
      <c r="Y12" s="50"/>
      <c r="Z12" s="50"/>
      <c r="AA12" s="50"/>
      <c r="AB12" s="50"/>
    </row>
    <row r="13" spans="1:28">
      <c r="B13" s="14">
        <v>10055</v>
      </c>
      <c r="C13" s="15" t="s">
        <v>25</v>
      </c>
      <c r="D13" s="16">
        <v>1</v>
      </c>
      <c r="E13" s="16">
        <v>0</v>
      </c>
      <c r="F13" s="17">
        <v>0.40400000000000003</v>
      </c>
      <c r="G13" s="17">
        <v>0.39100000000000001</v>
      </c>
      <c r="H13" s="17">
        <v>0.39</v>
      </c>
      <c r="I13" s="17">
        <v>0</v>
      </c>
      <c r="J13" s="17">
        <v>0</v>
      </c>
      <c r="K13" s="17">
        <v>0</v>
      </c>
      <c r="L13" s="17">
        <v>0</v>
      </c>
      <c r="M13" s="17">
        <v>0.39100000000000001</v>
      </c>
      <c r="N13" s="17">
        <v>0.39</v>
      </c>
      <c r="O13" s="17">
        <v>0.39800000000000002</v>
      </c>
      <c r="P13" s="23"/>
      <c r="Q13" s="51"/>
      <c r="R13" s="50"/>
      <c r="S13" s="50"/>
      <c r="T13" s="50"/>
      <c r="U13" s="50"/>
      <c r="V13" s="50"/>
      <c r="W13" s="50"/>
      <c r="X13" s="50"/>
      <c r="Y13" s="50"/>
      <c r="Z13" s="50"/>
      <c r="AA13" s="50"/>
      <c r="AB13" s="50"/>
    </row>
    <row r="14" spans="1:28">
      <c r="B14" s="14">
        <v>10057</v>
      </c>
      <c r="C14" s="15" t="s">
        <v>26</v>
      </c>
      <c r="D14" s="16">
        <v>1</v>
      </c>
      <c r="E14" s="16">
        <v>0</v>
      </c>
      <c r="F14" s="17">
        <v>21.382999999999999</v>
      </c>
      <c r="G14" s="17">
        <v>20.152000000000001</v>
      </c>
      <c r="H14" s="17">
        <v>20.148</v>
      </c>
      <c r="I14" s="17">
        <v>0</v>
      </c>
      <c r="J14" s="17">
        <v>0</v>
      </c>
      <c r="K14" s="17">
        <v>0.158</v>
      </c>
      <c r="L14" s="17">
        <v>0.158</v>
      </c>
      <c r="M14" s="17">
        <v>19.994</v>
      </c>
      <c r="N14" s="17">
        <v>19.989999999999998</v>
      </c>
      <c r="O14" s="17">
        <v>21.068999999999999</v>
      </c>
      <c r="P14" s="23"/>
      <c r="Q14" s="51"/>
      <c r="R14" s="50"/>
      <c r="S14" s="50"/>
      <c r="T14" s="50"/>
      <c r="U14" s="50"/>
      <c r="V14" s="50"/>
      <c r="W14" s="50"/>
      <c r="X14" s="50"/>
      <c r="Y14" s="50"/>
      <c r="Z14" s="50"/>
      <c r="AA14" s="50"/>
      <c r="AB14" s="50"/>
    </row>
    <row r="15" spans="1:28">
      <c r="B15" s="14">
        <v>10059</v>
      </c>
      <c r="C15" s="15" t="s">
        <v>27</v>
      </c>
      <c r="D15" s="16">
        <v>1</v>
      </c>
      <c r="E15" s="16">
        <v>0</v>
      </c>
      <c r="F15" s="17">
        <v>7.7530000000000001</v>
      </c>
      <c r="G15" s="17">
        <v>7.6040000000000001</v>
      </c>
      <c r="H15" s="17">
        <v>7.5990000000000002</v>
      </c>
      <c r="I15" s="17">
        <v>0</v>
      </c>
      <c r="J15" s="17">
        <v>0</v>
      </c>
      <c r="K15" s="17">
        <v>0</v>
      </c>
      <c r="L15" s="17">
        <v>0</v>
      </c>
      <c r="M15" s="17">
        <v>7.6040000000000001</v>
      </c>
      <c r="N15" s="17">
        <v>7.5990000000000002</v>
      </c>
      <c r="O15" s="17">
        <v>7.6390000000000002</v>
      </c>
      <c r="P15" s="23"/>
      <c r="Q15" s="51"/>
      <c r="R15" s="50"/>
      <c r="S15" s="50"/>
      <c r="T15" s="50"/>
      <c r="U15" s="50"/>
      <c r="V15" s="50"/>
      <c r="W15" s="50"/>
      <c r="X15" s="50"/>
      <c r="Y15" s="50"/>
      <c r="Z15" s="50"/>
      <c r="AA15" s="50"/>
      <c r="AB15" s="50"/>
    </row>
    <row r="16" spans="1:28">
      <c r="B16" s="14">
        <v>10061</v>
      </c>
      <c r="C16" s="15" t="s">
        <v>28</v>
      </c>
      <c r="D16" s="16">
        <v>1</v>
      </c>
      <c r="E16" s="16">
        <v>0</v>
      </c>
      <c r="F16" s="17">
        <v>8.8770000000000007</v>
      </c>
      <c r="G16" s="17">
        <v>9.7140000000000004</v>
      </c>
      <c r="H16" s="17">
        <v>9.8019999999999996</v>
      </c>
      <c r="I16" s="17">
        <v>0</v>
      </c>
      <c r="J16" s="17">
        <v>0</v>
      </c>
      <c r="K16" s="17">
        <v>0</v>
      </c>
      <c r="L16" s="17">
        <v>0</v>
      </c>
      <c r="M16" s="17">
        <v>9.7140000000000004</v>
      </c>
      <c r="N16" s="17">
        <v>9.8019999999999996</v>
      </c>
      <c r="O16" s="17">
        <v>8.7469999999999999</v>
      </c>
      <c r="P16" s="23"/>
      <c r="Q16" s="51"/>
      <c r="R16" s="50"/>
      <c r="S16" s="50"/>
      <c r="T16" s="50"/>
      <c r="U16" s="50"/>
      <c r="V16" s="50"/>
      <c r="W16" s="50"/>
      <c r="X16" s="50"/>
      <c r="Y16" s="50"/>
      <c r="Z16" s="50"/>
      <c r="AA16" s="50"/>
      <c r="AB16" s="50"/>
    </row>
    <row r="17" spans="2:28">
      <c r="B17" s="14">
        <v>10062</v>
      </c>
      <c r="C17" s="15" t="s">
        <v>29</v>
      </c>
      <c r="D17" s="16">
        <v>1</v>
      </c>
      <c r="E17" s="16">
        <v>0</v>
      </c>
      <c r="F17" s="17">
        <v>5.399</v>
      </c>
      <c r="G17" s="17">
        <v>9.0039999999999996</v>
      </c>
      <c r="H17" s="17">
        <v>9.09</v>
      </c>
      <c r="I17" s="17">
        <v>0</v>
      </c>
      <c r="J17" s="17">
        <v>0</v>
      </c>
      <c r="K17" s="17">
        <v>1.8779999999999999</v>
      </c>
      <c r="L17" s="17">
        <v>1.881</v>
      </c>
      <c r="M17" s="17">
        <v>7.1260000000000003</v>
      </c>
      <c r="N17" s="17">
        <v>7.2089999999999996</v>
      </c>
      <c r="O17" s="17">
        <v>5.32</v>
      </c>
      <c r="P17" s="23"/>
      <c r="Q17" s="51"/>
      <c r="R17" s="50"/>
      <c r="S17" s="50"/>
      <c r="T17" s="50"/>
      <c r="U17" s="50"/>
      <c r="V17" s="50"/>
      <c r="W17" s="50"/>
      <c r="X17" s="50"/>
      <c r="Y17" s="50"/>
      <c r="Z17" s="50"/>
      <c r="AA17" s="50"/>
      <c r="AB17" s="50"/>
    </row>
    <row r="18" spans="2:28">
      <c r="B18" s="14">
        <v>10064</v>
      </c>
      <c r="C18" s="15" t="s">
        <v>30</v>
      </c>
      <c r="D18" s="16">
        <v>1</v>
      </c>
      <c r="E18" s="16">
        <v>0</v>
      </c>
      <c r="F18" s="17">
        <v>14.273999999999999</v>
      </c>
      <c r="G18" s="17">
        <v>16.594000000000001</v>
      </c>
      <c r="H18" s="17">
        <v>17.510999999999999</v>
      </c>
      <c r="I18" s="17">
        <v>0</v>
      </c>
      <c r="J18" s="17">
        <v>0</v>
      </c>
      <c r="K18" s="17">
        <v>0</v>
      </c>
      <c r="L18" s="17">
        <v>0</v>
      </c>
      <c r="M18" s="17">
        <f>G18-I18-K18</f>
        <v>16.594000000000001</v>
      </c>
      <c r="N18" s="17">
        <f>H18-J18-L18</f>
        <v>17.510999999999999</v>
      </c>
      <c r="O18" s="17">
        <v>14.064</v>
      </c>
      <c r="P18" s="23"/>
      <c r="Q18" s="51"/>
      <c r="R18" s="50"/>
      <c r="S18" s="50"/>
      <c r="T18" s="50"/>
      <c r="U18" s="50"/>
      <c r="V18" s="50"/>
      <c r="W18" s="50"/>
      <c r="X18" s="50"/>
      <c r="Y18" s="50"/>
      <c r="Z18" s="50"/>
      <c r="AA18" s="50"/>
      <c r="AB18" s="50"/>
    </row>
    <row r="19" spans="2:28">
      <c r="B19" s="14">
        <v>10065</v>
      </c>
      <c r="C19" s="15" t="s">
        <v>31</v>
      </c>
      <c r="D19" s="16">
        <v>1</v>
      </c>
      <c r="E19" s="16">
        <v>0</v>
      </c>
      <c r="F19" s="17">
        <v>2.4129999999999998</v>
      </c>
      <c r="G19" s="17">
        <v>4.508</v>
      </c>
      <c r="H19" s="17">
        <v>4.5270000000000001</v>
      </c>
      <c r="I19" s="17">
        <v>0</v>
      </c>
      <c r="J19" s="17">
        <v>0</v>
      </c>
      <c r="K19" s="17">
        <v>0</v>
      </c>
      <c r="L19" s="17">
        <v>0</v>
      </c>
      <c r="M19" s="17">
        <v>4.508</v>
      </c>
      <c r="N19" s="17">
        <v>4.5270000000000001</v>
      </c>
      <c r="O19" s="17">
        <v>2.3780000000000001</v>
      </c>
      <c r="P19" s="23"/>
      <c r="Q19" s="51"/>
      <c r="R19" s="50"/>
      <c r="S19" s="50"/>
      <c r="T19" s="50"/>
      <c r="U19" s="50"/>
      <c r="V19" s="50"/>
      <c r="W19" s="50"/>
      <c r="X19" s="50"/>
      <c r="Y19" s="50"/>
      <c r="Z19" s="50"/>
      <c r="AA19" s="50"/>
      <c r="AB19" s="50"/>
    </row>
    <row r="20" spans="2:28">
      <c r="B20" s="14">
        <v>10066</v>
      </c>
      <c r="C20" s="15" t="s">
        <v>32</v>
      </c>
      <c r="D20" s="16">
        <v>1</v>
      </c>
      <c r="E20" s="16">
        <v>0</v>
      </c>
      <c r="F20" s="17">
        <v>24.734999999999999</v>
      </c>
      <c r="G20" s="17">
        <v>32.284999999999997</v>
      </c>
      <c r="H20" s="17">
        <v>32.43</v>
      </c>
      <c r="I20" s="17">
        <v>0</v>
      </c>
      <c r="J20" s="17">
        <v>0</v>
      </c>
      <c r="K20" s="17">
        <v>7.109</v>
      </c>
      <c r="L20" s="17">
        <v>7.1139999999999999</v>
      </c>
      <c r="M20" s="17">
        <v>25.175999999999998</v>
      </c>
      <c r="N20" s="17">
        <v>25.315999999999999</v>
      </c>
      <c r="O20" s="17">
        <v>24.370999999999999</v>
      </c>
      <c r="P20" s="23"/>
      <c r="Q20" s="51"/>
      <c r="R20" s="50"/>
      <c r="S20" s="50"/>
      <c r="T20" s="50"/>
      <c r="U20" s="50"/>
      <c r="V20" s="50"/>
      <c r="W20" s="50"/>
      <c r="X20" s="50"/>
      <c r="Y20" s="50"/>
      <c r="Z20" s="50"/>
      <c r="AA20" s="50"/>
      <c r="AB20" s="50"/>
    </row>
    <row r="21" spans="2:28">
      <c r="B21" s="14">
        <v>10067</v>
      </c>
      <c r="C21" s="15" t="s">
        <v>33</v>
      </c>
      <c r="D21" s="16">
        <v>1</v>
      </c>
      <c r="E21" s="16">
        <v>0</v>
      </c>
      <c r="F21" s="17">
        <v>16.053000000000001</v>
      </c>
      <c r="G21" s="17">
        <v>17.448</v>
      </c>
      <c r="H21" s="17">
        <v>17.911000000000001</v>
      </c>
      <c r="I21" s="17">
        <v>0</v>
      </c>
      <c r="J21" s="17">
        <v>0</v>
      </c>
      <c r="K21" s="17">
        <v>0</v>
      </c>
      <c r="L21" s="17">
        <v>0</v>
      </c>
      <c r="M21" s="17">
        <f>G21-SUM(I21,K21)</f>
        <v>17.448</v>
      </c>
      <c r="N21" s="17">
        <f>H21-SUM(J21,L21)</f>
        <v>17.911000000000001</v>
      </c>
      <c r="O21" s="17">
        <v>15.817</v>
      </c>
      <c r="P21" s="23"/>
      <c r="Q21" s="51"/>
      <c r="R21" s="50"/>
      <c r="S21" s="50"/>
      <c r="T21" s="50"/>
      <c r="U21" s="50"/>
      <c r="V21" s="50"/>
      <c r="W21" s="50"/>
      <c r="X21" s="50"/>
      <c r="Y21" s="50"/>
      <c r="Z21" s="50"/>
      <c r="AA21" s="50"/>
      <c r="AB21" s="50"/>
    </row>
    <row r="22" spans="2:28">
      <c r="B22" s="14">
        <v>10068</v>
      </c>
      <c r="C22" s="15" t="s">
        <v>34</v>
      </c>
      <c r="D22" s="16">
        <v>1</v>
      </c>
      <c r="E22" s="16">
        <v>0</v>
      </c>
      <c r="F22" s="17">
        <v>2.8109999999999999</v>
      </c>
      <c r="G22" s="17">
        <v>2.5219999999999998</v>
      </c>
      <c r="H22" s="17">
        <v>2.52</v>
      </c>
      <c r="I22" s="17">
        <v>0</v>
      </c>
      <c r="J22" s="17">
        <v>0</v>
      </c>
      <c r="K22" s="17">
        <v>0</v>
      </c>
      <c r="L22" s="17">
        <v>0</v>
      </c>
      <c r="M22" s="17">
        <v>2.5219999999999998</v>
      </c>
      <c r="N22" s="17">
        <v>2.52</v>
      </c>
      <c r="O22" s="17">
        <v>2.77</v>
      </c>
      <c r="P22" s="23"/>
      <c r="Q22" s="51"/>
      <c r="R22" s="50"/>
      <c r="S22" s="50"/>
      <c r="T22" s="50"/>
      <c r="U22" s="50"/>
      <c r="V22" s="50"/>
      <c r="W22" s="50"/>
      <c r="X22" s="50"/>
      <c r="Y22" s="50"/>
      <c r="Z22" s="50"/>
      <c r="AA22" s="50"/>
      <c r="AB22" s="50"/>
    </row>
    <row r="23" spans="2:28">
      <c r="B23" s="14">
        <v>10070</v>
      </c>
      <c r="C23" s="15" t="s">
        <v>35</v>
      </c>
      <c r="D23" s="16">
        <v>1</v>
      </c>
      <c r="E23" s="16">
        <v>0</v>
      </c>
      <c r="F23" s="17">
        <v>0.36399999999999999</v>
      </c>
      <c r="G23" s="17">
        <v>0.38900000000000001</v>
      </c>
      <c r="H23" s="17">
        <v>0.38900000000000001</v>
      </c>
      <c r="I23" s="17">
        <v>0</v>
      </c>
      <c r="J23" s="17">
        <v>0</v>
      </c>
      <c r="K23" s="17">
        <v>0</v>
      </c>
      <c r="L23" s="17">
        <v>0</v>
      </c>
      <c r="M23" s="17">
        <v>0.38900000000000001</v>
      </c>
      <c r="N23" s="17">
        <v>0.38900000000000001</v>
      </c>
      <c r="O23" s="17">
        <v>0.35899999999999999</v>
      </c>
      <c r="P23" s="23"/>
      <c r="Q23" s="51"/>
      <c r="R23" s="50"/>
      <c r="S23" s="50"/>
      <c r="T23" s="50"/>
      <c r="U23" s="50"/>
      <c r="V23" s="50"/>
      <c r="W23" s="50"/>
      <c r="X23" s="50"/>
      <c r="Y23" s="50"/>
      <c r="Z23" s="50"/>
      <c r="AA23" s="50"/>
      <c r="AB23" s="50"/>
    </row>
    <row r="24" spans="2:28">
      <c r="B24" s="14">
        <v>10071</v>
      </c>
      <c r="C24" s="15" t="s">
        <v>36</v>
      </c>
      <c r="D24" s="16">
        <v>1</v>
      </c>
      <c r="E24" s="16">
        <v>0</v>
      </c>
      <c r="F24" s="17">
        <v>1.9430000000000001</v>
      </c>
      <c r="G24" s="17">
        <v>1.865</v>
      </c>
      <c r="H24" s="17">
        <v>1.8640000000000001</v>
      </c>
      <c r="I24" s="17">
        <v>0</v>
      </c>
      <c r="J24" s="17">
        <v>0</v>
      </c>
      <c r="K24" s="17">
        <v>0</v>
      </c>
      <c r="L24" s="17">
        <v>0</v>
      </c>
      <c r="M24" s="17">
        <v>1.865</v>
      </c>
      <c r="N24" s="17">
        <v>1.8640000000000001</v>
      </c>
      <c r="O24" s="17">
        <v>1.9139999999999999</v>
      </c>
      <c r="P24" s="23"/>
      <c r="Q24" s="51"/>
      <c r="R24" s="50"/>
      <c r="S24" s="50"/>
      <c r="T24" s="50"/>
      <c r="U24" s="50"/>
      <c r="V24" s="50"/>
      <c r="W24" s="50"/>
      <c r="X24" s="50"/>
      <c r="Y24" s="50"/>
      <c r="Z24" s="50"/>
      <c r="AA24" s="50"/>
      <c r="AB24" s="50"/>
    </row>
    <row r="25" spans="2:28">
      <c r="B25" s="14">
        <v>10072</v>
      </c>
      <c r="C25" s="15" t="s">
        <v>37</v>
      </c>
      <c r="D25" s="16">
        <v>1</v>
      </c>
      <c r="E25" s="16">
        <v>0</v>
      </c>
      <c r="F25" s="17">
        <v>24.34</v>
      </c>
      <c r="G25" s="17">
        <v>25.509</v>
      </c>
      <c r="H25" s="17">
        <v>25.696999999999999</v>
      </c>
      <c r="I25" s="17">
        <v>0</v>
      </c>
      <c r="J25" s="17">
        <v>0</v>
      </c>
      <c r="K25" s="17">
        <v>0</v>
      </c>
      <c r="L25" s="17">
        <v>0</v>
      </c>
      <c r="M25" s="17">
        <v>25.509</v>
      </c>
      <c r="N25" s="17">
        <v>25.696999999999999</v>
      </c>
      <c r="O25" s="17">
        <v>23.981999999999999</v>
      </c>
      <c r="P25" s="23"/>
      <c r="Q25" s="51"/>
      <c r="R25" s="50"/>
      <c r="S25" s="50"/>
      <c r="T25" s="50"/>
      <c r="U25" s="50"/>
      <c r="V25" s="50"/>
      <c r="W25" s="50"/>
      <c r="X25" s="50"/>
      <c r="Y25" s="50"/>
      <c r="Z25" s="50"/>
      <c r="AA25" s="50"/>
      <c r="AB25" s="50"/>
    </row>
    <row r="26" spans="2:28">
      <c r="B26" s="14">
        <v>10074</v>
      </c>
      <c r="C26" s="15" t="s">
        <v>38</v>
      </c>
      <c r="D26" s="16">
        <v>1</v>
      </c>
      <c r="E26" s="16">
        <v>0</v>
      </c>
      <c r="F26" s="17">
        <v>27.08</v>
      </c>
      <c r="G26" s="17">
        <v>32.273000000000003</v>
      </c>
      <c r="H26" s="17">
        <v>32.518999999999998</v>
      </c>
      <c r="I26" s="17">
        <v>0</v>
      </c>
      <c r="J26" s="17">
        <v>0</v>
      </c>
      <c r="K26" s="17">
        <v>2.9430000000000001</v>
      </c>
      <c r="L26" s="17">
        <v>2.94</v>
      </c>
      <c r="M26" s="17">
        <v>29.33</v>
      </c>
      <c r="N26" s="17">
        <v>29.579000000000001</v>
      </c>
      <c r="O26" s="17">
        <v>26.681999999999999</v>
      </c>
      <c r="P26" s="23"/>
      <c r="Q26" s="51"/>
      <c r="R26" s="50"/>
      <c r="S26" s="50"/>
      <c r="T26" s="50"/>
      <c r="U26" s="50"/>
      <c r="V26" s="50"/>
      <c r="W26" s="50"/>
      <c r="X26" s="50"/>
      <c r="Y26" s="50"/>
      <c r="Z26" s="50"/>
      <c r="AA26" s="50"/>
      <c r="AB26" s="50"/>
    </row>
    <row r="27" spans="2:28">
      <c r="B27" s="14">
        <v>10076</v>
      </c>
      <c r="C27" s="15" t="s">
        <v>39</v>
      </c>
      <c r="D27" s="16">
        <v>1</v>
      </c>
      <c r="E27" s="16">
        <v>0</v>
      </c>
      <c r="F27" s="17">
        <v>4.8890000000000002</v>
      </c>
      <c r="G27" s="17">
        <v>8.0359999999999996</v>
      </c>
      <c r="H27" s="17">
        <v>8.1319999999999997</v>
      </c>
      <c r="I27" s="17">
        <v>0</v>
      </c>
      <c r="J27" s="17">
        <v>0</v>
      </c>
      <c r="K27" s="17">
        <v>0</v>
      </c>
      <c r="L27" s="17">
        <v>0</v>
      </c>
      <c r="M27" s="17">
        <v>8.0359999999999996</v>
      </c>
      <c r="N27" s="17">
        <v>8.1319999999999997</v>
      </c>
      <c r="O27" s="17">
        <v>4.8170000000000002</v>
      </c>
      <c r="P27" s="23"/>
      <c r="Q27" s="51"/>
      <c r="R27" s="50"/>
      <c r="S27" s="50"/>
      <c r="T27" s="50"/>
      <c r="U27" s="50"/>
      <c r="V27" s="50"/>
      <c r="W27" s="50"/>
      <c r="X27" s="50"/>
      <c r="Y27" s="50"/>
      <c r="Z27" s="50"/>
      <c r="AA27" s="50"/>
      <c r="AB27" s="50"/>
    </row>
    <row r="28" spans="2:28">
      <c r="B28" s="14">
        <v>10078</v>
      </c>
      <c r="C28" s="15" t="s">
        <v>40</v>
      </c>
      <c r="D28" s="16">
        <v>1</v>
      </c>
      <c r="E28" s="16">
        <v>0</v>
      </c>
      <c r="F28" s="17">
        <v>3.7729999999999997</v>
      </c>
      <c r="G28" s="17">
        <v>4.3499999999999996</v>
      </c>
      <c r="H28" s="17">
        <v>4.8090000000000002</v>
      </c>
      <c r="I28" s="17">
        <v>0</v>
      </c>
      <c r="J28" s="17">
        <v>0</v>
      </c>
      <c r="K28" s="17">
        <v>0</v>
      </c>
      <c r="L28" s="17">
        <v>0</v>
      </c>
      <c r="M28" s="17">
        <v>4.3499999999999996</v>
      </c>
      <c r="N28" s="17">
        <v>4.8090000000000002</v>
      </c>
      <c r="O28" s="17">
        <v>3.718</v>
      </c>
      <c r="P28" s="23"/>
      <c r="Q28" s="51"/>
      <c r="R28" s="50"/>
      <c r="S28" s="50"/>
      <c r="T28" s="50"/>
      <c r="U28" s="50"/>
      <c r="V28" s="50"/>
      <c r="W28" s="50"/>
      <c r="X28" s="50"/>
      <c r="Y28" s="50"/>
      <c r="Z28" s="50"/>
      <c r="AA28" s="50"/>
      <c r="AB28" s="50"/>
    </row>
    <row r="29" spans="2:28">
      <c r="B29" s="14">
        <v>10079</v>
      </c>
      <c r="C29" s="15" t="s">
        <v>41</v>
      </c>
      <c r="D29" s="16">
        <v>1</v>
      </c>
      <c r="E29" s="16">
        <v>0</v>
      </c>
      <c r="F29" s="17">
        <v>89.494</v>
      </c>
      <c r="G29" s="17">
        <v>84.715999999999994</v>
      </c>
      <c r="H29" s="17">
        <v>85.516999999999996</v>
      </c>
      <c r="I29" s="17">
        <v>0</v>
      </c>
      <c r="J29" s="17">
        <v>0</v>
      </c>
      <c r="K29" s="17">
        <v>2.9430000000000001</v>
      </c>
      <c r="L29" s="17">
        <v>2.94</v>
      </c>
      <c r="M29" s="17">
        <v>81.772999999999996</v>
      </c>
      <c r="N29" s="17">
        <v>82.576999999999998</v>
      </c>
      <c r="O29" s="17">
        <v>88.179000000000002</v>
      </c>
      <c r="P29" s="23"/>
      <c r="Q29" s="51"/>
      <c r="R29" s="50"/>
      <c r="S29" s="50"/>
      <c r="T29" s="50"/>
      <c r="U29" s="50"/>
      <c r="V29" s="50"/>
      <c r="W29" s="50"/>
      <c r="X29" s="50"/>
      <c r="Y29" s="50"/>
      <c r="Z29" s="50"/>
      <c r="AA29" s="50"/>
      <c r="AB29" s="50"/>
    </row>
    <row r="30" spans="2:28">
      <c r="B30" s="14">
        <v>10080</v>
      </c>
      <c r="C30" s="15" t="s">
        <v>42</v>
      </c>
      <c r="D30" s="16">
        <v>1</v>
      </c>
      <c r="E30" s="16">
        <v>0</v>
      </c>
      <c r="F30" s="17">
        <v>7.548</v>
      </c>
      <c r="G30" s="17">
        <v>6.6079999999999997</v>
      </c>
      <c r="H30" s="17">
        <v>6.61</v>
      </c>
      <c r="I30" s="17">
        <v>0</v>
      </c>
      <c r="J30" s="17">
        <v>0</v>
      </c>
      <c r="K30" s="17">
        <v>0</v>
      </c>
      <c r="L30" s="17">
        <v>0</v>
      </c>
      <c r="M30" s="17">
        <v>6.6079999999999997</v>
      </c>
      <c r="N30" s="17">
        <v>6.61</v>
      </c>
      <c r="O30" s="17">
        <v>7.4370000000000003</v>
      </c>
      <c r="P30" s="23"/>
      <c r="Q30" s="51"/>
      <c r="R30" s="50"/>
      <c r="S30" s="50"/>
      <c r="T30" s="50"/>
      <c r="U30" s="50"/>
      <c r="V30" s="50"/>
      <c r="W30" s="50"/>
      <c r="X30" s="50"/>
      <c r="Y30" s="50"/>
      <c r="Z30" s="50"/>
      <c r="AA30" s="50"/>
      <c r="AB30" s="50"/>
    </row>
    <row r="31" spans="2:28">
      <c r="B31" s="14">
        <v>10081</v>
      </c>
      <c r="C31" s="15" t="s">
        <v>43</v>
      </c>
      <c r="D31" s="16">
        <v>1</v>
      </c>
      <c r="E31" s="16">
        <v>0</v>
      </c>
      <c r="F31" s="17">
        <v>10.611000000000001</v>
      </c>
      <c r="G31" s="17">
        <v>12.055999999999999</v>
      </c>
      <c r="H31" s="17">
        <v>12.051</v>
      </c>
      <c r="I31" s="17">
        <v>0</v>
      </c>
      <c r="J31" s="17">
        <v>0</v>
      </c>
      <c r="K31" s="17">
        <v>2.9430000000000001</v>
      </c>
      <c r="L31" s="17">
        <v>2.94</v>
      </c>
      <c r="M31" s="17">
        <v>9.1129999999999995</v>
      </c>
      <c r="N31" s="17">
        <v>9.1110000000000007</v>
      </c>
      <c r="O31" s="17">
        <v>10.455</v>
      </c>
      <c r="P31" s="23"/>
      <c r="Q31" s="51"/>
      <c r="R31" s="50"/>
      <c r="S31" s="50"/>
      <c r="T31" s="50"/>
      <c r="U31" s="50"/>
      <c r="V31" s="50"/>
      <c r="W31" s="50"/>
      <c r="X31" s="50"/>
      <c r="Y31" s="50"/>
      <c r="Z31" s="50"/>
      <c r="AA31" s="50"/>
      <c r="AB31" s="50"/>
    </row>
    <row r="32" spans="2:28">
      <c r="B32" s="14">
        <v>10082</v>
      </c>
      <c r="C32" s="15" t="s">
        <v>44</v>
      </c>
      <c r="D32" s="16">
        <v>1</v>
      </c>
      <c r="E32" s="16">
        <v>0</v>
      </c>
      <c r="F32" s="17">
        <v>0.12</v>
      </c>
      <c r="G32" s="17">
        <v>9.9000000000000005E-2</v>
      </c>
      <c r="H32" s="17">
        <v>9.9000000000000005E-2</v>
      </c>
      <c r="I32" s="17">
        <v>0</v>
      </c>
      <c r="J32" s="17">
        <v>0</v>
      </c>
      <c r="K32" s="17">
        <v>0</v>
      </c>
      <c r="L32" s="17">
        <v>0</v>
      </c>
      <c r="M32" s="17">
        <v>9.9000000000000005E-2</v>
      </c>
      <c r="N32" s="17">
        <v>9.9000000000000005E-2</v>
      </c>
      <c r="O32" s="17">
        <v>0.11799999999999999</v>
      </c>
      <c r="P32" s="23"/>
      <c r="Q32" s="51"/>
      <c r="R32" s="50"/>
      <c r="S32" s="50"/>
      <c r="T32" s="50"/>
      <c r="U32" s="50"/>
      <c r="V32" s="50"/>
      <c r="W32" s="50"/>
      <c r="X32" s="50"/>
      <c r="Y32" s="50"/>
      <c r="Z32" s="50"/>
      <c r="AA32" s="50"/>
      <c r="AB32" s="50"/>
    </row>
    <row r="33" spans="2:28">
      <c r="B33" s="14">
        <v>10083</v>
      </c>
      <c r="C33" s="15" t="s">
        <v>45</v>
      </c>
      <c r="D33" s="16">
        <v>1</v>
      </c>
      <c r="E33" s="16">
        <v>0</v>
      </c>
      <c r="F33" s="17">
        <v>8.4879999999999995</v>
      </c>
      <c r="G33" s="17">
        <v>8.6989999999999998</v>
      </c>
      <c r="H33" s="17">
        <v>8.7420000000000009</v>
      </c>
      <c r="I33" s="17">
        <v>0</v>
      </c>
      <c r="J33" s="17">
        <v>0</v>
      </c>
      <c r="K33" s="17">
        <v>0</v>
      </c>
      <c r="L33" s="17">
        <v>0</v>
      </c>
      <c r="M33" s="17">
        <v>8.6989999999999998</v>
      </c>
      <c r="N33" s="17">
        <v>8.7420000000000009</v>
      </c>
      <c r="O33" s="17">
        <v>8.3629999999999995</v>
      </c>
      <c r="P33" s="23"/>
      <c r="Q33" s="51"/>
      <c r="R33" s="50"/>
      <c r="S33" s="50"/>
      <c r="T33" s="50"/>
      <c r="U33" s="50"/>
      <c r="V33" s="50"/>
      <c r="W33" s="50"/>
      <c r="X33" s="50"/>
      <c r="Y33" s="50"/>
      <c r="Z33" s="50"/>
      <c r="AA33" s="50"/>
      <c r="AB33" s="50"/>
    </row>
    <row r="34" spans="2:28">
      <c r="B34" s="14">
        <v>10086</v>
      </c>
      <c r="C34" s="15" t="s">
        <v>46</v>
      </c>
      <c r="D34" s="16">
        <v>1</v>
      </c>
      <c r="E34" s="16">
        <v>0</v>
      </c>
      <c r="F34" s="17">
        <v>4.0039999999999996</v>
      </c>
      <c r="G34" s="17">
        <v>3.8690000000000002</v>
      </c>
      <c r="H34" s="17">
        <v>3.8740000000000001</v>
      </c>
      <c r="I34" s="17">
        <v>0</v>
      </c>
      <c r="J34" s="17">
        <v>0</v>
      </c>
      <c r="K34" s="17">
        <v>0</v>
      </c>
      <c r="L34" s="17">
        <v>0</v>
      </c>
      <c r="M34" s="17">
        <v>3.8690000000000002</v>
      </c>
      <c r="N34" s="17">
        <v>3.8740000000000001</v>
      </c>
      <c r="O34" s="17">
        <v>3.9449999999999998</v>
      </c>
      <c r="P34" s="23"/>
      <c r="Q34" s="51"/>
      <c r="R34" s="50"/>
      <c r="S34" s="50"/>
      <c r="T34" s="50"/>
      <c r="U34" s="50"/>
      <c r="V34" s="50"/>
      <c r="W34" s="50"/>
      <c r="X34" s="50"/>
      <c r="Y34" s="50"/>
      <c r="Z34" s="50"/>
      <c r="AA34" s="50"/>
      <c r="AB34" s="50"/>
    </row>
    <row r="35" spans="2:28">
      <c r="B35" s="14">
        <v>10087</v>
      </c>
      <c r="C35" s="15" t="s">
        <v>47</v>
      </c>
      <c r="D35" s="16">
        <v>1</v>
      </c>
      <c r="E35" s="16">
        <v>0</v>
      </c>
      <c r="F35" s="17">
        <v>86.754999999999995</v>
      </c>
      <c r="G35" s="17">
        <v>46.790999999999997</v>
      </c>
      <c r="H35" s="17">
        <v>46.761000000000003</v>
      </c>
      <c r="I35" s="17">
        <v>0</v>
      </c>
      <c r="J35" s="17">
        <v>0</v>
      </c>
      <c r="K35" s="17">
        <v>0</v>
      </c>
      <c r="L35" s="17">
        <v>0</v>
      </c>
      <c r="M35" s="17">
        <v>46.790999999999997</v>
      </c>
      <c r="N35" s="17">
        <v>46.761000000000003</v>
      </c>
      <c r="O35" s="17">
        <v>85.48</v>
      </c>
      <c r="P35" s="23"/>
      <c r="Q35" s="51"/>
      <c r="R35" s="50"/>
      <c r="S35" s="50"/>
      <c r="T35" s="50"/>
      <c r="U35" s="50"/>
      <c r="V35" s="50"/>
      <c r="W35" s="50"/>
      <c r="X35" s="50"/>
      <c r="Y35" s="50"/>
      <c r="Z35" s="50"/>
      <c r="AA35" s="50"/>
      <c r="AB35" s="50"/>
    </row>
    <row r="36" spans="2:28">
      <c r="B36" s="14">
        <v>10089</v>
      </c>
      <c r="C36" s="15" t="s">
        <v>48</v>
      </c>
      <c r="D36" s="16">
        <v>1</v>
      </c>
      <c r="E36" s="16">
        <v>0</v>
      </c>
      <c r="F36" s="17">
        <v>105.768</v>
      </c>
      <c r="G36" s="17">
        <v>111.452</v>
      </c>
      <c r="H36" s="17">
        <v>112.295</v>
      </c>
      <c r="I36" s="17">
        <v>0</v>
      </c>
      <c r="J36" s="17">
        <v>0</v>
      </c>
      <c r="K36" s="17">
        <v>0</v>
      </c>
      <c r="L36" s="17">
        <v>0</v>
      </c>
      <c r="M36" s="17">
        <v>111.452</v>
      </c>
      <c r="N36" s="17">
        <v>112.295</v>
      </c>
      <c r="O36" s="17">
        <v>104.21299999999999</v>
      </c>
      <c r="P36" s="23"/>
      <c r="Q36" s="51"/>
      <c r="R36" s="50"/>
      <c r="S36" s="50"/>
      <c r="T36" s="50"/>
      <c r="U36" s="50"/>
      <c r="V36" s="50"/>
      <c r="W36" s="50"/>
      <c r="X36" s="50"/>
      <c r="Y36" s="50"/>
      <c r="Z36" s="50"/>
      <c r="AA36" s="50"/>
      <c r="AB36" s="50"/>
    </row>
    <row r="37" spans="2:28">
      <c r="B37" s="14">
        <v>10091</v>
      </c>
      <c r="C37" s="15" t="s">
        <v>49</v>
      </c>
      <c r="D37" s="16">
        <v>1</v>
      </c>
      <c r="E37" s="16">
        <v>0</v>
      </c>
      <c r="F37" s="17">
        <v>9.5630000000000006</v>
      </c>
      <c r="G37" s="17">
        <v>9.0350000000000001</v>
      </c>
      <c r="H37" s="17">
        <v>9.0289999999999999</v>
      </c>
      <c r="I37" s="17">
        <v>0</v>
      </c>
      <c r="J37" s="17">
        <v>0</v>
      </c>
      <c r="K37" s="17">
        <v>0</v>
      </c>
      <c r="L37" s="17">
        <v>0</v>
      </c>
      <c r="M37" s="17">
        <v>9.0350000000000001</v>
      </c>
      <c r="N37" s="17">
        <v>9.0289999999999999</v>
      </c>
      <c r="O37" s="17">
        <v>9.4220000000000006</v>
      </c>
      <c r="P37" s="23"/>
      <c r="Q37" s="51"/>
      <c r="R37" s="50"/>
      <c r="S37" s="50"/>
      <c r="T37" s="50"/>
      <c r="U37" s="50"/>
      <c r="V37" s="50"/>
      <c r="W37" s="50"/>
      <c r="X37" s="50"/>
      <c r="Y37" s="50"/>
      <c r="Z37" s="50"/>
      <c r="AA37" s="50"/>
      <c r="AB37" s="50"/>
    </row>
    <row r="38" spans="2:28">
      <c r="B38" s="14">
        <v>10094</v>
      </c>
      <c r="C38" s="15" t="s">
        <v>50</v>
      </c>
      <c r="D38" s="16">
        <v>1</v>
      </c>
      <c r="E38" s="16">
        <v>0</v>
      </c>
      <c r="F38" s="17">
        <v>3.0820000000000003</v>
      </c>
      <c r="G38" s="17">
        <v>3.145</v>
      </c>
      <c r="H38" s="17">
        <v>3.1440000000000001</v>
      </c>
      <c r="I38" s="17">
        <v>0</v>
      </c>
      <c r="J38" s="17">
        <v>0</v>
      </c>
      <c r="K38" s="17">
        <v>0.113</v>
      </c>
      <c r="L38" s="17">
        <v>0.113</v>
      </c>
      <c r="M38" s="17">
        <v>3.032</v>
      </c>
      <c r="N38" s="17">
        <v>3.0310000000000001</v>
      </c>
      <c r="O38" s="17">
        <v>3.0369999999999999</v>
      </c>
      <c r="P38" s="23"/>
      <c r="Q38" s="51"/>
      <c r="R38" s="50"/>
      <c r="S38" s="50"/>
      <c r="T38" s="50"/>
      <c r="U38" s="50"/>
      <c r="V38" s="50"/>
      <c r="W38" s="50"/>
      <c r="X38" s="50"/>
      <c r="Y38" s="50"/>
      <c r="Z38" s="50"/>
      <c r="AA38" s="50"/>
      <c r="AB38" s="50"/>
    </row>
    <row r="39" spans="2:28">
      <c r="B39" s="14">
        <v>10095</v>
      </c>
      <c r="C39" s="15" t="s">
        <v>51</v>
      </c>
      <c r="D39" s="16">
        <v>1</v>
      </c>
      <c r="E39" s="16">
        <v>0</v>
      </c>
      <c r="F39" s="17">
        <v>3.6970000000000001</v>
      </c>
      <c r="G39" s="17">
        <v>3.8290000000000002</v>
      </c>
      <c r="H39" s="17">
        <v>3.8279999999999998</v>
      </c>
      <c r="I39" s="17">
        <v>0</v>
      </c>
      <c r="J39" s="17">
        <v>0</v>
      </c>
      <c r="K39" s="17">
        <v>0</v>
      </c>
      <c r="L39" s="17">
        <v>0</v>
      </c>
      <c r="M39" s="17">
        <v>3.8290000000000002</v>
      </c>
      <c r="N39" s="17">
        <v>3.8279999999999998</v>
      </c>
      <c r="O39" s="17">
        <v>3.6429999999999998</v>
      </c>
      <c r="P39" s="23"/>
      <c r="Q39" s="51"/>
      <c r="R39" s="50"/>
      <c r="S39" s="50"/>
      <c r="T39" s="50"/>
      <c r="U39" s="50"/>
      <c r="V39" s="50"/>
      <c r="W39" s="50"/>
      <c r="X39" s="50"/>
      <c r="Y39" s="50"/>
      <c r="Z39" s="50"/>
      <c r="AA39" s="50"/>
      <c r="AB39" s="50"/>
    </row>
    <row r="40" spans="2:28">
      <c r="B40" s="14">
        <v>10097</v>
      </c>
      <c r="C40" s="15" t="s">
        <v>52</v>
      </c>
      <c r="D40" s="16">
        <v>1</v>
      </c>
      <c r="E40" s="16">
        <v>0</v>
      </c>
      <c r="F40" s="17">
        <v>2.0680000000000001</v>
      </c>
      <c r="G40" s="17">
        <v>1.9970000000000001</v>
      </c>
      <c r="H40" s="17">
        <v>2</v>
      </c>
      <c r="I40" s="17">
        <v>0</v>
      </c>
      <c r="J40" s="17">
        <v>0</v>
      </c>
      <c r="K40" s="17">
        <v>0</v>
      </c>
      <c r="L40" s="17">
        <v>0</v>
      </c>
      <c r="M40" s="17">
        <v>1.9970000000000001</v>
      </c>
      <c r="N40" s="17">
        <v>2</v>
      </c>
      <c r="O40" s="17">
        <v>2.0379999999999998</v>
      </c>
      <c r="P40" s="23"/>
      <c r="Q40" s="51"/>
      <c r="R40" s="50"/>
      <c r="S40" s="50"/>
      <c r="T40" s="50"/>
      <c r="U40" s="50"/>
      <c r="V40" s="50"/>
      <c r="W40" s="50"/>
      <c r="X40" s="50"/>
      <c r="Y40" s="50"/>
      <c r="Z40" s="50"/>
      <c r="AA40" s="50"/>
      <c r="AB40" s="50"/>
    </row>
    <row r="41" spans="2:28">
      <c r="B41" s="14">
        <v>10101</v>
      </c>
      <c r="C41" s="15" t="s">
        <v>53</v>
      </c>
      <c r="D41" s="16">
        <v>1</v>
      </c>
      <c r="E41" s="16">
        <v>0</v>
      </c>
      <c r="F41" s="17">
        <v>77.162000000000006</v>
      </c>
      <c r="G41" s="17">
        <v>77.477999999999994</v>
      </c>
      <c r="H41" s="17">
        <v>77.471999999999994</v>
      </c>
      <c r="I41" s="17">
        <v>0</v>
      </c>
      <c r="J41" s="17">
        <v>0</v>
      </c>
      <c r="K41" s="17">
        <v>0</v>
      </c>
      <c r="L41" s="17">
        <v>0</v>
      </c>
      <c r="M41" s="17">
        <v>77.477999999999994</v>
      </c>
      <c r="N41" s="17">
        <v>77.471999999999994</v>
      </c>
      <c r="O41" s="17">
        <v>76.028000000000006</v>
      </c>
      <c r="P41" s="23"/>
      <c r="Q41" s="51"/>
      <c r="R41" s="50"/>
      <c r="S41" s="50"/>
      <c r="T41" s="50"/>
      <c r="U41" s="50"/>
      <c r="V41" s="50"/>
      <c r="W41" s="50"/>
      <c r="X41" s="50"/>
      <c r="Y41" s="50"/>
      <c r="Z41" s="50"/>
      <c r="AA41" s="50"/>
      <c r="AB41" s="50"/>
    </row>
    <row r="42" spans="2:28">
      <c r="B42" s="14">
        <v>10103</v>
      </c>
      <c r="C42" s="15" t="s">
        <v>54</v>
      </c>
      <c r="D42" s="16">
        <v>1</v>
      </c>
      <c r="E42" s="16">
        <v>0</v>
      </c>
      <c r="F42" s="17">
        <v>323.245</v>
      </c>
      <c r="G42" s="17">
        <v>550.85400000000004</v>
      </c>
      <c r="H42" s="17">
        <v>553.70799999999997</v>
      </c>
      <c r="I42" s="17">
        <v>0</v>
      </c>
      <c r="J42" s="17">
        <v>0</v>
      </c>
      <c r="K42" s="17">
        <v>225.989</v>
      </c>
      <c r="L42" s="17">
        <v>225.94900000000001</v>
      </c>
      <c r="M42" s="17">
        <v>324.86500000000001</v>
      </c>
      <c r="N42" s="17">
        <v>327.75900000000001</v>
      </c>
      <c r="O42" s="17">
        <v>318.49400000000003</v>
      </c>
      <c r="P42" s="23"/>
      <c r="Q42" s="51"/>
      <c r="R42" s="50"/>
      <c r="S42" s="50"/>
      <c r="T42" s="50"/>
      <c r="U42" s="50"/>
      <c r="V42" s="50"/>
      <c r="W42" s="50"/>
      <c r="X42" s="50"/>
      <c r="Y42" s="50"/>
      <c r="Z42" s="50"/>
      <c r="AA42" s="50"/>
      <c r="AB42" s="50"/>
    </row>
    <row r="43" spans="2:28">
      <c r="B43" s="14">
        <v>10105</v>
      </c>
      <c r="C43" s="15" t="s">
        <v>55</v>
      </c>
      <c r="D43" s="16">
        <v>1</v>
      </c>
      <c r="E43" s="16">
        <v>0</v>
      </c>
      <c r="F43" s="17">
        <v>94.222999999999999</v>
      </c>
      <c r="G43" s="17">
        <v>83.881</v>
      </c>
      <c r="H43" s="17">
        <v>82.632000000000005</v>
      </c>
      <c r="I43" s="17">
        <v>0</v>
      </c>
      <c r="J43" s="17">
        <v>0</v>
      </c>
      <c r="K43" s="17">
        <v>0</v>
      </c>
      <c r="L43" s="17">
        <v>0</v>
      </c>
      <c r="M43" s="17">
        <v>83.881</v>
      </c>
      <c r="N43" s="17">
        <v>82.632000000000005</v>
      </c>
      <c r="O43" s="17">
        <v>92.837999999999994</v>
      </c>
      <c r="P43" s="23"/>
      <c r="Q43" s="51"/>
      <c r="R43" s="50"/>
      <c r="S43" s="50"/>
      <c r="T43" s="50"/>
      <c r="U43" s="50"/>
      <c r="V43" s="50"/>
      <c r="W43" s="50"/>
      <c r="X43" s="50"/>
      <c r="Y43" s="50"/>
      <c r="Z43" s="50"/>
      <c r="AA43" s="50"/>
      <c r="AB43" s="50"/>
    </row>
    <row r="44" spans="2:28">
      <c r="B44" s="14">
        <v>10106</v>
      </c>
      <c r="C44" s="15" t="s">
        <v>56</v>
      </c>
      <c r="D44" s="16">
        <v>0</v>
      </c>
      <c r="E44" s="16">
        <v>1</v>
      </c>
      <c r="F44" s="17">
        <v>24.234999999999999</v>
      </c>
      <c r="G44" s="17">
        <v>24.13</v>
      </c>
      <c r="H44" s="17">
        <v>24.234999999999999</v>
      </c>
      <c r="I44" s="17">
        <v>0</v>
      </c>
      <c r="J44" s="17">
        <v>0</v>
      </c>
      <c r="K44" s="17">
        <v>0</v>
      </c>
      <c r="L44" s="17">
        <v>0</v>
      </c>
      <c r="M44" s="17">
        <v>24.13</v>
      </c>
      <c r="N44" s="17">
        <v>24.234999999999999</v>
      </c>
      <c r="O44" s="17">
        <v>23.879000000000001</v>
      </c>
      <c r="P44" s="23"/>
      <c r="Q44" s="51"/>
      <c r="R44" s="50"/>
      <c r="S44" s="50"/>
      <c r="T44" s="50"/>
      <c r="U44" s="50"/>
      <c r="V44" s="50"/>
      <c r="W44" s="50"/>
      <c r="X44" s="50"/>
      <c r="Y44" s="50"/>
      <c r="Z44" s="50"/>
      <c r="AA44" s="50"/>
      <c r="AB44" s="50"/>
    </row>
    <row r="45" spans="2:28">
      <c r="B45" s="14">
        <v>10109</v>
      </c>
      <c r="C45" s="15" t="s">
        <v>57</v>
      </c>
      <c r="D45" s="16">
        <v>1</v>
      </c>
      <c r="E45" s="16">
        <v>0</v>
      </c>
      <c r="F45" s="17">
        <v>12.298999999999999</v>
      </c>
      <c r="G45" s="17">
        <v>14.834</v>
      </c>
      <c r="H45" s="17">
        <v>15.006</v>
      </c>
      <c r="I45" s="17">
        <v>0</v>
      </c>
      <c r="J45" s="17">
        <v>0</v>
      </c>
      <c r="K45" s="17">
        <v>0</v>
      </c>
      <c r="L45" s="17">
        <v>0</v>
      </c>
      <c r="M45" s="17">
        <v>14.834</v>
      </c>
      <c r="N45" s="17">
        <v>15.006</v>
      </c>
      <c r="O45" s="17">
        <v>12.118</v>
      </c>
      <c r="P45" s="23"/>
      <c r="Q45" s="51"/>
      <c r="R45" s="50"/>
      <c r="S45" s="50"/>
      <c r="T45" s="50"/>
      <c r="U45" s="50"/>
      <c r="V45" s="50"/>
      <c r="W45" s="50"/>
      <c r="X45" s="50"/>
      <c r="Y45" s="50"/>
      <c r="Z45" s="50"/>
      <c r="AA45" s="50"/>
      <c r="AB45" s="50"/>
    </row>
    <row r="46" spans="2:28">
      <c r="B46" s="14">
        <v>10111</v>
      </c>
      <c r="C46" s="15" t="s">
        <v>58</v>
      </c>
      <c r="D46" s="16">
        <v>1</v>
      </c>
      <c r="E46" s="16">
        <v>0</v>
      </c>
      <c r="F46" s="17">
        <v>3.2829999999999999</v>
      </c>
      <c r="G46" s="17">
        <v>3.137</v>
      </c>
      <c r="H46" s="17">
        <v>3.14</v>
      </c>
      <c r="I46" s="17">
        <v>0</v>
      </c>
      <c r="J46" s="17">
        <v>0</v>
      </c>
      <c r="K46" s="17">
        <v>0</v>
      </c>
      <c r="L46" s="17">
        <v>0</v>
      </c>
      <c r="M46" s="17">
        <v>3.137</v>
      </c>
      <c r="N46" s="17">
        <v>3.14</v>
      </c>
      <c r="O46" s="17">
        <v>3.2349999999999999</v>
      </c>
      <c r="P46" s="23"/>
      <c r="Q46" s="51"/>
      <c r="R46" s="50"/>
      <c r="S46" s="50"/>
      <c r="T46" s="50"/>
      <c r="U46" s="50"/>
      <c r="V46" s="50"/>
      <c r="W46" s="50"/>
      <c r="X46" s="50"/>
      <c r="Y46" s="50"/>
      <c r="Z46" s="50"/>
      <c r="AA46" s="50"/>
      <c r="AB46" s="50"/>
    </row>
    <row r="47" spans="2:28">
      <c r="B47" s="14">
        <v>10112</v>
      </c>
      <c r="C47" s="15" t="s">
        <v>59</v>
      </c>
      <c r="D47" s="16">
        <v>1</v>
      </c>
      <c r="E47" s="16">
        <v>0</v>
      </c>
      <c r="F47" s="17">
        <v>59.119</v>
      </c>
      <c r="G47" s="17">
        <v>58.862000000000002</v>
      </c>
      <c r="H47" s="17">
        <v>59.244999999999997</v>
      </c>
      <c r="I47" s="17">
        <v>0</v>
      </c>
      <c r="J47" s="17">
        <v>0</v>
      </c>
      <c r="K47" s="17">
        <v>0</v>
      </c>
      <c r="L47" s="17">
        <v>0</v>
      </c>
      <c r="M47" s="17">
        <v>58.862000000000002</v>
      </c>
      <c r="N47" s="17">
        <v>59.244999999999997</v>
      </c>
      <c r="O47" s="17">
        <v>58.25</v>
      </c>
      <c r="P47" s="23"/>
      <c r="Q47" s="51"/>
      <c r="R47" s="50"/>
      <c r="S47" s="50"/>
      <c r="T47" s="50"/>
      <c r="U47" s="50"/>
      <c r="V47" s="50"/>
      <c r="W47" s="50"/>
      <c r="X47" s="50"/>
      <c r="Y47" s="50"/>
      <c r="Z47" s="50"/>
      <c r="AA47" s="50"/>
      <c r="AB47" s="50"/>
    </row>
    <row r="48" spans="2:28">
      <c r="B48" s="14">
        <v>10113</v>
      </c>
      <c r="C48" s="15" t="s">
        <v>60</v>
      </c>
      <c r="D48" s="16">
        <v>1</v>
      </c>
      <c r="E48" s="16">
        <v>0</v>
      </c>
      <c r="F48" s="17">
        <v>38.255000000000003</v>
      </c>
      <c r="G48" s="17">
        <v>43.527000000000001</v>
      </c>
      <c r="H48" s="17">
        <v>44.036999999999999</v>
      </c>
      <c r="I48" s="17">
        <v>0</v>
      </c>
      <c r="J48" s="17">
        <v>0</v>
      </c>
      <c r="K48" s="17">
        <v>0</v>
      </c>
      <c r="L48" s="17">
        <v>0</v>
      </c>
      <c r="M48" s="17">
        <v>43.527000000000001</v>
      </c>
      <c r="N48" s="17">
        <v>44.036999999999999</v>
      </c>
      <c r="O48" s="17">
        <v>37.692999999999998</v>
      </c>
      <c r="P48" s="23"/>
      <c r="Q48" s="51"/>
      <c r="R48" s="50"/>
      <c r="S48" s="50"/>
      <c r="T48" s="50"/>
      <c r="U48" s="50"/>
      <c r="V48" s="50"/>
      <c r="W48" s="50"/>
      <c r="X48" s="50"/>
      <c r="Y48" s="50"/>
      <c r="Z48" s="50"/>
      <c r="AA48" s="50"/>
      <c r="AB48" s="50"/>
    </row>
    <row r="49" spans="2:28">
      <c r="B49" s="14">
        <v>10116</v>
      </c>
      <c r="C49" s="15" t="s">
        <v>61</v>
      </c>
      <c r="D49" s="16">
        <v>1</v>
      </c>
      <c r="E49" s="16">
        <v>0</v>
      </c>
      <c r="F49" s="17">
        <v>0.23100000000000001</v>
      </c>
      <c r="G49" s="17">
        <v>0.23300000000000001</v>
      </c>
      <c r="H49" s="17">
        <v>0.23200000000000001</v>
      </c>
      <c r="I49" s="17">
        <v>0</v>
      </c>
      <c r="J49" s="17">
        <v>0</v>
      </c>
      <c r="K49" s="17">
        <v>0</v>
      </c>
      <c r="L49" s="17">
        <v>0</v>
      </c>
      <c r="M49" s="17">
        <v>0.23300000000000001</v>
      </c>
      <c r="N49" s="17">
        <v>0.23200000000000001</v>
      </c>
      <c r="O49" s="17">
        <v>0.22800000000000001</v>
      </c>
      <c r="P49" s="23"/>
      <c r="Q49" s="51"/>
      <c r="R49" s="50"/>
      <c r="S49" s="50"/>
      <c r="T49" s="50"/>
      <c r="U49" s="50"/>
      <c r="V49" s="50"/>
      <c r="W49" s="50"/>
      <c r="X49" s="50"/>
      <c r="Y49" s="50"/>
      <c r="Z49" s="50"/>
      <c r="AA49" s="50"/>
      <c r="AB49" s="50"/>
    </row>
    <row r="50" spans="2:28">
      <c r="B50" s="14">
        <v>10118</v>
      </c>
      <c r="C50" s="15" t="s">
        <v>62</v>
      </c>
      <c r="D50" s="16">
        <v>0</v>
      </c>
      <c r="E50" s="16">
        <v>1</v>
      </c>
      <c r="F50" s="17">
        <v>46.354999999999997</v>
      </c>
      <c r="G50" s="17">
        <v>51.58</v>
      </c>
      <c r="H50" s="17">
        <v>51.968000000000004</v>
      </c>
      <c r="I50" s="17">
        <v>0</v>
      </c>
      <c r="J50" s="17">
        <v>0</v>
      </c>
      <c r="K50" s="17">
        <v>2.363</v>
      </c>
      <c r="L50" s="17">
        <v>2.363</v>
      </c>
      <c r="M50" s="17">
        <v>49.216999999999999</v>
      </c>
      <c r="N50" s="17">
        <v>49.604999999999997</v>
      </c>
      <c r="O50" s="17">
        <v>45.673999999999999</v>
      </c>
      <c r="P50" s="23"/>
      <c r="Q50" s="51"/>
      <c r="R50" s="50"/>
      <c r="S50" s="50"/>
      <c r="T50" s="50"/>
      <c r="U50" s="50"/>
      <c r="V50" s="50"/>
      <c r="W50" s="50"/>
      <c r="X50" s="50"/>
      <c r="Y50" s="50"/>
      <c r="Z50" s="50"/>
      <c r="AA50" s="50"/>
      <c r="AB50" s="50"/>
    </row>
    <row r="51" spans="2:28">
      <c r="B51" s="14">
        <v>10121</v>
      </c>
      <c r="C51" s="15" t="s">
        <v>63</v>
      </c>
      <c r="D51" s="16">
        <v>0</v>
      </c>
      <c r="E51" s="16">
        <v>1</v>
      </c>
      <c r="F51" s="17">
        <v>41.484999999999999</v>
      </c>
      <c r="G51" s="17">
        <v>39.494</v>
      </c>
      <c r="H51" s="17">
        <v>39.47</v>
      </c>
      <c r="I51" s="17">
        <v>0</v>
      </c>
      <c r="J51" s="17">
        <v>0</v>
      </c>
      <c r="K51" s="17">
        <v>0</v>
      </c>
      <c r="L51" s="17">
        <v>0</v>
      </c>
      <c r="M51" s="17">
        <v>39.494</v>
      </c>
      <c r="N51" s="17">
        <v>39.47</v>
      </c>
      <c r="O51" s="17">
        <v>40.875</v>
      </c>
      <c r="P51" s="23"/>
      <c r="Q51" s="51"/>
      <c r="R51" s="50"/>
      <c r="S51" s="50"/>
      <c r="T51" s="50"/>
      <c r="U51" s="50"/>
      <c r="V51" s="50"/>
      <c r="W51" s="50"/>
      <c r="X51" s="50"/>
      <c r="Y51" s="50"/>
      <c r="Z51" s="50"/>
      <c r="AA51" s="50"/>
      <c r="AB51" s="50"/>
    </row>
    <row r="52" spans="2:28">
      <c r="B52" s="14">
        <v>10123</v>
      </c>
      <c r="C52" s="15" t="s">
        <v>64</v>
      </c>
      <c r="D52" s="16">
        <v>1</v>
      </c>
      <c r="E52" s="16">
        <v>0</v>
      </c>
      <c r="F52" s="17">
        <v>557.39200000000005</v>
      </c>
      <c r="G52" s="17">
        <v>514.98900000000003</v>
      </c>
      <c r="H52" s="17">
        <v>513.84400000000005</v>
      </c>
      <c r="I52" s="17">
        <v>26</v>
      </c>
      <c r="J52" s="17">
        <v>26</v>
      </c>
      <c r="K52" s="17">
        <v>15.744</v>
      </c>
      <c r="L52" s="17">
        <v>15.723000000000001</v>
      </c>
      <c r="M52" s="17">
        <v>473.245</v>
      </c>
      <c r="N52" s="17">
        <v>472.12099999999998</v>
      </c>
      <c r="O52" s="17">
        <v>549.19899999999996</v>
      </c>
      <c r="P52" s="23"/>
      <c r="Q52" s="51"/>
      <c r="R52" s="50"/>
      <c r="S52" s="50"/>
      <c r="T52" s="50"/>
      <c r="U52" s="50"/>
      <c r="V52" s="50"/>
      <c r="W52" s="50"/>
      <c r="X52" s="50"/>
      <c r="Y52" s="50"/>
      <c r="Z52" s="50"/>
      <c r="AA52" s="50"/>
      <c r="AB52" s="50"/>
    </row>
    <row r="53" spans="2:28">
      <c r="B53" s="14">
        <v>10136</v>
      </c>
      <c r="C53" s="15" t="s">
        <v>65</v>
      </c>
      <c r="D53" s="16">
        <v>0</v>
      </c>
      <c r="E53" s="16">
        <v>1</v>
      </c>
      <c r="F53" s="17">
        <v>18.814</v>
      </c>
      <c r="G53" s="17">
        <v>18.396000000000001</v>
      </c>
      <c r="H53" s="17">
        <v>18.434000000000001</v>
      </c>
      <c r="I53" s="17">
        <v>0</v>
      </c>
      <c r="J53" s="17">
        <v>0</v>
      </c>
      <c r="K53" s="17">
        <v>0</v>
      </c>
      <c r="L53" s="17">
        <v>0</v>
      </c>
      <c r="M53" s="17">
        <v>18.396000000000001</v>
      </c>
      <c r="N53" s="17">
        <v>18.434000000000001</v>
      </c>
      <c r="O53" s="17">
        <v>18.536999999999999</v>
      </c>
      <c r="P53" s="23"/>
      <c r="Q53" s="51"/>
      <c r="R53" s="50"/>
      <c r="S53" s="50"/>
      <c r="T53" s="50"/>
      <c r="U53" s="50"/>
      <c r="V53" s="50"/>
      <c r="W53" s="50"/>
      <c r="X53" s="50"/>
      <c r="Y53" s="50"/>
      <c r="Z53" s="50"/>
      <c r="AA53" s="50"/>
      <c r="AB53" s="50"/>
    </row>
    <row r="54" spans="2:28">
      <c r="B54" s="14">
        <v>10142</v>
      </c>
      <c r="C54" s="15" t="s">
        <v>66</v>
      </c>
      <c r="D54" s="16">
        <v>1</v>
      </c>
      <c r="E54" s="16">
        <v>0</v>
      </c>
      <c r="F54" s="17">
        <v>2.7269999999999999</v>
      </c>
      <c r="G54" s="17">
        <v>3.3140000000000001</v>
      </c>
      <c r="H54" s="17">
        <v>3.347</v>
      </c>
      <c r="I54" s="17">
        <v>0</v>
      </c>
      <c r="J54" s="17">
        <v>0</v>
      </c>
      <c r="K54" s="17">
        <v>0</v>
      </c>
      <c r="L54" s="17">
        <v>0</v>
      </c>
      <c r="M54" s="17">
        <v>3.3140000000000001</v>
      </c>
      <c r="N54" s="17">
        <v>3.347</v>
      </c>
      <c r="O54" s="17">
        <v>2.6869999999999998</v>
      </c>
      <c r="P54" s="23"/>
      <c r="Q54" s="51"/>
      <c r="R54" s="50"/>
      <c r="S54" s="50"/>
      <c r="T54" s="50"/>
      <c r="U54" s="50"/>
      <c r="V54" s="50"/>
      <c r="W54" s="50"/>
      <c r="X54" s="50"/>
      <c r="Y54" s="50"/>
      <c r="Z54" s="50"/>
      <c r="AA54" s="50"/>
      <c r="AB54" s="50"/>
    </row>
    <row r="55" spans="2:28">
      <c r="B55" s="14">
        <v>10144</v>
      </c>
      <c r="C55" s="15" t="s">
        <v>67</v>
      </c>
      <c r="D55" s="16">
        <v>1</v>
      </c>
      <c r="E55" s="16">
        <v>0</v>
      </c>
      <c r="F55" s="17">
        <v>3.4180000000000001</v>
      </c>
      <c r="G55" s="17">
        <v>3.2570000000000001</v>
      </c>
      <c r="H55" s="17">
        <v>3.258</v>
      </c>
      <c r="I55" s="17">
        <v>0</v>
      </c>
      <c r="J55" s="17">
        <v>0</v>
      </c>
      <c r="K55" s="17">
        <v>0</v>
      </c>
      <c r="L55" s="17">
        <v>0</v>
      </c>
      <c r="M55" s="17">
        <v>3.2570000000000001</v>
      </c>
      <c r="N55" s="17">
        <v>3.258</v>
      </c>
      <c r="O55" s="17">
        <v>3.3679999999999999</v>
      </c>
      <c r="P55" s="23"/>
      <c r="Q55" s="51"/>
      <c r="R55" s="50"/>
      <c r="S55" s="50"/>
      <c r="T55" s="50"/>
      <c r="U55" s="50"/>
      <c r="V55" s="50"/>
      <c r="W55" s="50"/>
      <c r="X55" s="50"/>
      <c r="Y55" s="50"/>
      <c r="Z55" s="50"/>
      <c r="AA55" s="50"/>
      <c r="AB55" s="50"/>
    </row>
    <row r="56" spans="2:28">
      <c r="B56" s="14">
        <v>10156</v>
      </c>
      <c r="C56" s="15" t="s">
        <v>68</v>
      </c>
      <c r="D56" s="16">
        <v>1</v>
      </c>
      <c r="E56" s="16">
        <v>0</v>
      </c>
      <c r="F56" s="17">
        <v>32.719000000000001</v>
      </c>
      <c r="G56" s="17">
        <v>32.878999999999998</v>
      </c>
      <c r="H56" s="17">
        <v>33.006</v>
      </c>
      <c r="I56" s="17">
        <v>0</v>
      </c>
      <c r="J56" s="17">
        <v>0</v>
      </c>
      <c r="K56" s="17">
        <v>0</v>
      </c>
      <c r="L56" s="17">
        <v>0</v>
      </c>
      <c r="M56" s="17">
        <v>32.878999999999998</v>
      </c>
      <c r="N56" s="17">
        <v>33.006</v>
      </c>
      <c r="O56" s="17">
        <v>32.238</v>
      </c>
      <c r="P56" s="23"/>
      <c r="Q56" s="51"/>
      <c r="R56" s="50"/>
      <c r="S56" s="50"/>
      <c r="T56" s="50"/>
      <c r="U56" s="50"/>
      <c r="V56" s="50"/>
      <c r="W56" s="50"/>
      <c r="X56" s="50"/>
      <c r="Y56" s="50"/>
      <c r="Z56" s="50"/>
      <c r="AA56" s="50"/>
      <c r="AB56" s="50"/>
    </row>
    <row r="57" spans="2:28">
      <c r="B57" s="14">
        <v>10157</v>
      </c>
      <c r="C57" s="15" t="s">
        <v>69</v>
      </c>
      <c r="D57" s="16">
        <v>1</v>
      </c>
      <c r="E57" s="16">
        <v>0</v>
      </c>
      <c r="F57" s="17">
        <v>50.703000000000003</v>
      </c>
      <c r="G57" s="17">
        <v>91.744</v>
      </c>
      <c r="H57" s="17">
        <v>92.804000000000002</v>
      </c>
      <c r="I57" s="17">
        <v>34.427</v>
      </c>
      <c r="J57" s="17">
        <v>34.418999999999997</v>
      </c>
      <c r="K57" s="17">
        <v>2.5499999999999998</v>
      </c>
      <c r="L57" s="17">
        <v>2.5489999999999999</v>
      </c>
      <c r="M57" s="17">
        <v>54.767000000000003</v>
      </c>
      <c r="N57" s="17">
        <v>55.835999999999999</v>
      </c>
      <c r="O57" s="17">
        <v>49.957999999999998</v>
      </c>
      <c r="P57" s="23"/>
      <c r="Q57" s="51"/>
      <c r="R57" s="50"/>
      <c r="S57" s="50"/>
      <c r="T57" s="50"/>
      <c r="U57" s="50"/>
      <c r="V57" s="50"/>
      <c r="W57" s="50"/>
      <c r="X57" s="50"/>
      <c r="Y57" s="50"/>
      <c r="Z57" s="50"/>
      <c r="AA57" s="50"/>
      <c r="AB57" s="50"/>
    </row>
    <row r="58" spans="2:28">
      <c r="B58" s="14">
        <v>10158</v>
      </c>
      <c r="C58" s="15" t="s">
        <v>70</v>
      </c>
      <c r="D58" s="16">
        <v>1</v>
      </c>
      <c r="E58" s="16">
        <v>0</v>
      </c>
      <c r="F58" s="17">
        <v>2.8330000000000002</v>
      </c>
      <c r="G58" s="17">
        <v>2.2690000000000001</v>
      </c>
      <c r="H58" s="17">
        <v>2.2679999999999998</v>
      </c>
      <c r="I58" s="17">
        <v>0</v>
      </c>
      <c r="J58" s="17">
        <v>0</v>
      </c>
      <c r="K58" s="17">
        <v>0</v>
      </c>
      <c r="L58" s="17">
        <v>0</v>
      </c>
      <c r="M58" s="17">
        <v>2.2690000000000001</v>
      </c>
      <c r="N58" s="17">
        <v>2.2679999999999998</v>
      </c>
      <c r="O58" s="17">
        <v>2.7909999999999999</v>
      </c>
      <c r="P58" s="23"/>
      <c r="Q58" s="51"/>
      <c r="R58" s="50"/>
      <c r="S58" s="50"/>
      <c r="T58" s="50"/>
      <c r="U58" s="50"/>
      <c r="V58" s="50"/>
      <c r="W58" s="50"/>
      <c r="X58" s="50"/>
      <c r="Y58" s="50"/>
      <c r="Z58" s="50"/>
      <c r="AA58" s="50"/>
      <c r="AB58" s="50"/>
    </row>
    <row r="59" spans="2:28">
      <c r="B59" s="14">
        <v>10170</v>
      </c>
      <c r="C59" s="15" t="s">
        <v>71</v>
      </c>
      <c r="D59" s="16">
        <v>1</v>
      </c>
      <c r="E59" s="16">
        <v>0</v>
      </c>
      <c r="F59" s="17">
        <v>254.84299999999999</v>
      </c>
      <c r="G59" s="17">
        <v>284.82499999999999</v>
      </c>
      <c r="H59" s="17">
        <v>288.11500000000001</v>
      </c>
      <c r="I59" s="17">
        <v>1</v>
      </c>
      <c r="J59" s="17">
        <v>1</v>
      </c>
      <c r="K59" s="17">
        <v>42.381</v>
      </c>
      <c r="L59" s="17">
        <v>42.392000000000003</v>
      </c>
      <c r="M59" s="17">
        <v>241.44399999999999</v>
      </c>
      <c r="N59" s="17">
        <v>244.72300000000001</v>
      </c>
      <c r="O59" s="17">
        <v>251.09700000000001</v>
      </c>
      <c r="P59" s="23"/>
      <c r="Q59" s="51"/>
      <c r="R59" s="50"/>
      <c r="S59" s="50"/>
      <c r="T59" s="50"/>
      <c r="U59" s="50"/>
      <c r="V59" s="50"/>
      <c r="W59" s="50"/>
      <c r="X59" s="50"/>
      <c r="Y59" s="50"/>
      <c r="Z59" s="50"/>
      <c r="AA59" s="50"/>
      <c r="AB59" s="50"/>
    </row>
    <row r="60" spans="2:28">
      <c r="B60" s="14">
        <v>10172</v>
      </c>
      <c r="C60" s="15" t="s">
        <v>72</v>
      </c>
      <c r="D60" s="16">
        <v>1</v>
      </c>
      <c r="E60" s="16">
        <v>0</v>
      </c>
      <c r="F60" s="17">
        <v>6.1929999999999996</v>
      </c>
      <c r="G60" s="17">
        <v>5.2729999999999997</v>
      </c>
      <c r="H60" s="17">
        <v>5.3019999999999996</v>
      </c>
      <c r="I60" s="17">
        <v>0</v>
      </c>
      <c r="J60" s="17">
        <v>0</v>
      </c>
      <c r="K60" s="17">
        <v>0</v>
      </c>
      <c r="L60" s="17">
        <v>0</v>
      </c>
      <c r="M60" s="17">
        <v>5.2729999999999997</v>
      </c>
      <c r="N60" s="17">
        <v>5.3019999999999996</v>
      </c>
      <c r="O60" s="17">
        <v>6.1020000000000003</v>
      </c>
      <c r="P60" s="23"/>
      <c r="Q60" s="51"/>
      <c r="R60" s="50"/>
      <c r="S60" s="50"/>
      <c r="T60" s="50"/>
      <c r="U60" s="50"/>
      <c r="V60" s="50"/>
      <c r="W60" s="50"/>
      <c r="X60" s="50"/>
      <c r="Y60" s="50"/>
      <c r="Z60" s="50"/>
      <c r="AA60" s="50"/>
      <c r="AB60" s="50"/>
    </row>
    <row r="61" spans="2:28">
      <c r="B61" s="14">
        <v>10173</v>
      </c>
      <c r="C61" s="15" t="s">
        <v>73</v>
      </c>
      <c r="D61" s="16">
        <v>0</v>
      </c>
      <c r="E61" s="16">
        <v>1</v>
      </c>
      <c r="F61" s="17">
        <v>33.624000000000002</v>
      </c>
      <c r="G61" s="17">
        <v>42.213000000000001</v>
      </c>
      <c r="H61" s="17">
        <v>42.856999999999999</v>
      </c>
      <c r="I61" s="17">
        <v>0</v>
      </c>
      <c r="J61" s="17">
        <v>0</v>
      </c>
      <c r="K61" s="17">
        <v>2.09</v>
      </c>
      <c r="L61" s="17">
        <v>2.0939999999999999</v>
      </c>
      <c r="M61" s="17">
        <v>40.122999999999998</v>
      </c>
      <c r="N61" s="17">
        <v>40.762999999999998</v>
      </c>
      <c r="O61" s="17">
        <v>33.130000000000003</v>
      </c>
      <c r="P61" s="23"/>
      <c r="Q61" s="51"/>
      <c r="R61" s="50"/>
      <c r="S61" s="50"/>
      <c r="T61" s="50"/>
      <c r="U61" s="50"/>
      <c r="V61" s="50"/>
      <c r="W61" s="50"/>
      <c r="X61" s="50"/>
      <c r="Y61" s="50"/>
      <c r="Z61" s="50"/>
      <c r="AA61" s="50"/>
      <c r="AB61" s="50"/>
    </row>
    <row r="62" spans="2:28">
      <c r="B62" s="14">
        <v>10174</v>
      </c>
      <c r="C62" s="15" t="s">
        <v>74</v>
      </c>
      <c r="D62" s="16">
        <v>1</v>
      </c>
      <c r="E62" s="16">
        <v>0</v>
      </c>
      <c r="F62" s="17">
        <v>0.51500000000000001</v>
      </c>
      <c r="G62" s="17">
        <v>0.496</v>
      </c>
      <c r="H62" s="17">
        <v>0.496</v>
      </c>
      <c r="I62" s="17">
        <v>0</v>
      </c>
      <c r="J62" s="17">
        <v>0</v>
      </c>
      <c r="K62" s="17">
        <v>0</v>
      </c>
      <c r="L62" s="17">
        <v>0</v>
      </c>
      <c r="M62" s="17">
        <v>0.496</v>
      </c>
      <c r="N62" s="17">
        <v>0.496</v>
      </c>
      <c r="O62" s="17">
        <v>0.50700000000000001</v>
      </c>
      <c r="P62" s="23"/>
      <c r="Q62" s="51"/>
      <c r="R62" s="50"/>
      <c r="S62" s="50"/>
      <c r="T62" s="50"/>
      <c r="U62" s="50"/>
      <c r="V62" s="50"/>
      <c r="W62" s="50"/>
      <c r="X62" s="50"/>
      <c r="Y62" s="50"/>
      <c r="Z62" s="50"/>
      <c r="AA62" s="50"/>
      <c r="AB62" s="50"/>
    </row>
    <row r="63" spans="2:28">
      <c r="B63" s="14">
        <v>10177</v>
      </c>
      <c r="C63" s="15" t="s">
        <v>75</v>
      </c>
      <c r="D63" s="16">
        <v>1</v>
      </c>
      <c r="E63" s="16">
        <v>0</v>
      </c>
      <c r="F63" s="17">
        <v>11.839</v>
      </c>
      <c r="G63" s="17">
        <v>8.657</v>
      </c>
      <c r="H63" s="17">
        <v>10.083</v>
      </c>
      <c r="I63" s="17">
        <v>0</v>
      </c>
      <c r="J63" s="17">
        <v>0</v>
      </c>
      <c r="K63" s="17">
        <v>0</v>
      </c>
      <c r="L63" s="17">
        <v>0</v>
      </c>
      <c r="M63" s="17">
        <v>8.657</v>
      </c>
      <c r="N63" s="17">
        <v>10.083</v>
      </c>
      <c r="O63" s="17">
        <v>11.664999999999999</v>
      </c>
      <c r="P63" s="23"/>
      <c r="Q63" s="51"/>
      <c r="R63" s="50"/>
      <c r="S63" s="50"/>
      <c r="T63" s="50"/>
      <c r="U63" s="50"/>
      <c r="V63" s="50"/>
      <c r="W63" s="50"/>
      <c r="X63" s="50"/>
      <c r="Y63" s="50"/>
      <c r="Z63" s="50"/>
      <c r="AA63" s="50"/>
      <c r="AB63" s="50"/>
    </row>
    <row r="64" spans="2:28">
      <c r="B64" s="14">
        <v>10179</v>
      </c>
      <c r="C64" s="15" t="s">
        <v>76</v>
      </c>
      <c r="D64" s="16">
        <v>0</v>
      </c>
      <c r="E64" s="16">
        <v>1</v>
      </c>
      <c r="F64" s="17">
        <v>169.31100000000001</v>
      </c>
      <c r="G64" s="17">
        <v>199.80600000000001</v>
      </c>
      <c r="H64" s="17">
        <v>202.66399999999999</v>
      </c>
      <c r="I64" s="17">
        <v>0</v>
      </c>
      <c r="J64" s="17">
        <v>0</v>
      </c>
      <c r="K64" s="17">
        <v>7</v>
      </c>
      <c r="L64" s="17">
        <v>7</v>
      </c>
      <c r="M64" s="17">
        <f>G64-SUM(I64,K64)</f>
        <v>192.80600000000001</v>
      </c>
      <c r="N64" s="17">
        <f>H64-SUM(J64,L64)</f>
        <v>195.66399999999999</v>
      </c>
      <c r="O64" s="17">
        <v>166.822</v>
      </c>
      <c r="P64" s="23"/>
      <c r="Q64" s="51"/>
      <c r="R64" s="50"/>
      <c r="S64" s="50"/>
      <c r="T64" s="50"/>
      <c r="U64" s="50"/>
      <c r="V64" s="50"/>
      <c r="W64" s="50"/>
      <c r="X64" s="50"/>
      <c r="Y64" s="50"/>
      <c r="Z64" s="50"/>
      <c r="AA64" s="50"/>
      <c r="AB64" s="50"/>
    </row>
    <row r="65" spans="2:28">
      <c r="B65" s="14">
        <v>10183</v>
      </c>
      <c r="C65" s="15" t="s">
        <v>77</v>
      </c>
      <c r="D65" s="16">
        <v>1</v>
      </c>
      <c r="E65" s="16">
        <v>0</v>
      </c>
      <c r="F65" s="17">
        <v>119.102</v>
      </c>
      <c r="G65" s="17">
        <v>135.298</v>
      </c>
      <c r="H65" s="17">
        <v>137.185</v>
      </c>
      <c r="I65" s="17">
        <v>0</v>
      </c>
      <c r="J65" s="17">
        <v>0</v>
      </c>
      <c r="K65" s="17">
        <v>0.68899999999999995</v>
      </c>
      <c r="L65" s="17">
        <v>0.68899999999999995</v>
      </c>
      <c r="M65" s="17">
        <v>134.60900000000001</v>
      </c>
      <c r="N65" s="17">
        <v>136.49600000000001</v>
      </c>
      <c r="O65" s="17">
        <v>117.351</v>
      </c>
      <c r="P65" s="23"/>
      <c r="Q65" s="51"/>
      <c r="R65" s="50"/>
      <c r="S65" s="50"/>
      <c r="T65" s="50"/>
      <c r="U65" s="50"/>
      <c r="V65" s="50"/>
      <c r="W65" s="50"/>
      <c r="X65" s="50"/>
      <c r="Y65" s="50"/>
      <c r="Z65" s="50"/>
      <c r="AA65" s="50"/>
      <c r="AB65" s="50"/>
    </row>
    <row r="66" spans="2:28">
      <c r="B66" s="14">
        <v>10186</v>
      </c>
      <c r="C66" s="15" t="s">
        <v>78</v>
      </c>
      <c r="D66" s="16">
        <v>1</v>
      </c>
      <c r="E66" s="16">
        <v>0</v>
      </c>
      <c r="F66" s="17">
        <v>21.635000000000002</v>
      </c>
      <c r="G66" s="17">
        <v>20.965</v>
      </c>
      <c r="H66" s="17">
        <v>21.01</v>
      </c>
      <c r="I66" s="17">
        <v>0</v>
      </c>
      <c r="J66" s="17">
        <v>0</v>
      </c>
      <c r="K66" s="17">
        <v>3.3180000000000001</v>
      </c>
      <c r="L66" s="17">
        <v>3.3159999999999998</v>
      </c>
      <c r="M66" s="17">
        <v>17.646999999999998</v>
      </c>
      <c r="N66" s="17">
        <v>17.693999999999999</v>
      </c>
      <c r="O66" s="17">
        <v>21.317</v>
      </c>
      <c r="P66" s="23"/>
      <c r="Q66" s="51"/>
      <c r="R66" s="50"/>
      <c r="S66" s="50"/>
      <c r="T66" s="50"/>
      <c r="U66" s="50"/>
      <c r="V66" s="50"/>
      <c r="W66" s="50"/>
      <c r="X66" s="50"/>
      <c r="Y66" s="50"/>
      <c r="Z66" s="50"/>
      <c r="AA66" s="50"/>
      <c r="AB66" s="50"/>
    </row>
    <row r="67" spans="2:28">
      <c r="B67" s="14">
        <v>10190</v>
      </c>
      <c r="C67" s="15" t="s">
        <v>79</v>
      </c>
      <c r="D67" s="16">
        <v>1</v>
      </c>
      <c r="E67" s="16">
        <v>0</v>
      </c>
      <c r="F67" s="17">
        <v>5.2690000000000001</v>
      </c>
      <c r="G67" s="17">
        <v>7.4210000000000003</v>
      </c>
      <c r="H67" s="17">
        <v>7.415</v>
      </c>
      <c r="I67" s="17">
        <v>0</v>
      </c>
      <c r="J67" s="17">
        <v>0</v>
      </c>
      <c r="K67" s="17">
        <v>0</v>
      </c>
      <c r="L67" s="17">
        <v>0</v>
      </c>
      <c r="M67" s="17">
        <v>7.4210000000000003</v>
      </c>
      <c r="N67" s="17">
        <v>7.415</v>
      </c>
      <c r="O67" s="17">
        <v>5.1920000000000002</v>
      </c>
      <c r="P67" s="23"/>
      <c r="Q67" s="51"/>
      <c r="R67" s="50"/>
      <c r="S67" s="50"/>
      <c r="T67" s="50"/>
      <c r="U67" s="50"/>
      <c r="V67" s="50"/>
      <c r="W67" s="50"/>
      <c r="X67" s="50"/>
      <c r="Y67" s="50"/>
      <c r="Z67" s="50"/>
      <c r="AA67" s="50"/>
      <c r="AB67" s="50"/>
    </row>
    <row r="68" spans="2:28">
      <c r="B68" s="14">
        <v>10191</v>
      </c>
      <c r="C68" s="15" t="s">
        <v>80</v>
      </c>
      <c r="D68" s="16">
        <v>1</v>
      </c>
      <c r="E68" s="16">
        <v>0</v>
      </c>
      <c r="F68" s="17">
        <v>133.17400000000001</v>
      </c>
      <c r="G68" s="17">
        <v>120.467</v>
      </c>
      <c r="H68" s="17">
        <v>120.36499999999999</v>
      </c>
      <c r="I68" s="17">
        <v>0</v>
      </c>
      <c r="J68" s="17">
        <v>0</v>
      </c>
      <c r="K68" s="17">
        <v>0</v>
      </c>
      <c r="L68" s="17">
        <v>0</v>
      </c>
      <c r="M68" s="17">
        <v>120.467</v>
      </c>
      <c r="N68" s="17">
        <v>120.36499999999999</v>
      </c>
      <c r="O68" s="17">
        <v>131.21700000000001</v>
      </c>
      <c r="P68" s="23"/>
      <c r="Q68" s="51"/>
      <c r="R68" s="50"/>
      <c r="S68" s="50"/>
      <c r="T68" s="50"/>
      <c r="U68" s="50"/>
      <c r="V68" s="50"/>
      <c r="W68" s="50"/>
      <c r="X68" s="50"/>
      <c r="Y68" s="50"/>
      <c r="Z68" s="50"/>
      <c r="AA68" s="50"/>
      <c r="AB68" s="50"/>
    </row>
    <row r="69" spans="2:28">
      <c r="B69" s="14">
        <v>10197</v>
      </c>
      <c r="C69" s="15" t="s">
        <v>172</v>
      </c>
      <c r="D69" s="16">
        <v>1</v>
      </c>
      <c r="E69" s="16">
        <v>0</v>
      </c>
      <c r="F69" s="17">
        <v>23.091999999999999</v>
      </c>
      <c r="G69" s="17">
        <v>56.280999999999999</v>
      </c>
      <c r="H69" s="17">
        <v>87.802000000000007</v>
      </c>
      <c r="I69" s="17">
        <v>28.048999999999999</v>
      </c>
      <c r="J69" s="17">
        <v>59.325000000000003</v>
      </c>
      <c r="K69" s="17">
        <v>0</v>
      </c>
      <c r="L69" s="17">
        <v>0</v>
      </c>
      <c r="M69" s="17">
        <v>28.231999999999999</v>
      </c>
      <c r="N69" s="17">
        <v>28.477</v>
      </c>
      <c r="O69" s="17">
        <v>22.753</v>
      </c>
      <c r="P69" s="23"/>
      <c r="Q69" s="51"/>
      <c r="R69" s="50"/>
      <c r="S69" s="50"/>
      <c r="T69" s="50"/>
      <c r="U69" s="50"/>
      <c r="V69" s="50"/>
      <c r="W69" s="50"/>
      <c r="X69" s="50"/>
      <c r="Y69" s="50"/>
      <c r="Z69" s="50"/>
      <c r="AA69" s="50"/>
      <c r="AB69" s="50"/>
    </row>
    <row r="70" spans="2:28">
      <c r="B70" s="14">
        <v>10202</v>
      </c>
      <c r="C70" s="15" t="s">
        <v>82</v>
      </c>
      <c r="D70" s="16">
        <v>1</v>
      </c>
      <c r="E70" s="16">
        <v>0</v>
      </c>
      <c r="F70" s="17">
        <v>13.294</v>
      </c>
      <c r="G70" s="17">
        <v>15.488</v>
      </c>
      <c r="H70" s="17">
        <v>15.606999999999999</v>
      </c>
      <c r="I70" s="17">
        <v>0</v>
      </c>
      <c r="J70" s="17">
        <v>0</v>
      </c>
      <c r="K70" s="17">
        <v>0</v>
      </c>
      <c r="L70" s="17">
        <v>0</v>
      </c>
      <c r="M70" s="17">
        <v>15.488</v>
      </c>
      <c r="N70" s="17">
        <v>15.606999999999999</v>
      </c>
      <c r="O70" s="17">
        <v>13.099</v>
      </c>
      <c r="P70" s="23"/>
      <c r="Q70" s="51"/>
      <c r="R70" s="50"/>
      <c r="S70" s="50"/>
      <c r="T70" s="50"/>
      <c r="U70" s="50"/>
      <c r="V70" s="50"/>
      <c r="W70" s="50"/>
      <c r="X70" s="50"/>
      <c r="Y70" s="50"/>
      <c r="Z70" s="50"/>
      <c r="AA70" s="50"/>
      <c r="AB70" s="50"/>
    </row>
    <row r="71" spans="2:28">
      <c r="B71" s="14">
        <v>10203</v>
      </c>
      <c r="C71" s="15" t="s">
        <v>83</v>
      </c>
      <c r="D71" s="16">
        <v>1</v>
      </c>
      <c r="E71" s="16">
        <v>0</v>
      </c>
      <c r="F71" s="17">
        <v>6.306</v>
      </c>
      <c r="G71" s="17">
        <v>6.7290000000000001</v>
      </c>
      <c r="H71" s="17">
        <v>6.7750000000000004</v>
      </c>
      <c r="I71" s="17">
        <v>0</v>
      </c>
      <c r="J71" s="17">
        <v>0</v>
      </c>
      <c r="K71" s="17">
        <v>0</v>
      </c>
      <c r="L71" s="17">
        <v>0</v>
      </c>
      <c r="M71" s="17">
        <v>6.7290000000000001</v>
      </c>
      <c r="N71" s="17">
        <v>6.7750000000000004</v>
      </c>
      <c r="O71" s="17">
        <v>6.2130000000000001</v>
      </c>
      <c r="P71" s="23"/>
      <c r="Q71" s="51"/>
      <c r="R71" s="50"/>
      <c r="S71" s="50"/>
      <c r="T71" s="50"/>
      <c r="U71" s="50"/>
      <c r="V71" s="50"/>
      <c r="W71" s="50"/>
      <c r="X71" s="50"/>
      <c r="Y71" s="50"/>
      <c r="Z71" s="50"/>
      <c r="AA71" s="50"/>
      <c r="AB71" s="50"/>
    </row>
    <row r="72" spans="2:28">
      <c r="B72" s="14">
        <v>10204</v>
      </c>
      <c r="C72" s="15" t="s">
        <v>84</v>
      </c>
      <c r="D72" s="16">
        <v>1</v>
      </c>
      <c r="E72" s="16">
        <v>0</v>
      </c>
      <c r="F72" s="17">
        <v>80.742999999999995</v>
      </c>
      <c r="G72" s="17">
        <v>102.80500000000001</v>
      </c>
      <c r="H72" s="17">
        <v>104.496</v>
      </c>
      <c r="I72" s="17">
        <v>0</v>
      </c>
      <c r="J72" s="17">
        <v>0</v>
      </c>
      <c r="K72" s="17">
        <v>17.350000000000001</v>
      </c>
      <c r="L72" s="17">
        <v>17.321999999999999</v>
      </c>
      <c r="M72" s="17">
        <v>85.454999999999998</v>
      </c>
      <c r="N72" s="17">
        <v>87.174000000000007</v>
      </c>
      <c r="O72" s="17">
        <v>79.555999999999997</v>
      </c>
      <c r="P72" s="23"/>
      <c r="Q72" s="51"/>
      <c r="R72" s="50"/>
      <c r="S72" s="50"/>
      <c r="T72" s="50"/>
      <c r="U72" s="50"/>
      <c r="V72" s="50"/>
      <c r="W72" s="50"/>
      <c r="X72" s="50"/>
      <c r="Y72" s="50"/>
      <c r="Z72" s="50"/>
      <c r="AA72" s="50"/>
      <c r="AB72" s="50"/>
    </row>
    <row r="73" spans="2:28">
      <c r="B73" s="14">
        <v>10209</v>
      </c>
      <c r="C73" s="15" t="s">
        <v>85</v>
      </c>
      <c r="D73" s="16">
        <v>1</v>
      </c>
      <c r="E73" s="16">
        <v>0</v>
      </c>
      <c r="F73" s="17">
        <v>106.455</v>
      </c>
      <c r="G73" s="17">
        <v>127.892</v>
      </c>
      <c r="H73" s="17">
        <v>128.88300000000001</v>
      </c>
      <c r="I73" s="17">
        <v>0</v>
      </c>
      <c r="J73" s="17">
        <v>0</v>
      </c>
      <c r="K73" s="17">
        <v>0</v>
      </c>
      <c r="L73" s="17">
        <v>0</v>
      </c>
      <c r="M73" s="17">
        <v>127.892</v>
      </c>
      <c r="N73" s="17">
        <v>128.88300000000001</v>
      </c>
      <c r="O73" s="17">
        <v>104.89</v>
      </c>
      <c r="P73" s="23"/>
      <c r="Q73" s="51"/>
      <c r="R73" s="50"/>
      <c r="S73" s="50"/>
      <c r="T73" s="50"/>
      <c r="U73" s="50"/>
      <c r="V73" s="50"/>
      <c r="W73" s="50"/>
      <c r="X73" s="50"/>
      <c r="Y73" s="50"/>
      <c r="Z73" s="50"/>
      <c r="AA73" s="50"/>
      <c r="AB73" s="50"/>
    </row>
    <row r="74" spans="2:28">
      <c r="B74" s="14">
        <v>10230</v>
      </c>
      <c r="C74" s="15" t="s">
        <v>86</v>
      </c>
      <c r="D74" s="16">
        <v>1</v>
      </c>
      <c r="E74" s="16">
        <v>0</v>
      </c>
      <c r="F74" s="17">
        <v>9.8469999999999995</v>
      </c>
      <c r="G74" s="17">
        <v>13.319000000000001</v>
      </c>
      <c r="H74" s="17">
        <v>13.451000000000001</v>
      </c>
      <c r="I74" s="17">
        <v>0</v>
      </c>
      <c r="J74" s="17">
        <v>0</v>
      </c>
      <c r="K74" s="17">
        <v>0.98099999999999998</v>
      </c>
      <c r="L74" s="17">
        <v>0.98</v>
      </c>
      <c r="M74" s="17">
        <v>12.337999999999999</v>
      </c>
      <c r="N74" s="17">
        <v>12.471</v>
      </c>
      <c r="O74" s="17">
        <v>9.702</v>
      </c>
      <c r="P74" s="23"/>
      <c r="Q74" s="51"/>
      <c r="R74" s="50"/>
      <c r="S74" s="50"/>
      <c r="T74" s="50"/>
      <c r="U74" s="50"/>
      <c r="V74" s="50"/>
      <c r="W74" s="50"/>
      <c r="X74" s="50"/>
      <c r="Y74" s="50"/>
      <c r="Z74" s="50"/>
      <c r="AA74" s="50"/>
      <c r="AB74" s="50"/>
    </row>
    <row r="75" spans="2:28">
      <c r="B75" s="14">
        <v>10231</v>
      </c>
      <c r="C75" s="15" t="s">
        <v>87</v>
      </c>
      <c r="D75" s="16">
        <v>1</v>
      </c>
      <c r="E75" s="16">
        <v>0</v>
      </c>
      <c r="F75" s="17">
        <v>37.206000000000003</v>
      </c>
      <c r="G75" s="17">
        <v>61.298999999999999</v>
      </c>
      <c r="H75" s="17">
        <v>62.220999999999997</v>
      </c>
      <c r="I75" s="17">
        <v>0</v>
      </c>
      <c r="J75" s="17">
        <v>0</v>
      </c>
      <c r="K75" s="17">
        <v>4.4189999999999996</v>
      </c>
      <c r="L75" s="17">
        <v>4.4189999999999996</v>
      </c>
      <c r="M75" s="17">
        <f>G75-SUM(I75,K75)</f>
        <v>56.88</v>
      </c>
      <c r="N75" s="17">
        <f>H75-SUM(J75,L75)</f>
        <v>57.802</v>
      </c>
      <c r="O75" s="17">
        <v>36.658999999999999</v>
      </c>
      <c r="P75" s="23"/>
      <c r="Q75" s="51"/>
      <c r="R75" s="50"/>
      <c r="S75" s="50"/>
      <c r="T75" s="50"/>
      <c r="U75" s="50"/>
      <c r="V75" s="50"/>
      <c r="W75" s="50"/>
      <c r="X75" s="50"/>
      <c r="Y75" s="50"/>
      <c r="Z75" s="50"/>
      <c r="AA75" s="50"/>
      <c r="AB75" s="50"/>
    </row>
    <row r="76" spans="2:28">
      <c r="B76" s="14">
        <v>10234</v>
      </c>
      <c r="C76" s="15" t="s">
        <v>88</v>
      </c>
      <c r="D76" s="16">
        <v>1</v>
      </c>
      <c r="E76" s="16">
        <v>0</v>
      </c>
      <c r="F76" s="17">
        <v>51.76</v>
      </c>
      <c r="G76" s="17">
        <v>70.899000000000001</v>
      </c>
      <c r="H76" s="17">
        <v>73.045000000000002</v>
      </c>
      <c r="I76" s="17">
        <v>0</v>
      </c>
      <c r="J76" s="17">
        <v>0</v>
      </c>
      <c r="K76" s="17">
        <v>0</v>
      </c>
      <c r="L76" s="17">
        <v>0</v>
      </c>
      <c r="M76" s="17">
        <f>G76-SUM(I76,K76)</f>
        <v>70.899000000000001</v>
      </c>
      <c r="N76" s="17">
        <f>H76-SUM(J76,L76)</f>
        <v>73.045000000000002</v>
      </c>
      <c r="O76" s="17">
        <v>50.999000000000002</v>
      </c>
      <c r="P76" s="23"/>
      <c r="Q76" s="51"/>
      <c r="R76" s="50"/>
      <c r="S76" s="50"/>
      <c r="T76" s="50"/>
      <c r="U76" s="50"/>
      <c r="V76" s="50"/>
      <c r="W76" s="50"/>
      <c r="X76" s="50"/>
      <c r="Y76" s="50"/>
      <c r="Z76" s="50"/>
      <c r="AA76" s="50"/>
      <c r="AB76" s="50"/>
    </row>
    <row r="77" spans="2:28">
      <c r="B77" s="14">
        <v>10235</v>
      </c>
      <c r="C77" s="15" t="s">
        <v>89</v>
      </c>
      <c r="D77" s="16">
        <v>1</v>
      </c>
      <c r="E77" s="16">
        <v>0</v>
      </c>
      <c r="F77" s="17">
        <v>33.606999999999999</v>
      </c>
      <c r="G77" s="17">
        <v>30.236000000000001</v>
      </c>
      <c r="H77" s="17">
        <v>30.274999999999999</v>
      </c>
      <c r="I77" s="17">
        <v>0</v>
      </c>
      <c r="J77" s="17">
        <v>0</v>
      </c>
      <c r="K77" s="17">
        <v>0</v>
      </c>
      <c r="L77" s="17">
        <v>0</v>
      </c>
      <c r="M77" s="17">
        <v>30.236000000000001</v>
      </c>
      <c r="N77" s="17">
        <v>30.274999999999999</v>
      </c>
      <c r="O77" s="17">
        <v>33.113</v>
      </c>
      <c r="P77" s="23"/>
      <c r="Q77" s="51"/>
      <c r="R77" s="50"/>
      <c r="S77" s="50"/>
      <c r="T77" s="50"/>
      <c r="U77" s="50"/>
      <c r="V77" s="50"/>
      <c r="W77" s="50"/>
      <c r="X77" s="50"/>
      <c r="Y77" s="50"/>
      <c r="Z77" s="50"/>
      <c r="AA77" s="50"/>
      <c r="AB77" s="50"/>
    </row>
    <row r="78" spans="2:28">
      <c r="B78" s="14">
        <v>10236</v>
      </c>
      <c r="C78" s="15" t="s">
        <v>90</v>
      </c>
      <c r="D78" s="16">
        <v>0</v>
      </c>
      <c r="E78" s="16">
        <v>1</v>
      </c>
      <c r="F78" s="17">
        <v>29.536999999999999</v>
      </c>
      <c r="G78" s="17">
        <v>28.204999999999998</v>
      </c>
      <c r="H78" s="17">
        <v>28.187999999999999</v>
      </c>
      <c r="I78" s="17">
        <v>0</v>
      </c>
      <c r="J78" s="17">
        <v>0</v>
      </c>
      <c r="K78" s="17">
        <v>0.13200000000000001</v>
      </c>
      <c r="L78" s="17">
        <v>0.13200000000000001</v>
      </c>
      <c r="M78" s="17">
        <v>28.073</v>
      </c>
      <c r="N78" s="17">
        <v>28.056000000000001</v>
      </c>
      <c r="O78" s="17">
        <v>29.103000000000002</v>
      </c>
      <c r="P78" s="23"/>
      <c r="Q78" s="51"/>
      <c r="R78" s="50"/>
      <c r="S78" s="50"/>
      <c r="T78" s="50"/>
      <c r="U78" s="50"/>
      <c r="V78" s="50"/>
      <c r="W78" s="50"/>
      <c r="X78" s="50"/>
      <c r="Y78" s="50"/>
      <c r="Z78" s="50"/>
      <c r="AA78" s="50"/>
      <c r="AB78" s="50"/>
    </row>
    <row r="79" spans="2:28">
      <c r="B79" s="14">
        <v>10237</v>
      </c>
      <c r="C79" s="15" t="s">
        <v>91</v>
      </c>
      <c r="D79" s="16">
        <v>1</v>
      </c>
      <c r="E79" s="16">
        <v>0</v>
      </c>
      <c r="F79" s="17">
        <v>115.429</v>
      </c>
      <c r="G79" s="17">
        <v>117.64700000000001</v>
      </c>
      <c r="H79" s="17">
        <v>118.648</v>
      </c>
      <c r="I79" s="17">
        <v>0</v>
      </c>
      <c r="J79" s="17">
        <v>0</v>
      </c>
      <c r="K79" s="17">
        <v>1.1890000000000001</v>
      </c>
      <c r="L79" s="17">
        <v>1.19</v>
      </c>
      <c r="M79" s="17">
        <f>G79-SUM(I79,K79)</f>
        <v>116.458</v>
      </c>
      <c r="N79" s="17">
        <f>H79-SUM(J79,L79)</f>
        <v>117.458</v>
      </c>
      <c r="O79" s="17">
        <v>113.732</v>
      </c>
      <c r="P79" s="23"/>
      <c r="Q79" s="51"/>
      <c r="R79" s="50"/>
      <c r="S79" s="50"/>
      <c r="T79" s="50"/>
      <c r="U79" s="50"/>
      <c r="V79" s="50"/>
      <c r="W79" s="50"/>
      <c r="X79" s="50"/>
      <c r="Y79" s="50"/>
      <c r="Z79" s="50"/>
      <c r="AA79" s="50"/>
      <c r="AB79" s="50"/>
    </row>
    <row r="80" spans="2:28">
      <c r="B80" s="14">
        <v>10239</v>
      </c>
      <c r="C80" s="15" t="s">
        <v>92</v>
      </c>
      <c r="D80" s="16">
        <v>0</v>
      </c>
      <c r="E80" s="16">
        <v>1</v>
      </c>
      <c r="F80" s="17">
        <v>14.209</v>
      </c>
      <c r="G80" s="17">
        <v>15.089</v>
      </c>
      <c r="H80" s="17">
        <v>15.164999999999999</v>
      </c>
      <c r="I80" s="17">
        <v>0</v>
      </c>
      <c r="J80" s="17">
        <v>0</v>
      </c>
      <c r="K80" s="17">
        <v>0</v>
      </c>
      <c r="L80" s="17">
        <v>0</v>
      </c>
      <c r="M80" s="17">
        <v>15.089</v>
      </c>
      <c r="N80" s="17">
        <v>15.164999999999999</v>
      </c>
      <c r="O80" s="17">
        <v>14</v>
      </c>
      <c r="P80" s="23"/>
      <c r="Q80" s="51"/>
      <c r="R80" s="50"/>
      <c r="S80" s="50"/>
      <c r="T80" s="50"/>
      <c r="U80" s="50"/>
      <c r="V80" s="50"/>
      <c r="W80" s="50"/>
      <c r="X80" s="50"/>
      <c r="Y80" s="50"/>
      <c r="Z80" s="50"/>
      <c r="AA80" s="50"/>
      <c r="AB80" s="50"/>
    </row>
    <row r="81" spans="2:28">
      <c r="B81" s="14">
        <v>10242</v>
      </c>
      <c r="C81" s="15" t="s">
        <v>93</v>
      </c>
      <c r="D81" s="16">
        <v>1</v>
      </c>
      <c r="E81" s="16">
        <v>0</v>
      </c>
      <c r="F81" s="17">
        <v>9.6679999999999993</v>
      </c>
      <c r="G81" s="17">
        <v>11.303000000000001</v>
      </c>
      <c r="H81" s="17">
        <v>11.468</v>
      </c>
      <c r="I81" s="17">
        <v>0</v>
      </c>
      <c r="J81" s="17">
        <v>0</v>
      </c>
      <c r="K81" s="17">
        <v>0</v>
      </c>
      <c r="L81" s="17">
        <v>0</v>
      </c>
      <c r="M81" s="17">
        <v>11.303000000000001</v>
      </c>
      <c r="N81" s="17">
        <v>11.468</v>
      </c>
      <c r="O81" s="17">
        <v>9.5259999999999998</v>
      </c>
      <c r="P81" s="23"/>
      <c r="Q81" s="51"/>
      <c r="R81" s="50"/>
      <c r="S81" s="50"/>
      <c r="T81" s="50"/>
      <c r="U81" s="50"/>
      <c r="V81" s="50"/>
      <c r="W81" s="50"/>
      <c r="X81" s="50"/>
      <c r="Y81" s="50"/>
      <c r="Z81" s="50"/>
      <c r="AA81" s="50"/>
      <c r="AB81" s="50"/>
    </row>
    <row r="82" spans="2:28">
      <c r="B82" s="14">
        <v>10244</v>
      </c>
      <c r="C82" s="15" t="s">
        <v>94</v>
      </c>
      <c r="D82" s="16">
        <v>1</v>
      </c>
      <c r="E82" s="16">
        <v>0</v>
      </c>
      <c r="F82" s="17">
        <v>87.320999999999998</v>
      </c>
      <c r="G82" s="17">
        <v>101.74</v>
      </c>
      <c r="H82" s="17">
        <v>103.129</v>
      </c>
      <c r="I82" s="17">
        <v>0</v>
      </c>
      <c r="J82" s="17">
        <v>0</v>
      </c>
      <c r="K82" s="17">
        <v>1.776</v>
      </c>
      <c r="L82" s="17">
        <v>1.778</v>
      </c>
      <c r="M82" s="17">
        <v>99.963999999999999</v>
      </c>
      <c r="N82" s="17">
        <v>101.351</v>
      </c>
      <c r="O82" s="17">
        <v>86.037999999999997</v>
      </c>
      <c r="P82" s="23"/>
      <c r="Q82" s="51"/>
      <c r="R82" s="50"/>
      <c r="S82" s="50"/>
      <c r="T82" s="50"/>
      <c r="U82" s="50"/>
      <c r="V82" s="50"/>
      <c r="W82" s="50"/>
      <c r="X82" s="50"/>
      <c r="Y82" s="50"/>
      <c r="Z82" s="50"/>
      <c r="AA82" s="50"/>
      <c r="AB82" s="50"/>
    </row>
    <row r="83" spans="2:28">
      <c r="B83" s="14">
        <v>10246</v>
      </c>
      <c r="C83" s="15" t="s">
        <v>95</v>
      </c>
      <c r="D83" s="16">
        <v>1</v>
      </c>
      <c r="E83" s="16">
        <v>0</v>
      </c>
      <c r="F83" s="17">
        <v>9.1210000000000004</v>
      </c>
      <c r="G83" s="17">
        <v>10.369</v>
      </c>
      <c r="H83" s="17">
        <v>10.404</v>
      </c>
      <c r="I83" s="17">
        <v>0</v>
      </c>
      <c r="J83" s="17">
        <v>0</v>
      </c>
      <c r="K83" s="17">
        <v>0.54</v>
      </c>
      <c r="L83" s="17">
        <v>0.54200000000000004</v>
      </c>
      <c r="M83" s="17">
        <v>9.8290000000000006</v>
      </c>
      <c r="N83" s="17">
        <v>9.8620000000000001</v>
      </c>
      <c r="O83" s="17">
        <v>8.9870000000000001</v>
      </c>
      <c r="P83" s="23"/>
      <c r="Q83" s="51"/>
      <c r="R83" s="50"/>
      <c r="S83" s="50"/>
      <c r="T83" s="50"/>
      <c r="U83" s="50"/>
      <c r="V83" s="50"/>
      <c r="W83" s="50"/>
      <c r="X83" s="50"/>
      <c r="Y83" s="50"/>
      <c r="Z83" s="50"/>
      <c r="AA83" s="50"/>
      <c r="AB83" s="50"/>
    </row>
    <row r="84" spans="2:28">
      <c r="B84" s="14">
        <v>10247</v>
      </c>
      <c r="C84" s="15" t="s">
        <v>96</v>
      </c>
      <c r="D84" s="16">
        <v>1</v>
      </c>
      <c r="E84" s="16">
        <v>0</v>
      </c>
      <c r="F84" s="17">
        <v>81.120999999999995</v>
      </c>
      <c r="G84" s="17">
        <v>80.61</v>
      </c>
      <c r="H84" s="17">
        <v>81.094999999999999</v>
      </c>
      <c r="I84" s="17">
        <v>0</v>
      </c>
      <c r="J84" s="17">
        <v>0</v>
      </c>
      <c r="K84" s="17">
        <v>0.65600000000000003</v>
      </c>
      <c r="L84" s="17">
        <v>0.65600000000000003</v>
      </c>
      <c r="M84" s="17">
        <v>79.953999999999994</v>
      </c>
      <c r="N84" s="17">
        <v>80.438999999999993</v>
      </c>
      <c r="O84" s="17">
        <v>79.929000000000002</v>
      </c>
      <c r="P84" s="23"/>
      <c r="Q84" s="51"/>
      <c r="R84" s="50"/>
      <c r="S84" s="50"/>
      <c r="T84" s="50"/>
      <c r="U84" s="50"/>
      <c r="V84" s="50"/>
      <c r="W84" s="50"/>
      <c r="X84" s="50"/>
      <c r="Y84" s="50"/>
      <c r="Z84" s="50"/>
      <c r="AA84" s="50"/>
      <c r="AB84" s="50"/>
    </row>
    <row r="85" spans="2:28">
      <c r="B85" s="14">
        <v>10256</v>
      </c>
      <c r="C85" s="15" t="s">
        <v>97</v>
      </c>
      <c r="D85" s="16">
        <v>1</v>
      </c>
      <c r="E85" s="16">
        <v>0</v>
      </c>
      <c r="F85" s="17">
        <v>47.442999999999998</v>
      </c>
      <c r="G85" s="17">
        <v>58.118000000000002</v>
      </c>
      <c r="H85" s="17">
        <v>59.572000000000003</v>
      </c>
      <c r="I85" s="17">
        <v>0</v>
      </c>
      <c r="J85" s="17">
        <v>0</v>
      </c>
      <c r="K85" s="17">
        <v>0.52200000000000002</v>
      </c>
      <c r="L85" s="17">
        <v>0.52200000000000002</v>
      </c>
      <c r="M85" s="17">
        <v>57.595999999999997</v>
      </c>
      <c r="N85" s="17">
        <v>59.05</v>
      </c>
      <c r="O85" s="17">
        <v>46.746000000000002</v>
      </c>
      <c r="P85" s="23"/>
      <c r="Q85" s="51"/>
      <c r="R85" s="50"/>
      <c r="S85" s="50"/>
      <c r="T85" s="50"/>
      <c r="U85" s="50"/>
      <c r="V85" s="50"/>
      <c r="W85" s="50"/>
      <c r="X85" s="50"/>
      <c r="Y85" s="50"/>
      <c r="Z85" s="50"/>
      <c r="AA85" s="50"/>
      <c r="AB85" s="50"/>
    </row>
    <row r="86" spans="2:28">
      <c r="B86" s="14">
        <v>10258</v>
      </c>
      <c r="C86" s="15" t="s">
        <v>98</v>
      </c>
      <c r="D86" s="16">
        <v>1</v>
      </c>
      <c r="E86" s="16">
        <v>0</v>
      </c>
      <c r="F86" s="17">
        <v>38.518000000000001</v>
      </c>
      <c r="G86" s="17">
        <v>50.956000000000003</v>
      </c>
      <c r="H86" s="17">
        <v>51.210999999999999</v>
      </c>
      <c r="I86" s="17">
        <v>0</v>
      </c>
      <c r="J86" s="17">
        <v>0</v>
      </c>
      <c r="K86" s="17">
        <v>9.7449999999999992</v>
      </c>
      <c r="L86" s="17">
        <v>9.7509999999999994</v>
      </c>
      <c r="M86" s="17">
        <v>41.210999999999999</v>
      </c>
      <c r="N86" s="17">
        <v>41.46</v>
      </c>
      <c r="O86" s="17">
        <v>37.951999999999998</v>
      </c>
      <c r="P86" s="23"/>
      <c r="Q86" s="51"/>
      <c r="R86" s="50"/>
      <c r="S86" s="50"/>
      <c r="T86" s="50"/>
      <c r="U86" s="50"/>
      <c r="V86" s="50"/>
      <c r="W86" s="50"/>
      <c r="X86" s="50"/>
      <c r="Y86" s="50"/>
      <c r="Z86" s="50"/>
      <c r="AA86" s="50"/>
      <c r="AB86" s="50"/>
    </row>
    <row r="87" spans="2:28">
      <c r="B87" s="14">
        <v>10259</v>
      </c>
      <c r="C87" s="15" t="s">
        <v>99</v>
      </c>
      <c r="D87" s="16">
        <v>1</v>
      </c>
      <c r="E87" s="16">
        <v>0</v>
      </c>
      <c r="F87" s="17">
        <v>27.388000000000002</v>
      </c>
      <c r="G87" s="17">
        <v>33.47</v>
      </c>
      <c r="H87" s="17">
        <v>33.872</v>
      </c>
      <c r="I87" s="17">
        <v>0</v>
      </c>
      <c r="J87" s="17">
        <v>0</v>
      </c>
      <c r="K87" s="17">
        <v>0</v>
      </c>
      <c r="L87" s="17">
        <v>0</v>
      </c>
      <c r="M87" s="17">
        <v>33.47</v>
      </c>
      <c r="N87" s="17">
        <v>33.872</v>
      </c>
      <c r="O87" s="17">
        <v>26.984999999999999</v>
      </c>
      <c r="P87" s="23"/>
      <c r="Q87" s="51"/>
      <c r="R87" s="50"/>
      <c r="S87" s="50"/>
      <c r="T87" s="50"/>
      <c r="U87" s="50"/>
      <c r="V87" s="50"/>
      <c r="W87" s="50"/>
      <c r="X87" s="50"/>
      <c r="Y87" s="50"/>
      <c r="Z87" s="50"/>
      <c r="AA87" s="50"/>
      <c r="AB87" s="50"/>
    </row>
    <row r="88" spans="2:28">
      <c r="B88" s="14">
        <v>10260</v>
      </c>
      <c r="C88" s="15" t="s">
        <v>100</v>
      </c>
      <c r="D88" s="16">
        <v>1</v>
      </c>
      <c r="E88" s="16">
        <v>0</v>
      </c>
      <c r="F88" s="17">
        <v>26.677</v>
      </c>
      <c r="G88" s="17">
        <v>27.045999999999999</v>
      </c>
      <c r="H88" s="17">
        <v>27.175999999999998</v>
      </c>
      <c r="I88" s="17">
        <v>0</v>
      </c>
      <c r="J88" s="17">
        <v>0</v>
      </c>
      <c r="K88" s="17">
        <v>0</v>
      </c>
      <c r="L88" s="17">
        <v>0</v>
      </c>
      <c r="M88" s="17">
        <v>27.045999999999999</v>
      </c>
      <c r="N88" s="17">
        <v>27.175999999999998</v>
      </c>
      <c r="O88" s="17">
        <v>26.285</v>
      </c>
      <c r="P88" s="23"/>
      <c r="Q88" s="51"/>
      <c r="R88" s="50"/>
      <c r="S88" s="50"/>
      <c r="T88" s="50"/>
      <c r="U88" s="50"/>
      <c r="V88" s="50"/>
      <c r="W88" s="50"/>
      <c r="X88" s="50"/>
      <c r="Y88" s="50"/>
      <c r="Z88" s="50"/>
      <c r="AA88" s="50"/>
      <c r="AB88" s="50"/>
    </row>
    <row r="89" spans="2:28">
      <c r="B89" s="14">
        <v>10273</v>
      </c>
      <c r="C89" s="15" t="s">
        <v>101</v>
      </c>
      <c r="D89" s="16">
        <v>1</v>
      </c>
      <c r="E89" s="16">
        <v>0</v>
      </c>
      <c r="F89" s="17">
        <v>5.9690000000000003</v>
      </c>
      <c r="G89" s="17">
        <v>8.0850000000000009</v>
      </c>
      <c r="H89" s="17">
        <v>8.1820000000000004</v>
      </c>
      <c r="I89" s="17">
        <v>0</v>
      </c>
      <c r="J89" s="17">
        <v>0</v>
      </c>
      <c r="K89" s="17">
        <v>0</v>
      </c>
      <c r="L89" s="17">
        <v>0</v>
      </c>
      <c r="M89" s="17">
        <v>8.0850000000000009</v>
      </c>
      <c r="N89" s="17">
        <v>8.1820000000000004</v>
      </c>
      <c r="O89" s="17">
        <v>5.8810000000000002</v>
      </c>
      <c r="P89" s="23"/>
      <c r="Q89" s="51"/>
      <c r="R89" s="50"/>
      <c r="S89" s="50"/>
      <c r="T89" s="50"/>
      <c r="U89" s="50"/>
      <c r="V89" s="50"/>
      <c r="W89" s="50"/>
      <c r="X89" s="50"/>
      <c r="Y89" s="50"/>
      <c r="Z89" s="50"/>
      <c r="AA89" s="50"/>
      <c r="AB89" s="50"/>
    </row>
    <row r="90" spans="2:28">
      <c r="B90" s="14">
        <v>10278</v>
      </c>
      <c r="C90" s="15" t="s">
        <v>102</v>
      </c>
      <c r="D90" s="16">
        <v>0</v>
      </c>
      <c r="E90" s="16">
        <v>1</v>
      </c>
      <c r="F90" s="17">
        <v>36.463999999999999</v>
      </c>
      <c r="G90" s="17">
        <v>41.061</v>
      </c>
      <c r="H90" s="17">
        <v>41.637999999999998</v>
      </c>
      <c r="I90" s="17">
        <v>0</v>
      </c>
      <c r="J90" s="17">
        <v>0</v>
      </c>
      <c r="K90" s="17">
        <v>1.5269999999999999</v>
      </c>
      <c r="L90" s="17">
        <v>1.53</v>
      </c>
      <c r="M90" s="17">
        <v>39.533999999999999</v>
      </c>
      <c r="N90" s="17">
        <v>40.107999999999997</v>
      </c>
      <c r="O90" s="17">
        <v>35.927999999999997</v>
      </c>
      <c r="P90" s="23"/>
      <c r="Q90" s="51"/>
      <c r="R90" s="50"/>
      <c r="S90" s="50"/>
      <c r="T90" s="50"/>
      <c r="U90" s="50"/>
      <c r="V90" s="50"/>
      <c r="W90" s="50"/>
      <c r="X90" s="50"/>
      <c r="Y90" s="50"/>
      <c r="Z90" s="50"/>
      <c r="AA90" s="50"/>
      <c r="AB90" s="50"/>
    </row>
    <row r="91" spans="2:28">
      <c r="B91" s="14">
        <v>10279</v>
      </c>
      <c r="C91" s="15" t="s">
        <v>103</v>
      </c>
      <c r="D91" s="16">
        <v>1</v>
      </c>
      <c r="E91" s="16">
        <v>0</v>
      </c>
      <c r="F91" s="17">
        <v>65.730999999999995</v>
      </c>
      <c r="G91" s="17">
        <v>159.869</v>
      </c>
      <c r="H91" s="17">
        <v>184.809</v>
      </c>
      <c r="I91" s="17">
        <v>77.837000000000003</v>
      </c>
      <c r="J91" s="17">
        <v>102.812</v>
      </c>
      <c r="K91" s="17">
        <v>4.4050000000000002</v>
      </c>
      <c r="L91" s="17">
        <v>4.4039999999999999</v>
      </c>
      <c r="M91" s="17">
        <f>G91-SUM(I91,K91)</f>
        <v>77.626999999999995</v>
      </c>
      <c r="N91" s="17">
        <f>H91-SUM(J91,L91)</f>
        <v>77.593000000000004</v>
      </c>
      <c r="O91" s="17">
        <v>64.765000000000001</v>
      </c>
      <c r="P91" s="23"/>
      <c r="Q91" s="51"/>
      <c r="R91" s="50"/>
      <c r="S91" s="50"/>
      <c r="T91" s="50"/>
      <c r="U91" s="50"/>
      <c r="V91" s="50"/>
      <c r="W91" s="50"/>
      <c r="X91" s="50"/>
      <c r="Y91" s="50"/>
      <c r="Z91" s="50"/>
      <c r="AA91" s="50"/>
      <c r="AB91" s="50"/>
    </row>
    <row r="92" spans="2:28">
      <c r="B92" s="14">
        <v>10284</v>
      </c>
      <c r="C92" s="15" t="s">
        <v>104</v>
      </c>
      <c r="D92" s="16">
        <v>1</v>
      </c>
      <c r="E92" s="16">
        <v>0</v>
      </c>
      <c r="F92" s="17">
        <v>10.31</v>
      </c>
      <c r="G92" s="17">
        <v>10.849</v>
      </c>
      <c r="H92" s="17">
        <v>10.997</v>
      </c>
      <c r="I92" s="17">
        <v>0</v>
      </c>
      <c r="J92" s="17">
        <v>0</v>
      </c>
      <c r="K92" s="17">
        <v>0</v>
      </c>
      <c r="L92" s="17">
        <v>0</v>
      </c>
      <c r="M92" s="17">
        <v>10.849</v>
      </c>
      <c r="N92" s="17">
        <v>10.997</v>
      </c>
      <c r="O92" s="17">
        <v>10.157999999999999</v>
      </c>
      <c r="P92" s="23"/>
      <c r="Q92" s="51"/>
      <c r="R92" s="50"/>
      <c r="S92" s="50"/>
      <c r="T92" s="50"/>
      <c r="U92" s="50"/>
      <c r="V92" s="50"/>
      <c r="W92" s="50"/>
      <c r="X92" s="50"/>
      <c r="Y92" s="50"/>
      <c r="Z92" s="50"/>
      <c r="AA92" s="50"/>
      <c r="AB92" s="50"/>
    </row>
    <row r="93" spans="2:28">
      <c r="B93" s="14">
        <v>10285</v>
      </c>
      <c r="C93" s="15" t="s">
        <v>105</v>
      </c>
      <c r="D93" s="16">
        <v>0</v>
      </c>
      <c r="E93" s="16">
        <v>1</v>
      </c>
      <c r="F93" s="17">
        <v>6.6260000000000003</v>
      </c>
      <c r="G93" s="17">
        <v>7.7830000000000004</v>
      </c>
      <c r="H93" s="17">
        <v>7.82</v>
      </c>
      <c r="I93" s="17">
        <v>0</v>
      </c>
      <c r="J93" s="17">
        <v>0</v>
      </c>
      <c r="K93" s="17">
        <v>0</v>
      </c>
      <c r="L93" s="17">
        <v>0</v>
      </c>
      <c r="M93" s="17">
        <f>G93-SUM(I93,K93)</f>
        <v>7.7830000000000004</v>
      </c>
      <c r="N93" s="17">
        <f>H93-SUM(J93,L93)</f>
        <v>7.82</v>
      </c>
      <c r="O93" s="17">
        <v>6.5289999999999999</v>
      </c>
      <c r="P93" s="23"/>
      <c r="Q93" s="51"/>
      <c r="R93" s="50"/>
      <c r="S93" s="50"/>
      <c r="T93" s="50"/>
      <c r="U93" s="50"/>
      <c r="V93" s="50"/>
      <c r="W93" s="50"/>
      <c r="X93" s="50"/>
      <c r="Y93" s="50"/>
      <c r="Z93" s="50"/>
      <c r="AA93" s="50"/>
      <c r="AB93" s="50"/>
    </row>
    <row r="94" spans="2:28">
      <c r="B94" s="14">
        <v>10286</v>
      </c>
      <c r="C94" s="15" t="s">
        <v>106</v>
      </c>
      <c r="D94" s="16">
        <v>1</v>
      </c>
      <c r="E94" s="16">
        <v>0</v>
      </c>
      <c r="F94" s="17">
        <v>46.595999999999997</v>
      </c>
      <c r="G94" s="17">
        <v>74.271000000000001</v>
      </c>
      <c r="H94" s="17">
        <v>74.085999999999999</v>
      </c>
      <c r="I94" s="17">
        <v>0</v>
      </c>
      <c r="J94" s="17">
        <v>0</v>
      </c>
      <c r="K94" s="17">
        <v>24.141999999999999</v>
      </c>
      <c r="L94" s="17">
        <v>24.193000000000001</v>
      </c>
      <c r="M94" s="17">
        <v>50.128999999999998</v>
      </c>
      <c r="N94" s="17">
        <v>49.893000000000001</v>
      </c>
      <c r="O94" s="17">
        <v>45.911000000000001</v>
      </c>
      <c r="P94" s="23"/>
      <c r="Q94" s="51"/>
      <c r="R94" s="50"/>
      <c r="S94" s="50"/>
      <c r="T94" s="50"/>
      <c r="U94" s="50"/>
      <c r="V94" s="50"/>
      <c r="W94" s="50"/>
      <c r="X94" s="50"/>
      <c r="Y94" s="50"/>
      <c r="Z94" s="50"/>
      <c r="AA94" s="50"/>
      <c r="AB94" s="50"/>
    </row>
    <row r="95" spans="2:28">
      <c r="B95" s="14">
        <v>10288</v>
      </c>
      <c r="C95" s="15" t="s">
        <v>107</v>
      </c>
      <c r="D95" s="16">
        <v>0</v>
      </c>
      <c r="E95" s="16">
        <v>1</v>
      </c>
      <c r="F95" s="17">
        <v>25.103000000000002</v>
      </c>
      <c r="G95" s="17">
        <v>24.678000000000001</v>
      </c>
      <c r="H95" s="17">
        <v>24.721</v>
      </c>
      <c r="I95" s="17">
        <v>0</v>
      </c>
      <c r="J95" s="17">
        <v>0</v>
      </c>
      <c r="K95" s="17">
        <v>6.6000000000000003E-2</v>
      </c>
      <c r="L95" s="17">
        <v>6.6000000000000003E-2</v>
      </c>
      <c r="M95" s="17">
        <v>24.611999999999998</v>
      </c>
      <c r="N95" s="17">
        <v>24.655000000000001</v>
      </c>
      <c r="O95" s="17">
        <v>24.734000000000002</v>
      </c>
      <c r="P95" s="23"/>
      <c r="Q95" s="51"/>
      <c r="R95" s="50"/>
      <c r="S95" s="50"/>
      <c r="T95" s="50"/>
      <c r="U95" s="50"/>
      <c r="V95" s="50"/>
      <c r="W95" s="50"/>
      <c r="X95" s="50"/>
      <c r="Y95" s="50"/>
      <c r="Z95" s="50"/>
      <c r="AA95" s="50"/>
      <c r="AB95" s="50"/>
    </row>
    <row r="96" spans="2:28">
      <c r="B96" s="14">
        <v>10291</v>
      </c>
      <c r="C96" s="15" t="s">
        <v>108</v>
      </c>
      <c r="D96" s="16">
        <v>1</v>
      </c>
      <c r="E96" s="16">
        <v>0</v>
      </c>
      <c r="F96" s="17">
        <v>80.363</v>
      </c>
      <c r="G96" s="17">
        <v>78.183999999999997</v>
      </c>
      <c r="H96" s="17">
        <v>78.385999999999996</v>
      </c>
      <c r="I96" s="17">
        <v>0</v>
      </c>
      <c r="J96" s="17">
        <v>0</v>
      </c>
      <c r="K96" s="17">
        <v>0</v>
      </c>
      <c r="L96" s="17">
        <v>0</v>
      </c>
      <c r="M96" s="17">
        <v>78.183999999999997</v>
      </c>
      <c r="N96" s="17">
        <v>78.385999999999996</v>
      </c>
      <c r="O96" s="17">
        <v>79.182000000000002</v>
      </c>
      <c r="P96" s="23"/>
      <c r="Q96" s="51"/>
      <c r="R96" s="50"/>
      <c r="S96" s="50"/>
      <c r="T96" s="50"/>
      <c r="U96" s="50"/>
      <c r="V96" s="50"/>
      <c r="W96" s="50"/>
      <c r="X96" s="50"/>
      <c r="Y96" s="50"/>
      <c r="Z96" s="50"/>
      <c r="AA96" s="50"/>
      <c r="AB96" s="50"/>
    </row>
    <row r="97" spans="2:28">
      <c r="B97" s="14">
        <v>10294</v>
      </c>
      <c r="C97" s="15" t="s">
        <v>109</v>
      </c>
      <c r="D97" s="16">
        <v>1</v>
      </c>
      <c r="E97" s="16">
        <v>0</v>
      </c>
      <c r="F97" s="17">
        <v>36.869</v>
      </c>
      <c r="G97" s="17">
        <v>36.786999999999999</v>
      </c>
      <c r="H97" s="17">
        <v>36.972000000000001</v>
      </c>
      <c r="I97" s="17">
        <v>0</v>
      </c>
      <c r="J97" s="17">
        <v>0</v>
      </c>
      <c r="K97" s="17">
        <v>0</v>
      </c>
      <c r="L97" s="17">
        <v>0</v>
      </c>
      <c r="M97" s="17">
        <f>G97-SUM(I97,K97)</f>
        <v>36.786999999999999</v>
      </c>
      <c r="N97" s="17">
        <f>H97-SUM(J97,L97)</f>
        <v>36.972000000000001</v>
      </c>
      <c r="O97" s="17">
        <v>36.326999999999998</v>
      </c>
      <c r="P97" s="23"/>
      <c r="Q97" s="51"/>
      <c r="R97" s="50"/>
      <c r="S97" s="50"/>
      <c r="T97" s="50"/>
      <c r="U97" s="50"/>
      <c r="V97" s="50"/>
      <c r="W97" s="50"/>
      <c r="X97" s="50"/>
      <c r="Y97" s="50"/>
      <c r="Z97" s="50"/>
      <c r="AA97" s="50"/>
      <c r="AB97" s="50"/>
    </row>
    <row r="98" spans="2:28">
      <c r="B98" s="14">
        <v>10304</v>
      </c>
      <c r="C98" s="15" t="s">
        <v>110</v>
      </c>
      <c r="D98" s="16">
        <v>1</v>
      </c>
      <c r="E98" s="16">
        <v>0</v>
      </c>
      <c r="F98" s="17">
        <v>14.278</v>
      </c>
      <c r="G98" s="17">
        <v>13.414</v>
      </c>
      <c r="H98" s="17">
        <v>13.445</v>
      </c>
      <c r="I98" s="17">
        <v>0</v>
      </c>
      <c r="J98" s="17">
        <v>0</v>
      </c>
      <c r="K98" s="17">
        <v>0</v>
      </c>
      <c r="L98" s="17">
        <v>0</v>
      </c>
      <c r="M98" s="17">
        <v>13.414</v>
      </c>
      <c r="N98" s="17">
        <v>13.445</v>
      </c>
      <c r="O98" s="17">
        <v>14.068</v>
      </c>
      <c r="P98" s="23"/>
      <c r="Q98" s="51"/>
      <c r="R98" s="50"/>
      <c r="S98" s="50"/>
      <c r="T98" s="50"/>
      <c r="U98" s="50"/>
      <c r="V98" s="50"/>
      <c r="W98" s="50"/>
      <c r="X98" s="50"/>
      <c r="Y98" s="50"/>
      <c r="Z98" s="50"/>
      <c r="AA98" s="50"/>
      <c r="AB98" s="50"/>
    </row>
    <row r="99" spans="2:28">
      <c r="B99" s="14">
        <v>10306</v>
      </c>
      <c r="C99" s="15" t="s">
        <v>173</v>
      </c>
      <c r="D99" s="16">
        <v>1</v>
      </c>
      <c r="E99" s="16">
        <v>0</v>
      </c>
      <c r="F99" s="17">
        <v>26.152999999999999</v>
      </c>
      <c r="G99" s="17">
        <v>113.176</v>
      </c>
      <c r="H99" s="17">
        <v>113.23</v>
      </c>
      <c r="I99" s="17">
        <v>57.460999999999999</v>
      </c>
      <c r="J99" s="17">
        <v>57.460999999999999</v>
      </c>
      <c r="K99" s="17">
        <v>29.946000000000002</v>
      </c>
      <c r="L99" s="17">
        <v>30</v>
      </c>
      <c r="M99" s="17">
        <v>25.768999999999988</v>
      </c>
      <c r="N99" s="17">
        <v>25.768999999999991</v>
      </c>
      <c r="O99" s="17">
        <v>25.768999999999998</v>
      </c>
      <c r="P99" s="23"/>
      <c r="Q99" s="51"/>
      <c r="R99" s="50"/>
      <c r="S99" s="50"/>
      <c r="T99" s="50"/>
      <c r="U99" s="50"/>
      <c r="V99" s="50"/>
      <c r="W99" s="50"/>
      <c r="X99" s="50"/>
      <c r="Y99" s="50"/>
      <c r="Z99" s="50"/>
      <c r="AA99" s="50"/>
      <c r="AB99" s="50"/>
    </row>
    <row r="100" spans="2:28">
      <c r="B100" s="14">
        <v>10307</v>
      </c>
      <c r="C100" s="15" t="s">
        <v>112</v>
      </c>
      <c r="D100" s="16">
        <v>1</v>
      </c>
      <c r="E100" s="16">
        <v>0</v>
      </c>
      <c r="F100" s="17">
        <v>73.058999999999997</v>
      </c>
      <c r="G100" s="17">
        <v>68.665000000000006</v>
      </c>
      <c r="H100" s="17">
        <v>68.700999999999993</v>
      </c>
      <c r="I100" s="17">
        <v>0</v>
      </c>
      <c r="J100" s="17">
        <v>0</v>
      </c>
      <c r="K100" s="17">
        <v>0</v>
      </c>
      <c r="L100" s="17">
        <v>0</v>
      </c>
      <c r="M100" s="17">
        <v>68.665000000000006</v>
      </c>
      <c r="N100" s="17">
        <v>68.700999999999993</v>
      </c>
      <c r="O100" s="17">
        <v>71.984999999999999</v>
      </c>
      <c r="P100" s="23"/>
      <c r="Q100" s="51"/>
      <c r="R100" s="50"/>
      <c r="S100" s="50"/>
      <c r="T100" s="50"/>
      <c r="U100" s="50"/>
      <c r="V100" s="50"/>
      <c r="W100" s="50"/>
      <c r="X100" s="50"/>
      <c r="Y100" s="50"/>
      <c r="Z100" s="50"/>
      <c r="AA100" s="50"/>
      <c r="AB100" s="50"/>
    </row>
    <row r="101" spans="2:28">
      <c r="B101" s="14">
        <v>10326</v>
      </c>
      <c r="C101" s="15" t="s">
        <v>113</v>
      </c>
      <c r="D101" s="16">
        <v>1</v>
      </c>
      <c r="E101" s="16">
        <v>0</v>
      </c>
      <c r="F101" s="17">
        <v>30.914000000000001</v>
      </c>
      <c r="G101" s="17">
        <v>34.292000000000002</v>
      </c>
      <c r="H101" s="17">
        <v>35.805</v>
      </c>
      <c r="I101" s="17">
        <v>0</v>
      </c>
      <c r="J101" s="17">
        <v>0</v>
      </c>
      <c r="K101" s="17">
        <v>0</v>
      </c>
      <c r="L101" s="17">
        <v>0</v>
      </c>
      <c r="M101" s="17">
        <v>34.292000000000002</v>
      </c>
      <c r="N101" s="17">
        <v>35.805</v>
      </c>
      <c r="O101" s="17">
        <v>30.46</v>
      </c>
      <c r="P101" s="23"/>
      <c r="Q101" s="51"/>
      <c r="R101" s="50"/>
      <c r="S101" s="50"/>
      <c r="T101" s="50"/>
      <c r="U101" s="50"/>
      <c r="V101" s="50"/>
      <c r="W101" s="50"/>
      <c r="X101" s="50"/>
      <c r="Y101" s="50"/>
      <c r="Z101" s="50"/>
      <c r="AA101" s="50"/>
      <c r="AB101" s="50"/>
    </row>
    <row r="102" spans="2:28">
      <c r="B102" s="14">
        <v>10331</v>
      </c>
      <c r="C102" s="15" t="s">
        <v>114</v>
      </c>
      <c r="D102" s="16">
        <v>0</v>
      </c>
      <c r="E102" s="16">
        <v>1</v>
      </c>
      <c r="F102" s="17">
        <v>37.148000000000003</v>
      </c>
      <c r="G102" s="17">
        <v>35.36</v>
      </c>
      <c r="H102" s="17">
        <v>35.408000000000001</v>
      </c>
      <c r="I102" s="17">
        <v>0</v>
      </c>
      <c r="J102" s="17">
        <v>0</v>
      </c>
      <c r="K102" s="17">
        <v>0</v>
      </c>
      <c r="L102" s="17">
        <v>0</v>
      </c>
      <c r="M102" s="17">
        <v>35.36</v>
      </c>
      <c r="N102" s="17">
        <v>35.408000000000001</v>
      </c>
      <c r="O102" s="17">
        <v>36.601999999999997</v>
      </c>
      <c r="P102" s="23"/>
      <c r="Q102" s="51"/>
      <c r="R102" s="50"/>
      <c r="S102" s="50"/>
      <c r="T102" s="50"/>
      <c r="U102" s="50"/>
      <c r="V102" s="50"/>
      <c r="W102" s="50"/>
      <c r="X102" s="50"/>
      <c r="Y102" s="50"/>
      <c r="Z102" s="50"/>
      <c r="AA102" s="50"/>
      <c r="AB102" s="50"/>
    </row>
    <row r="103" spans="2:28">
      <c r="B103" s="14">
        <v>10333</v>
      </c>
      <c r="C103" s="15" t="s">
        <v>115</v>
      </c>
      <c r="D103" s="16">
        <v>0</v>
      </c>
      <c r="E103" s="16">
        <v>1</v>
      </c>
      <c r="F103" s="17">
        <v>18.791</v>
      </c>
      <c r="G103" s="17">
        <v>21.8</v>
      </c>
      <c r="H103" s="17">
        <v>21.994</v>
      </c>
      <c r="I103" s="17">
        <v>0</v>
      </c>
      <c r="J103" s="17">
        <v>0</v>
      </c>
      <c r="K103" s="17">
        <v>0</v>
      </c>
      <c r="L103" s="17">
        <v>0</v>
      </c>
      <c r="M103" s="17">
        <v>21.8</v>
      </c>
      <c r="N103" s="17">
        <v>21.994</v>
      </c>
      <c r="O103" s="17">
        <v>18.515000000000001</v>
      </c>
      <c r="P103" s="23"/>
      <c r="Q103" s="51"/>
      <c r="R103" s="50"/>
      <c r="S103" s="50"/>
      <c r="T103" s="50"/>
      <c r="U103" s="50"/>
      <c r="V103" s="50"/>
      <c r="W103" s="50"/>
      <c r="X103" s="50"/>
      <c r="Y103" s="50"/>
      <c r="Z103" s="50"/>
      <c r="AA103" s="50"/>
      <c r="AB103" s="50"/>
    </row>
    <row r="104" spans="2:28">
      <c r="B104" s="14">
        <v>10338</v>
      </c>
      <c r="C104" s="15" t="s">
        <v>116</v>
      </c>
      <c r="D104" s="16">
        <v>1</v>
      </c>
      <c r="E104" s="16">
        <v>0</v>
      </c>
      <c r="F104" s="17">
        <v>2.4079999999999999</v>
      </c>
      <c r="G104" s="17">
        <v>2.7549999999999999</v>
      </c>
      <c r="H104" s="17">
        <v>2.7869999999999999</v>
      </c>
      <c r="I104" s="17">
        <v>0</v>
      </c>
      <c r="J104" s="17">
        <v>0</v>
      </c>
      <c r="K104" s="17">
        <v>0</v>
      </c>
      <c r="L104" s="17">
        <v>0</v>
      </c>
      <c r="M104" s="17">
        <v>2.7549999999999999</v>
      </c>
      <c r="N104" s="17">
        <v>2.7869999999999999</v>
      </c>
      <c r="O104" s="17">
        <v>2.3730000000000002</v>
      </c>
      <c r="P104" s="23"/>
      <c r="Q104" s="51"/>
      <c r="R104" s="50"/>
      <c r="S104" s="50"/>
      <c r="T104" s="50"/>
      <c r="U104" s="50"/>
      <c r="V104" s="50"/>
      <c r="W104" s="50"/>
      <c r="X104" s="50"/>
      <c r="Y104" s="50"/>
      <c r="Z104" s="50"/>
      <c r="AA104" s="50"/>
      <c r="AB104" s="50"/>
    </row>
    <row r="105" spans="2:28">
      <c r="B105" s="14">
        <v>10342</v>
      </c>
      <c r="C105" s="15" t="s">
        <v>117</v>
      </c>
      <c r="D105" s="16">
        <v>1</v>
      </c>
      <c r="E105" s="16">
        <v>0</v>
      </c>
      <c r="F105" s="17">
        <v>39.268000000000001</v>
      </c>
      <c r="G105" s="17">
        <v>38.216999999999999</v>
      </c>
      <c r="H105" s="17">
        <v>38.332000000000001</v>
      </c>
      <c r="I105" s="17">
        <v>0</v>
      </c>
      <c r="J105" s="17">
        <v>0</v>
      </c>
      <c r="K105" s="17">
        <v>0</v>
      </c>
      <c r="L105" s="17">
        <v>0</v>
      </c>
      <c r="M105" s="17">
        <v>38.216999999999999</v>
      </c>
      <c r="N105" s="17">
        <v>38.332000000000001</v>
      </c>
      <c r="O105" s="17">
        <v>38.691000000000003</v>
      </c>
      <c r="P105" s="23"/>
      <c r="Q105" s="51"/>
      <c r="R105" s="50"/>
      <c r="S105" s="50"/>
      <c r="T105" s="50"/>
      <c r="U105" s="50"/>
      <c r="V105" s="50"/>
      <c r="W105" s="50"/>
      <c r="X105" s="50"/>
      <c r="Y105" s="50"/>
      <c r="Z105" s="50"/>
      <c r="AA105" s="50"/>
      <c r="AB105" s="50"/>
    </row>
    <row r="106" spans="2:28">
      <c r="B106" s="14">
        <v>10343</v>
      </c>
      <c r="C106" s="15" t="s">
        <v>118</v>
      </c>
      <c r="D106" s="16">
        <v>1</v>
      </c>
      <c r="E106" s="16">
        <v>0</v>
      </c>
      <c r="F106" s="17">
        <v>31.856999999999999</v>
      </c>
      <c r="G106" s="17">
        <v>12.098000000000001</v>
      </c>
      <c r="H106" s="17">
        <v>15.271000000000001</v>
      </c>
      <c r="I106" s="17">
        <v>0</v>
      </c>
      <c r="J106" s="17">
        <v>0</v>
      </c>
      <c r="K106" s="17">
        <v>0.13900000000000001</v>
      </c>
      <c r="L106" s="17">
        <v>0.13900000000000001</v>
      </c>
      <c r="M106" s="17">
        <v>11.959</v>
      </c>
      <c r="N106" s="17">
        <v>15.132</v>
      </c>
      <c r="O106" s="17">
        <v>31.388999999999999</v>
      </c>
      <c r="P106" s="23"/>
      <c r="Q106" s="51"/>
      <c r="R106" s="50"/>
      <c r="S106" s="50"/>
      <c r="T106" s="50"/>
      <c r="U106" s="50"/>
      <c r="V106" s="50"/>
      <c r="W106" s="50"/>
      <c r="X106" s="50"/>
      <c r="Y106" s="50"/>
      <c r="Z106" s="50"/>
      <c r="AA106" s="50"/>
      <c r="AB106" s="50"/>
    </row>
    <row r="107" spans="2:28">
      <c r="B107" s="14">
        <v>10349</v>
      </c>
      <c r="C107" s="15" t="s">
        <v>119</v>
      </c>
      <c r="D107" s="16">
        <v>1</v>
      </c>
      <c r="E107" s="16">
        <v>0</v>
      </c>
      <c r="F107" s="17">
        <v>531.72699999999998</v>
      </c>
      <c r="G107" s="17">
        <v>1056.269</v>
      </c>
      <c r="H107" s="17">
        <v>1053.2760000000001</v>
      </c>
      <c r="I107" s="17">
        <v>0</v>
      </c>
      <c r="J107" s="17">
        <v>0</v>
      </c>
      <c r="K107" s="17">
        <v>595.16</v>
      </c>
      <c r="L107" s="17">
        <v>594.23199999999997</v>
      </c>
      <c r="M107" s="17">
        <v>461.10899999999998</v>
      </c>
      <c r="N107" s="17">
        <v>459.04399999999998</v>
      </c>
      <c r="O107" s="17">
        <v>523.91099999999994</v>
      </c>
      <c r="P107" s="23"/>
      <c r="Q107" s="51"/>
      <c r="R107" s="50"/>
      <c r="S107" s="50"/>
      <c r="T107" s="50"/>
      <c r="U107" s="50"/>
      <c r="V107" s="50"/>
      <c r="W107" s="50"/>
      <c r="X107" s="50"/>
      <c r="Y107" s="50"/>
      <c r="Z107" s="50"/>
      <c r="AA107" s="50"/>
      <c r="AB107" s="50"/>
    </row>
    <row r="108" spans="2:28">
      <c r="B108" s="14">
        <v>10352</v>
      </c>
      <c r="C108" s="15" t="s">
        <v>120</v>
      </c>
      <c r="D108" s="16">
        <v>1</v>
      </c>
      <c r="E108" s="16">
        <v>0</v>
      </c>
      <c r="F108" s="17">
        <v>16.143999999999998</v>
      </c>
      <c r="G108" s="17">
        <v>15.885</v>
      </c>
      <c r="H108" s="17">
        <v>15.917</v>
      </c>
      <c r="I108" s="17">
        <v>0</v>
      </c>
      <c r="J108" s="17">
        <v>0</v>
      </c>
      <c r="K108" s="17">
        <v>0</v>
      </c>
      <c r="L108" s="17">
        <v>0</v>
      </c>
      <c r="M108" s="17">
        <f>G108-SUM(I108,K108)</f>
        <v>15.885</v>
      </c>
      <c r="N108" s="17">
        <f>H108-SUM(J108,L108)</f>
        <v>15.917</v>
      </c>
      <c r="O108" s="17">
        <v>15.907</v>
      </c>
      <c r="P108" s="23"/>
      <c r="Q108" s="51"/>
      <c r="R108" s="50"/>
      <c r="S108" s="50"/>
      <c r="T108" s="50"/>
      <c r="U108" s="50"/>
      <c r="V108" s="50"/>
      <c r="W108" s="50"/>
      <c r="X108" s="50"/>
      <c r="Y108" s="50"/>
      <c r="Z108" s="50"/>
      <c r="AA108" s="50"/>
      <c r="AB108" s="50"/>
    </row>
    <row r="109" spans="2:28">
      <c r="B109" s="14">
        <v>10354</v>
      </c>
      <c r="C109" s="15" t="s">
        <v>121</v>
      </c>
      <c r="D109" s="16">
        <v>1</v>
      </c>
      <c r="E109" s="16">
        <v>0</v>
      </c>
      <c r="F109" s="17">
        <v>810.99</v>
      </c>
      <c r="G109" s="17">
        <v>746.07899999999995</v>
      </c>
      <c r="H109" s="17">
        <v>745.86400000000003</v>
      </c>
      <c r="I109" s="17">
        <v>0</v>
      </c>
      <c r="J109" s="17">
        <v>0</v>
      </c>
      <c r="K109" s="17">
        <v>30.841999999999999</v>
      </c>
      <c r="L109" s="17">
        <v>30.827999999999999</v>
      </c>
      <c r="M109" s="17">
        <v>715.23699999999997</v>
      </c>
      <c r="N109" s="17">
        <v>715.03599999999994</v>
      </c>
      <c r="O109" s="17">
        <v>799.07</v>
      </c>
      <c r="P109" s="23"/>
      <c r="Q109" s="51"/>
      <c r="R109" s="50"/>
      <c r="S109" s="50"/>
      <c r="T109" s="50"/>
      <c r="U109" s="50"/>
      <c r="V109" s="50"/>
      <c r="W109" s="50"/>
      <c r="X109" s="50"/>
      <c r="Y109" s="50"/>
      <c r="Z109" s="50"/>
      <c r="AA109" s="50"/>
      <c r="AB109" s="50"/>
    </row>
    <row r="110" spans="2:28">
      <c r="B110" s="14">
        <v>10360</v>
      </c>
      <c r="C110" s="15" t="s">
        <v>122</v>
      </c>
      <c r="D110" s="16">
        <v>1</v>
      </c>
      <c r="E110" s="16">
        <v>0</v>
      </c>
      <c r="F110" s="17">
        <v>6.8659999999999997</v>
      </c>
      <c r="G110" s="17">
        <v>7.6630000000000003</v>
      </c>
      <c r="H110" s="17">
        <v>7.7610000000000001</v>
      </c>
      <c r="I110" s="17">
        <v>0</v>
      </c>
      <c r="J110" s="17">
        <v>0</v>
      </c>
      <c r="K110" s="17">
        <v>0</v>
      </c>
      <c r="L110" s="17">
        <v>0</v>
      </c>
      <c r="M110" s="17">
        <v>7.6630000000000003</v>
      </c>
      <c r="N110" s="17">
        <v>7.7610000000000001</v>
      </c>
      <c r="O110" s="17">
        <v>6.7649999999999997</v>
      </c>
      <c r="P110" s="23"/>
      <c r="Q110" s="51"/>
      <c r="R110" s="50"/>
      <c r="S110" s="50"/>
      <c r="T110" s="50"/>
      <c r="U110" s="50"/>
      <c r="V110" s="50"/>
      <c r="W110" s="50"/>
      <c r="X110" s="50"/>
      <c r="Y110" s="50"/>
      <c r="Z110" s="50"/>
      <c r="AA110" s="50"/>
      <c r="AB110" s="50"/>
    </row>
    <row r="111" spans="2:28">
      <c r="B111" s="14">
        <v>10363</v>
      </c>
      <c r="C111" s="15" t="s">
        <v>123</v>
      </c>
      <c r="D111" s="16">
        <v>1</v>
      </c>
      <c r="E111" s="16">
        <v>0</v>
      </c>
      <c r="F111" s="17">
        <v>102.208</v>
      </c>
      <c r="G111" s="17">
        <v>91.05</v>
      </c>
      <c r="H111" s="17">
        <v>91.234999999999999</v>
      </c>
      <c r="I111" s="17">
        <v>0</v>
      </c>
      <c r="J111" s="17">
        <v>0</v>
      </c>
      <c r="K111" s="17">
        <v>0</v>
      </c>
      <c r="L111" s="17">
        <v>0</v>
      </c>
      <c r="M111" s="17">
        <v>91.05</v>
      </c>
      <c r="N111" s="17">
        <v>91.234999999999999</v>
      </c>
      <c r="O111" s="17">
        <v>100.706</v>
      </c>
      <c r="P111" s="23"/>
      <c r="Q111" s="51"/>
      <c r="R111" s="50"/>
      <c r="S111" s="50"/>
      <c r="T111" s="50"/>
      <c r="U111" s="50"/>
      <c r="V111" s="50"/>
      <c r="W111" s="50"/>
      <c r="X111" s="50"/>
      <c r="Y111" s="50"/>
      <c r="Z111" s="50"/>
      <c r="AA111" s="50"/>
      <c r="AB111" s="50"/>
    </row>
    <row r="112" spans="2:28">
      <c r="B112" s="14">
        <v>10369</v>
      </c>
      <c r="C112" s="15" t="s">
        <v>124</v>
      </c>
      <c r="D112" s="16">
        <v>1</v>
      </c>
      <c r="E112" s="16">
        <v>0</v>
      </c>
      <c r="F112" s="17">
        <v>16.677</v>
      </c>
      <c r="G112" s="17">
        <v>18.376999999999999</v>
      </c>
      <c r="H112" s="17">
        <v>18.393999999999998</v>
      </c>
      <c r="I112" s="17">
        <v>0</v>
      </c>
      <c r="J112" s="17">
        <v>0</v>
      </c>
      <c r="K112" s="17">
        <v>0</v>
      </c>
      <c r="L112" s="17">
        <v>0</v>
      </c>
      <c r="M112" s="17">
        <v>18.376999999999999</v>
      </c>
      <c r="N112" s="17">
        <v>18.393999999999998</v>
      </c>
      <c r="O112" s="17">
        <v>16.431999999999999</v>
      </c>
      <c r="P112" s="23"/>
      <c r="Q112" s="51"/>
      <c r="R112" s="50"/>
      <c r="S112" s="50"/>
      <c r="T112" s="50"/>
      <c r="U112" s="50"/>
      <c r="V112" s="50"/>
      <c r="W112" s="50"/>
      <c r="X112" s="50"/>
      <c r="Y112" s="50"/>
      <c r="Z112" s="50"/>
      <c r="AA112" s="50"/>
      <c r="AB112" s="50"/>
    </row>
    <row r="113" spans="2:28">
      <c r="B113" s="14">
        <v>10370</v>
      </c>
      <c r="C113" s="15" t="s">
        <v>125</v>
      </c>
      <c r="D113" s="16">
        <v>1</v>
      </c>
      <c r="E113" s="16">
        <v>0</v>
      </c>
      <c r="F113" s="17">
        <v>408.39299999999997</v>
      </c>
      <c r="G113" s="17">
        <v>547.30700000000002</v>
      </c>
      <c r="H113" s="17">
        <v>545.65499999999997</v>
      </c>
      <c r="I113" s="17">
        <v>0</v>
      </c>
      <c r="J113" s="17">
        <v>0</v>
      </c>
      <c r="K113" s="17">
        <v>178.47900000000001</v>
      </c>
      <c r="L113" s="17">
        <v>178.43</v>
      </c>
      <c r="M113" s="17">
        <v>368.82799999999997</v>
      </c>
      <c r="N113" s="17">
        <v>367.22500000000002</v>
      </c>
      <c r="O113" s="17">
        <v>402.39</v>
      </c>
      <c r="P113" s="23"/>
      <c r="Q113" s="51"/>
      <c r="R113" s="50"/>
      <c r="S113" s="50"/>
      <c r="T113" s="50"/>
      <c r="U113" s="50"/>
      <c r="V113" s="50"/>
      <c r="W113" s="50"/>
      <c r="X113" s="50"/>
      <c r="Y113" s="50"/>
      <c r="Z113" s="50"/>
      <c r="AA113" s="50"/>
      <c r="AB113" s="50"/>
    </row>
    <row r="114" spans="2:28">
      <c r="B114" s="14">
        <v>10371</v>
      </c>
      <c r="C114" s="15" t="s">
        <v>126</v>
      </c>
      <c r="D114" s="16">
        <v>1</v>
      </c>
      <c r="E114" s="16">
        <v>0</v>
      </c>
      <c r="F114" s="17">
        <v>11.196999999999999</v>
      </c>
      <c r="G114" s="17">
        <v>11.535</v>
      </c>
      <c r="H114" s="17">
        <v>11.568</v>
      </c>
      <c r="I114" s="17">
        <v>0</v>
      </c>
      <c r="J114" s="17">
        <v>0</v>
      </c>
      <c r="K114" s="17">
        <v>0</v>
      </c>
      <c r="L114" s="17">
        <v>0</v>
      </c>
      <c r="M114" s="17">
        <v>11.535</v>
      </c>
      <c r="N114" s="17">
        <v>11.568</v>
      </c>
      <c r="O114" s="17">
        <v>11.032</v>
      </c>
      <c r="P114" s="23"/>
      <c r="Q114" s="51"/>
      <c r="R114" s="50"/>
      <c r="S114" s="50"/>
      <c r="T114" s="50"/>
      <c r="U114" s="50"/>
      <c r="V114" s="50"/>
      <c r="W114" s="50"/>
      <c r="X114" s="50"/>
      <c r="Y114" s="50"/>
      <c r="Z114" s="50"/>
      <c r="AA114" s="50"/>
      <c r="AB114" s="50"/>
    </row>
    <row r="115" spans="2:28">
      <c r="B115" s="14">
        <v>10376</v>
      </c>
      <c r="C115" s="15" t="s">
        <v>127</v>
      </c>
      <c r="D115" s="16">
        <v>1</v>
      </c>
      <c r="E115" s="16">
        <v>0</v>
      </c>
      <c r="F115" s="17">
        <v>56.865000000000002</v>
      </c>
      <c r="G115" s="17">
        <v>56.807000000000002</v>
      </c>
      <c r="H115" s="17">
        <v>56.825000000000003</v>
      </c>
      <c r="I115" s="17">
        <v>0</v>
      </c>
      <c r="J115" s="17">
        <v>0</v>
      </c>
      <c r="K115" s="17">
        <v>0.69699999999999995</v>
      </c>
      <c r="L115" s="17">
        <v>0.69699999999999995</v>
      </c>
      <c r="M115" s="17">
        <v>56.11</v>
      </c>
      <c r="N115" s="17">
        <v>56.128</v>
      </c>
      <c r="O115" s="17">
        <v>56.029000000000003</v>
      </c>
      <c r="P115" s="23"/>
      <c r="Q115" s="51"/>
      <c r="R115" s="50"/>
      <c r="S115" s="50"/>
      <c r="T115" s="50"/>
      <c r="U115" s="50"/>
      <c r="V115" s="50"/>
      <c r="W115" s="50"/>
      <c r="X115" s="50"/>
      <c r="Y115" s="50"/>
      <c r="Z115" s="50"/>
      <c r="AA115" s="50"/>
      <c r="AB115" s="50"/>
    </row>
    <row r="116" spans="2:28">
      <c r="B116" s="14">
        <v>10378</v>
      </c>
      <c r="C116" s="15" t="s">
        <v>128</v>
      </c>
      <c r="D116" s="16">
        <v>1</v>
      </c>
      <c r="E116" s="16">
        <v>0</v>
      </c>
      <c r="F116" s="17">
        <v>2.0510000000000002</v>
      </c>
      <c r="G116" s="17">
        <v>2.0350000000000001</v>
      </c>
      <c r="H116" s="17">
        <v>2.0430000000000001</v>
      </c>
      <c r="I116" s="17">
        <v>0</v>
      </c>
      <c r="J116" s="17">
        <v>0</v>
      </c>
      <c r="K116" s="17">
        <v>0</v>
      </c>
      <c r="L116" s="17">
        <v>0</v>
      </c>
      <c r="M116" s="17">
        <v>2.0350000000000001</v>
      </c>
      <c r="N116" s="17">
        <v>2.0430000000000001</v>
      </c>
      <c r="O116" s="17">
        <v>2.0209999999999999</v>
      </c>
      <c r="P116" s="23"/>
      <c r="Q116" s="51"/>
      <c r="R116" s="50"/>
      <c r="S116" s="50"/>
      <c r="T116" s="50"/>
      <c r="U116" s="50"/>
      <c r="V116" s="50"/>
      <c r="W116" s="50"/>
      <c r="X116" s="50"/>
      <c r="Y116" s="50"/>
      <c r="Z116" s="50"/>
      <c r="AA116" s="50"/>
      <c r="AB116" s="50"/>
    </row>
    <row r="117" spans="2:28">
      <c r="B117" s="14">
        <v>10379</v>
      </c>
      <c r="C117" s="15" t="s">
        <v>129</v>
      </c>
      <c r="D117" s="16">
        <v>1</v>
      </c>
      <c r="E117" s="16">
        <v>0</v>
      </c>
      <c r="F117" s="17">
        <v>4.88</v>
      </c>
      <c r="G117" s="17">
        <v>4.59</v>
      </c>
      <c r="H117" s="17">
        <v>4.6109999999999998</v>
      </c>
      <c r="I117" s="17">
        <v>0</v>
      </c>
      <c r="J117" s="17">
        <v>0</v>
      </c>
      <c r="K117" s="17">
        <v>0</v>
      </c>
      <c r="L117" s="17">
        <v>0</v>
      </c>
      <c r="M117" s="17">
        <v>4.59</v>
      </c>
      <c r="N117" s="17">
        <v>4.6109999999999998</v>
      </c>
      <c r="O117" s="17">
        <v>4.8079999999999998</v>
      </c>
      <c r="P117" s="23"/>
      <c r="Q117" s="51"/>
      <c r="R117" s="50"/>
      <c r="S117" s="50"/>
      <c r="T117" s="50"/>
      <c r="U117" s="50"/>
      <c r="V117" s="50"/>
      <c r="W117" s="50"/>
      <c r="X117" s="50"/>
      <c r="Y117" s="50"/>
      <c r="Z117" s="50"/>
      <c r="AA117" s="50"/>
      <c r="AB117" s="50"/>
    </row>
    <row r="118" spans="2:28">
      <c r="B118" s="14">
        <v>10388</v>
      </c>
      <c r="C118" s="15" t="s">
        <v>130</v>
      </c>
      <c r="D118" s="16">
        <v>1</v>
      </c>
      <c r="E118" s="16">
        <v>0</v>
      </c>
      <c r="F118" s="17">
        <v>114.91200000000001</v>
      </c>
      <c r="G118" s="17">
        <v>976.90200000000004</v>
      </c>
      <c r="H118" s="17">
        <v>1051.7370000000001</v>
      </c>
      <c r="I118" s="17">
        <v>754.84500000000003</v>
      </c>
      <c r="J118" s="17">
        <v>829.55200000000002</v>
      </c>
      <c r="K118" s="17">
        <v>0.23200000000000001</v>
      </c>
      <c r="L118" s="17">
        <v>0.23200000000000001</v>
      </c>
      <c r="M118" s="17">
        <v>221.82499999999999</v>
      </c>
      <c r="N118" s="17">
        <v>221.953</v>
      </c>
      <c r="O118" s="17">
        <v>113.223</v>
      </c>
      <c r="P118" s="23"/>
      <c r="Q118" s="51"/>
      <c r="R118" s="50"/>
      <c r="S118" s="50"/>
      <c r="T118" s="50"/>
      <c r="U118" s="50"/>
      <c r="V118" s="50"/>
      <c r="W118" s="50"/>
      <c r="X118" s="50"/>
      <c r="Y118" s="50"/>
      <c r="Z118" s="50"/>
      <c r="AA118" s="50"/>
      <c r="AB118" s="50"/>
    </row>
    <row r="119" spans="2:28">
      <c r="B119" s="14">
        <v>10391</v>
      </c>
      <c r="C119" s="15" t="s">
        <v>131</v>
      </c>
      <c r="D119" s="16">
        <v>1</v>
      </c>
      <c r="E119" s="16">
        <v>0</v>
      </c>
      <c r="F119" s="17">
        <v>30.423999999999999</v>
      </c>
      <c r="G119" s="17">
        <v>38.054000000000002</v>
      </c>
      <c r="H119" s="17">
        <v>38.607999999999997</v>
      </c>
      <c r="I119" s="17">
        <v>0</v>
      </c>
      <c r="J119" s="17">
        <v>0</v>
      </c>
      <c r="K119" s="17">
        <v>0</v>
      </c>
      <c r="L119" s="17">
        <v>0</v>
      </c>
      <c r="M119" s="17">
        <v>38.054000000000002</v>
      </c>
      <c r="N119" s="17">
        <v>38.607999999999997</v>
      </c>
      <c r="O119" s="17">
        <v>29.977</v>
      </c>
      <c r="P119" s="23"/>
      <c r="Q119" s="51"/>
      <c r="R119" s="50"/>
      <c r="S119" s="50"/>
      <c r="T119" s="50"/>
      <c r="U119" s="50"/>
      <c r="V119" s="50"/>
      <c r="W119" s="50"/>
      <c r="X119" s="50"/>
      <c r="Y119" s="50"/>
      <c r="Z119" s="50"/>
      <c r="AA119" s="50"/>
      <c r="AB119" s="50"/>
    </row>
    <row r="120" spans="2:28">
      <c r="B120" s="14">
        <v>10406</v>
      </c>
      <c r="C120" s="15" t="s">
        <v>132</v>
      </c>
      <c r="D120" s="16">
        <v>1</v>
      </c>
      <c r="E120" s="16">
        <v>0</v>
      </c>
      <c r="F120" s="17">
        <v>0.46500000000000002</v>
      </c>
      <c r="G120" s="17">
        <v>0.66300000000000003</v>
      </c>
      <c r="H120" s="17">
        <v>0.66800000000000004</v>
      </c>
      <c r="I120" s="17">
        <v>0</v>
      </c>
      <c r="J120" s="17">
        <v>0</v>
      </c>
      <c r="K120" s="17">
        <v>0</v>
      </c>
      <c r="L120" s="17">
        <v>0</v>
      </c>
      <c r="M120" s="17">
        <v>0.66300000000000003</v>
      </c>
      <c r="N120" s="17">
        <v>0.66800000000000004</v>
      </c>
      <c r="O120" s="17">
        <v>0.45800000000000002</v>
      </c>
      <c r="P120" s="23"/>
      <c r="Q120" s="51"/>
      <c r="R120" s="50"/>
      <c r="S120" s="50"/>
      <c r="T120" s="50"/>
      <c r="U120" s="50"/>
      <c r="V120" s="50"/>
      <c r="W120" s="50"/>
      <c r="X120" s="50"/>
      <c r="Y120" s="50"/>
      <c r="Z120" s="50"/>
      <c r="AA120" s="50"/>
      <c r="AB120" s="50"/>
    </row>
    <row r="121" spans="2:28">
      <c r="B121" s="14">
        <v>10408</v>
      </c>
      <c r="C121" s="15" t="s">
        <v>133</v>
      </c>
      <c r="D121" s="16">
        <v>1</v>
      </c>
      <c r="E121" s="16">
        <v>0</v>
      </c>
      <c r="F121" s="17">
        <v>1.55</v>
      </c>
      <c r="G121" s="17">
        <v>1.639</v>
      </c>
      <c r="H121" s="17">
        <v>1.6379999999999999</v>
      </c>
      <c r="I121" s="17">
        <v>0</v>
      </c>
      <c r="J121" s="17">
        <v>0</v>
      </c>
      <c r="K121" s="17">
        <v>0</v>
      </c>
      <c r="L121" s="17">
        <v>0</v>
      </c>
      <c r="M121" s="17">
        <v>1.639</v>
      </c>
      <c r="N121" s="17">
        <v>1.6379999999999999</v>
      </c>
      <c r="O121" s="17">
        <v>1.5269999999999999</v>
      </c>
      <c r="P121" s="23"/>
      <c r="Q121" s="51"/>
      <c r="R121" s="50"/>
      <c r="S121" s="50"/>
      <c r="T121" s="50"/>
      <c r="U121" s="50"/>
      <c r="V121" s="50"/>
      <c r="W121" s="50"/>
      <c r="X121" s="50"/>
      <c r="Y121" s="50"/>
      <c r="Z121" s="50"/>
      <c r="AA121" s="50"/>
      <c r="AB121" s="50"/>
    </row>
    <row r="122" spans="2:28">
      <c r="B122" s="14">
        <v>10409</v>
      </c>
      <c r="C122" s="15" t="s">
        <v>134</v>
      </c>
      <c r="D122" s="16">
        <v>1</v>
      </c>
      <c r="E122" s="16">
        <v>0</v>
      </c>
      <c r="F122" s="17">
        <v>20.725999999999999</v>
      </c>
      <c r="G122" s="17">
        <v>26.706</v>
      </c>
      <c r="H122" s="17">
        <v>26.702000000000002</v>
      </c>
      <c r="I122" s="17">
        <v>0</v>
      </c>
      <c r="J122" s="17">
        <v>0</v>
      </c>
      <c r="K122" s="17">
        <v>0</v>
      </c>
      <c r="L122" s="17">
        <v>0</v>
      </c>
      <c r="M122" s="17">
        <v>26.706</v>
      </c>
      <c r="N122" s="17">
        <v>26.702000000000002</v>
      </c>
      <c r="O122" s="17">
        <v>20.420999999999999</v>
      </c>
      <c r="P122" s="23"/>
      <c r="Q122" s="51"/>
      <c r="R122" s="50"/>
      <c r="S122" s="50"/>
      <c r="T122" s="50"/>
      <c r="U122" s="50"/>
      <c r="V122" s="50"/>
      <c r="W122" s="50"/>
      <c r="X122" s="50"/>
      <c r="Y122" s="50"/>
      <c r="Z122" s="50"/>
      <c r="AA122" s="50"/>
      <c r="AB122" s="50"/>
    </row>
    <row r="123" spans="2:28">
      <c r="B123" s="14">
        <v>10426</v>
      </c>
      <c r="C123" s="15" t="s">
        <v>135</v>
      </c>
      <c r="D123" s="16">
        <v>1</v>
      </c>
      <c r="E123" s="16">
        <v>0</v>
      </c>
      <c r="F123" s="17">
        <v>37.084000000000003</v>
      </c>
      <c r="G123" s="17">
        <v>31.696000000000002</v>
      </c>
      <c r="H123" s="17">
        <v>37.084000000000003</v>
      </c>
      <c r="I123" s="17">
        <v>0</v>
      </c>
      <c r="J123" s="17">
        <v>0</v>
      </c>
      <c r="K123" s="17">
        <v>0</v>
      </c>
      <c r="L123" s="17">
        <v>0</v>
      </c>
      <c r="M123" s="17">
        <v>31.696000000000002</v>
      </c>
      <c r="N123" s="17">
        <v>37.084000000000003</v>
      </c>
      <c r="O123" s="17">
        <v>36.539000000000001</v>
      </c>
      <c r="P123" s="23"/>
      <c r="Q123" s="51"/>
      <c r="R123" s="50"/>
      <c r="S123" s="50"/>
      <c r="T123" s="50"/>
      <c r="U123" s="50"/>
      <c r="V123" s="50"/>
      <c r="W123" s="50"/>
      <c r="X123" s="50"/>
      <c r="Y123" s="50"/>
      <c r="Z123" s="50"/>
      <c r="AA123" s="50"/>
      <c r="AB123" s="50"/>
    </row>
    <row r="124" spans="2:28">
      <c r="B124" s="14">
        <v>10434</v>
      </c>
      <c r="C124" s="15" t="s">
        <v>136</v>
      </c>
      <c r="D124" s="16">
        <v>1</v>
      </c>
      <c r="E124" s="16">
        <v>0</v>
      </c>
      <c r="F124" s="17">
        <v>27.562000000000001</v>
      </c>
      <c r="G124" s="17">
        <v>27.193000000000001</v>
      </c>
      <c r="H124" s="17">
        <v>27.382999999999999</v>
      </c>
      <c r="I124" s="17">
        <v>0</v>
      </c>
      <c r="J124" s="17">
        <v>0</v>
      </c>
      <c r="K124" s="17">
        <v>0</v>
      </c>
      <c r="L124" s="17">
        <v>0</v>
      </c>
      <c r="M124" s="17">
        <v>27.193000000000001</v>
      </c>
      <c r="N124" s="17">
        <v>27.382999999999999</v>
      </c>
      <c r="O124" s="17">
        <v>27.157</v>
      </c>
      <c r="P124" s="23"/>
      <c r="Q124" s="51"/>
      <c r="R124" s="50"/>
      <c r="S124" s="50"/>
      <c r="T124" s="50"/>
      <c r="U124" s="50"/>
      <c r="V124" s="50"/>
      <c r="W124" s="50"/>
      <c r="X124" s="50"/>
      <c r="Y124" s="50"/>
      <c r="Z124" s="50"/>
      <c r="AA124" s="50"/>
      <c r="AB124" s="50"/>
    </row>
    <row r="125" spans="2:28">
      <c r="B125" s="14">
        <v>10436</v>
      </c>
      <c r="C125" s="15" t="s">
        <v>137</v>
      </c>
      <c r="D125" s="16">
        <v>1</v>
      </c>
      <c r="E125" s="16">
        <v>0</v>
      </c>
      <c r="F125" s="17">
        <v>19.437999999999999</v>
      </c>
      <c r="G125" s="17">
        <v>24.898</v>
      </c>
      <c r="H125" s="17">
        <v>25.148</v>
      </c>
      <c r="I125" s="17">
        <v>0</v>
      </c>
      <c r="J125" s="17">
        <v>0</v>
      </c>
      <c r="K125" s="17">
        <v>0</v>
      </c>
      <c r="L125" s="17">
        <v>0</v>
      </c>
      <c r="M125" s="17">
        <v>24.898</v>
      </c>
      <c r="N125" s="17">
        <v>25.148</v>
      </c>
      <c r="O125" s="17">
        <v>19.152000000000001</v>
      </c>
      <c r="P125" s="23"/>
      <c r="Q125" s="51"/>
      <c r="R125" s="50"/>
      <c r="S125" s="50"/>
      <c r="T125" s="50"/>
      <c r="U125" s="50"/>
      <c r="V125" s="50"/>
      <c r="W125" s="50"/>
      <c r="X125" s="50"/>
      <c r="Y125" s="50"/>
      <c r="Z125" s="50"/>
      <c r="AA125" s="50"/>
      <c r="AB125" s="50"/>
    </row>
    <row r="126" spans="2:28">
      <c r="B126" s="14">
        <v>10440</v>
      </c>
      <c r="C126" s="15" t="s">
        <v>138</v>
      </c>
      <c r="D126" s="16">
        <v>1</v>
      </c>
      <c r="E126" s="16">
        <v>0</v>
      </c>
      <c r="F126" s="17">
        <v>5.08</v>
      </c>
      <c r="G126" s="17">
        <v>5.2519999999999998</v>
      </c>
      <c r="H126" s="17">
        <v>5.2679999999999998</v>
      </c>
      <c r="I126" s="17">
        <v>0</v>
      </c>
      <c r="J126" s="17">
        <v>0</v>
      </c>
      <c r="K126" s="17">
        <v>0</v>
      </c>
      <c r="L126" s="17">
        <v>0</v>
      </c>
      <c r="M126" s="17">
        <v>5.2519999999999998</v>
      </c>
      <c r="N126" s="17">
        <v>5.2679999999999998</v>
      </c>
      <c r="O126" s="17">
        <v>5.0049999999999999</v>
      </c>
      <c r="P126" s="23"/>
      <c r="Q126" s="51"/>
      <c r="R126" s="50"/>
      <c r="S126" s="50"/>
      <c r="T126" s="50"/>
      <c r="U126" s="50"/>
      <c r="V126" s="50"/>
      <c r="W126" s="50"/>
      <c r="X126" s="50"/>
      <c r="Y126" s="50"/>
      <c r="Z126" s="50"/>
      <c r="AA126" s="50"/>
      <c r="AB126" s="50"/>
    </row>
    <row r="127" spans="2:28">
      <c r="B127" s="14">
        <v>10442</v>
      </c>
      <c r="C127" s="15" t="s">
        <v>139</v>
      </c>
      <c r="D127" s="16">
        <v>1</v>
      </c>
      <c r="E127" s="16">
        <v>0</v>
      </c>
      <c r="F127" s="17">
        <v>13.596</v>
      </c>
      <c r="G127" s="17">
        <v>12.585000000000001</v>
      </c>
      <c r="H127" s="17">
        <v>12.635</v>
      </c>
      <c r="I127" s="17">
        <v>0</v>
      </c>
      <c r="J127" s="17">
        <v>0</v>
      </c>
      <c r="K127" s="17">
        <v>0</v>
      </c>
      <c r="L127" s="17">
        <v>0</v>
      </c>
      <c r="M127" s="17">
        <v>12.585000000000001</v>
      </c>
      <c r="N127" s="17">
        <v>12.635</v>
      </c>
      <c r="O127" s="17">
        <v>13.396000000000001</v>
      </c>
      <c r="P127" s="23"/>
      <c r="Q127" s="51"/>
      <c r="R127" s="50"/>
      <c r="S127" s="50"/>
      <c r="T127" s="50"/>
      <c r="U127" s="50"/>
      <c r="V127" s="50"/>
      <c r="W127" s="50"/>
      <c r="X127" s="50"/>
      <c r="Y127" s="50"/>
      <c r="Z127" s="50"/>
      <c r="AA127" s="50"/>
      <c r="AB127" s="50"/>
    </row>
    <row r="128" spans="2:28">
      <c r="B128" s="14">
        <v>10446</v>
      </c>
      <c r="C128" s="15" t="s">
        <v>140</v>
      </c>
      <c r="D128" s="16">
        <v>1</v>
      </c>
      <c r="E128" s="16">
        <v>0</v>
      </c>
      <c r="F128" s="17">
        <v>97.2</v>
      </c>
      <c r="G128" s="17">
        <v>97.009</v>
      </c>
      <c r="H128" s="17">
        <v>99.700999999999993</v>
      </c>
      <c r="I128" s="17">
        <v>0</v>
      </c>
      <c r="J128" s="17">
        <v>0</v>
      </c>
      <c r="K128" s="17">
        <v>0</v>
      </c>
      <c r="L128" s="17">
        <v>0</v>
      </c>
      <c r="M128" s="17">
        <f>G128-SUM(I128,K128)</f>
        <v>97.009</v>
      </c>
      <c r="N128" s="17">
        <f>H128-SUM(J128,L128)</f>
        <v>99.700999999999993</v>
      </c>
      <c r="O128" s="17">
        <v>95.771000000000001</v>
      </c>
      <c r="P128" s="23"/>
      <c r="Q128" s="51"/>
      <c r="R128" s="50"/>
      <c r="S128" s="50"/>
      <c r="T128" s="50"/>
      <c r="U128" s="50"/>
      <c r="V128" s="50"/>
      <c r="W128" s="50"/>
      <c r="X128" s="50"/>
      <c r="Y128" s="50"/>
      <c r="Z128" s="50"/>
      <c r="AA128" s="50"/>
      <c r="AB128" s="50"/>
    </row>
    <row r="129" spans="1:28">
      <c r="B129" s="14">
        <v>10448</v>
      </c>
      <c r="C129" s="15" t="s">
        <v>141</v>
      </c>
      <c r="D129" s="16">
        <v>0</v>
      </c>
      <c r="E129" s="16">
        <v>1</v>
      </c>
      <c r="F129" s="17">
        <v>8.6079999999999988</v>
      </c>
      <c r="G129" s="17">
        <v>8.2409999999999997</v>
      </c>
      <c r="H129" s="17">
        <v>8.2360000000000007</v>
      </c>
      <c r="I129" s="17">
        <v>0</v>
      </c>
      <c r="J129" s="17">
        <v>0</v>
      </c>
      <c r="K129" s="17">
        <v>0</v>
      </c>
      <c r="L129" s="17">
        <v>0</v>
      </c>
      <c r="M129" s="17">
        <v>8.2409999999999997</v>
      </c>
      <c r="N129" s="17">
        <v>8.2360000000000007</v>
      </c>
      <c r="O129" s="17">
        <v>8.4809999999999999</v>
      </c>
      <c r="P129" s="23"/>
      <c r="Q129" s="51"/>
      <c r="R129" s="50"/>
      <c r="S129" s="50"/>
      <c r="T129" s="50"/>
      <c r="U129" s="50"/>
      <c r="V129" s="50"/>
      <c r="W129" s="50"/>
      <c r="X129" s="50"/>
      <c r="Y129" s="50"/>
      <c r="Z129" s="50"/>
      <c r="AA129" s="50"/>
      <c r="AB129" s="50"/>
    </row>
    <row r="130" spans="1:28">
      <c r="B130" s="14">
        <v>10451</v>
      </c>
      <c r="C130" s="15" t="s">
        <v>142</v>
      </c>
      <c r="D130" s="16">
        <v>1</v>
      </c>
      <c r="E130" s="16">
        <v>0</v>
      </c>
      <c r="F130" s="17">
        <v>27.233000000000001</v>
      </c>
      <c r="G130" s="17">
        <v>26.242000000000001</v>
      </c>
      <c r="H130" s="17">
        <v>26.806000000000001</v>
      </c>
      <c r="I130" s="17">
        <v>0</v>
      </c>
      <c r="J130" s="17">
        <v>0</v>
      </c>
      <c r="K130" s="17">
        <v>0</v>
      </c>
      <c r="L130" s="17">
        <v>0</v>
      </c>
      <c r="M130" s="17">
        <v>26.242000000000001</v>
      </c>
      <c r="N130" s="17">
        <v>26.806000000000001</v>
      </c>
      <c r="O130" s="17">
        <v>26.832999999999998</v>
      </c>
      <c r="P130" s="23"/>
      <c r="Q130" s="51"/>
      <c r="R130" s="50"/>
      <c r="S130" s="50"/>
      <c r="T130" s="50"/>
      <c r="U130" s="50"/>
      <c r="V130" s="50"/>
      <c r="W130" s="50"/>
      <c r="X130" s="50"/>
      <c r="Y130" s="50"/>
      <c r="Z130" s="50"/>
      <c r="AA130" s="50"/>
      <c r="AB130" s="50"/>
    </row>
    <row r="131" spans="1:28">
      <c r="B131" s="14">
        <v>10482</v>
      </c>
      <c r="C131" s="15" t="s">
        <v>143</v>
      </c>
      <c r="D131" s="16">
        <v>1</v>
      </c>
      <c r="E131" s="16">
        <v>0</v>
      </c>
      <c r="F131" s="17">
        <v>4.1749999999999998</v>
      </c>
      <c r="G131" s="17">
        <v>2.7749999999999999</v>
      </c>
      <c r="H131" s="17">
        <v>2.8090000000000002</v>
      </c>
      <c r="I131" s="17">
        <v>0</v>
      </c>
      <c r="J131" s="17">
        <v>0</v>
      </c>
      <c r="K131" s="17">
        <v>0</v>
      </c>
      <c r="L131" s="17">
        <v>0</v>
      </c>
      <c r="M131" s="17">
        <v>2.7749999999999999</v>
      </c>
      <c r="N131" s="17">
        <v>2.8090000000000002</v>
      </c>
      <c r="O131" s="17">
        <v>4.1139999999999999</v>
      </c>
      <c r="P131" s="23"/>
      <c r="Q131" s="51"/>
      <c r="R131" s="50"/>
      <c r="S131" s="50"/>
      <c r="T131" s="50"/>
      <c r="U131" s="50"/>
      <c r="V131" s="50"/>
      <c r="W131" s="50"/>
      <c r="X131" s="50"/>
      <c r="Y131" s="50"/>
      <c r="Z131" s="50"/>
      <c r="AA131" s="50"/>
      <c r="AB131" s="50"/>
    </row>
    <row r="132" spans="1:28">
      <c r="B132" s="14">
        <v>10502</v>
      </c>
      <c r="C132" s="15" t="s">
        <v>144</v>
      </c>
      <c r="D132" s="16">
        <v>1</v>
      </c>
      <c r="E132" s="16">
        <v>0</v>
      </c>
      <c r="F132" s="17">
        <v>18.986000000000001</v>
      </c>
      <c r="G132" s="17">
        <v>18.614999999999998</v>
      </c>
      <c r="H132" s="17">
        <v>18.718</v>
      </c>
      <c r="I132" s="17">
        <v>0</v>
      </c>
      <c r="J132" s="17">
        <v>0</v>
      </c>
      <c r="K132" s="17">
        <v>0</v>
      </c>
      <c r="L132" s="17">
        <v>0</v>
      </c>
      <c r="M132" s="17">
        <v>18.614999999999998</v>
      </c>
      <c r="N132" s="17">
        <v>18.718</v>
      </c>
      <c r="O132" s="17">
        <v>18.707000000000001</v>
      </c>
      <c r="P132" s="23"/>
      <c r="Q132" s="51"/>
      <c r="R132" s="50"/>
      <c r="S132" s="50"/>
      <c r="T132" s="50"/>
      <c r="U132" s="50"/>
      <c r="V132" s="50"/>
      <c r="W132" s="50"/>
      <c r="X132" s="50"/>
      <c r="Y132" s="50"/>
      <c r="Z132" s="50"/>
      <c r="AA132" s="50"/>
      <c r="AB132" s="50"/>
    </row>
    <row r="133" spans="1:28">
      <c r="B133" s="14">
        <v>13927</v>
      </c>
      <c r="C133" s="15" t="s">
        <v>160</v>
      </c>
      <c r="D133" s="16">
        <v>1</v>
      </c>
      <c r="E133" s="16">
        <v>0</v>
      </c>
      <c r="F133" s="17">
        <v>4.1340000000000003</v>
      </c>
      <c r="G133" s="17">
        <v>3.5659999999999998</v>
      </c>
      <c r="H133" s="17">
        <v>4.0679999999999996</v>
      </c>
      <c r="I133" s="17">
        <v>0</v>
      </c>
      <c r="J133" s="17">
        <v>0</v>
      </c>
      <c r="K133" s="17">
        <v>0</v>
      </c>
      <c r="L133" s="17">
        <v>0</v>
      </c>
      <c r="M133" s="17">
        <v>3.5659999999999998</v>
      </c>
      <c r="N133" s="17">
        <v>4.0679999999999996</v>
      </c>
      <c r="O133" s="17">
        <v>4.0730000000000004</v>
      </c>
      <c r="P133" s="23"/>
      <c r="Q133" s="51"/>
      <c r="R133" s="50"/>
      <c r="S133" s="50"/>
      <c r="T133" s="50"/>
      <c r="U133" s="50"/>
      <c r="V133" s="50"/>
      <c r="W133" s="50"/>
      <c r="X133" s="50"/>
      <c r="Y133" s="50"/>
      <c r="Z133" s="50"/>
      <c r="AA133" s="50"/>
      <c r="AB133" s="50"/>
    </row>
    <row r="134" spans="1:28">
      <c r="B134" s="14">
        <v>10597</v>
      </c>
      <c r="C134" s="15" t="s">
        <v>145</v>
      </c>
      <c r="D134" s="16">
        <v>1</v>
      </c>
      <c r="E134" s="16">
        <v>0</v>
      </c>
      <c r="F134" s="17">
        <v>13.13</v>
      </c>
      <c r="G134" s="17">
        <v>12.315</v>
      </c>
      <c r="H134" s="17">
        <v>12.32</v>
      </c>
      <c r="I134" s="17">
        <v>0</v>
      </c>
      <c r="J134" s="17">
        <v>0</v>
      </c>
      <c r="K134" s="17">
        <v>0</v>
      </c>
      <c r="L134" s="17">
        <v>0</v>
      </c>
      <c r="M134" s="17">
        <v>12.315</v>
      </c>
      <c r="N134" s="17">
        <v>12.32</v>
      </c>
      <c r="O134" s="17">
        <v>12.936999999999999</v>
      </c>
      <c r="P134" s="23"/>
      <c r="Q134" s="51"/>
      <c r="R134" s="50"/>
      <c r="S134" s="50"/>
      <c r="T134" s="50"/>
      <c r="U134" s="50"/>
      <c r="V134" s="50"/>
      <c r="W134" s="50"/>
      <c r="X134" s="50"/>
      <c r="Y134" s="50"/>
      <c r="Z134" s="50"/>
      <c r="AA134" s="50"/>
      <c r="AB134" s="50"/>
    </row>
    <row r="135" spans="1:28">
      <c r="B135" s="14">
        <v>10706</v>
      </c>
      <c r="C135" s="15" t="s">
        <v>146</v>
      </c>
      <c r="D135" s="16">
        <v>1</v>
      </c>
      <c r="E135" s="16">
        <v>0</v>
      </c>
      <c r="F135" s="17">
        <v>17.536000000000001</v>
      </c>
      <c r="G135" s="17">
        <v>16.753</v>
      </c>
      <c r="H135" s="17">
        <v>16.887</v>
      </c>
      <c r="I135" s="17">
        <v>0</v>
      </c>
      <c r="J135" s="17">
        <v>0</v>
      </c>
      <c r="K135" s="17">
        <v>0</v>
      </c>
      <c r="L135" s="17">
        <v>0</v>
      </c>
      <c r="M135" s="17">
        <v>16.753</v>
      </c>
      <c r="N135" s="17">
        <v>16.887</v>
      </c>
      <c r="O135" s="17">
        <v>17.277999999999999</v>
      </c>
      <c r="P135" s="23"/>
      <c r="Q135" s="51"/>
      <c r="R135" s="50"/>
      <c r="S135" s="50"/>
      <c r="T135" s="50"/>
      <c r="U135" s="50"/>
      <c r="V135" s="50"/>
      <c r="W135" s="50"/>
      <c r="X135" s="50"/>
      <c r="Y135" s="50"/>
      <c r="Z135" s="50"/>
      <c r="AA135" s="50"/>
      <c r="AB135" s="50"/>
    </row>
    <row r="136" spans="1:28">
      <c r="B136" s="14">
        <v>11680</v>
      </c>
      <c r="C136" s="15" t="s">
        <v>147</v>
      </c>
      <c r="D136" s="16">
        <v>1</v>
      </c>
      <c r="E136" s="16">
        <v>0</v>
      </c>
      <c r="F136" s="17">
        <v>6.423</v>
      </c>
      <c r="G136" s="17">
        <v>6.5350000000000001</v>
      </c>
      <c r="H136" s="17">
        <v>6.5460000000000003</v>
      </c>
      <c r="I136" s="17">
        <v>0</v>
      </c>
      <c r="J136" s="17">
        <v>0</v>
      </c>
      <c r="K136" s="17">
        <v>0</v>
      </c>
      <c r="L136" s="17">
        <v>0</v>
      </c>
      <c r="M136" s="17">
        <v>6.5350000000000001</v>
      </c>
      <c r="N136" s="17">
        <v>6.5460000000000003</v>
      </c>
      <c r="O136" s="17">
        <v>6.3289999999999997</v>
      </c>
      <c r="P136" s="23"/>
      <c r="Q136" s="51"/>
      <c r="R136" s="50"/>
      <c r="S136" s="50"/>
      <c r="T136" s="50"/>
      <c r="U136" s="50"/>
      <c r="V136" s="50"/>
      <c r="W136" s="50"/>
      <c r="X136" s="50"/>
      <c r="Y136" s="50"/>
      <c r="Z136" s="50"/>
      <c r="AA136" s="50"/>
      <c r="AB136" s="50"/>
    </row>
    <row r="137" spans="1:28">
      <c r="B137" s="14">
        <v>12026</v>
      </c>
      <c r="C137" s="15" t="s">
        <v>148</v>
      </c>
      <c r="D137" s="16">
        <v>1</v>
      </c>
      <c r="E137" s="16">
        <v>0</v>
      </c>
      <c r="F137" s="17">
        <v>45.847000000000001</v>
      </c>
      <c r="G137" s="17">
        <v>45.774999999999999</v>
      </c>
      <c r="H137" s="17">
        <v>46.112000000000002</v>
      </c>
      <c r="I137" s="17">
        <v>0</v>
      </c>
      <c r="J137" s="17">
        <v>0</v>
      </c>
      <c r="K137" s="17">
        <v>0</v>
      </c>
      <c r="L137" s="17">
        <v>0</v>
      </c>
      <c r="M137" s="17">
        <v>45.774999999999999</v>
      </c>
      <c r="N137" s="17">
        <v>46.112000000000002</v>
      </c>
      <c r="O137" s="17">
        <v>45.173000000000002</v>
      </c>
      <c r="P137" s="23"/>
      <c r="Q137" s="51"/>
      <c r="R137" s="50"/>
      <c r="S137" s="50"/>
      <c r="T137" s="50"/>
      <c r="U137" s="50"/>
      <c r="V137" s="50"/>
      <c r="W137" s="50"/>
      <c r="X137" s="50"/>
      <c r="Y137" s="50"/>
      <c r="Z137" s="50"/>
      <c r="AA137" s="50"/>
      <c r="AB137" s="50"/>
    </row>
    <row r="138" spans="1:28">
      <c r="B138" s="14">
        <v>10298</v>
      </c>
      <c r="C138" s="15" t="s">
        <v>149</v>
      </c>
      <c r="D138" s="16">
        <v>1</v>
      </c>
      <c r="E138" s="16">
        <v>0</v>
      </c>
      <c r="F138" s="17">
        <v>611.26099999999985</v>
      </c>
      <c r="G138" s="17">
        <v>678.39400000000012</v>
      </c>
      <c r="H138" s="17">
        <v>685.07800000000009</v>
      </c>
      <c r="I138" s="17">
        <v>0</v>
      </c>
      <c r="J138" s="17">
        <v>0</v>
      </c>
      <c r="K138" s="17">
        <v>13.178000000000001</v>
      </c>
      <c r="L138" s="17">
        <v>13.185</v>
      </c>
      <c r="M138" s="17">
        <f>G138-SUM(I138,K138)</f>
        <v>665.21600000000012</v>
      </c>
      <c r="N138" s="17">
        <f>H138-SUM(J138,L138)</f>
        <v>671.89300000000014</v>
      </c>
      <c r="O138" s="17">
        <v>602.27600000000007</v>
      </c>
      <c r="P138" s="23"/>
      <c r="Q138" s="51"/>
      <c r="R138" s="50"/>
      <c r="S138" s="50"/>
      <c r="T138" s="50"/>
      <c r="U138" s="50"/>
      <c r="V138" s="50"/>
      <c r="W138" s="50"/>
      <c r="X138" s="50"/>
      <c r="Y138" s="50"/>
      <c r="Z138" s="50"/>
      <c r="AA138" s="50"/>
      <c r="AB138" s="50"/>
    </row>
    <row r="139" spans="1:28">
      <c r="B139" s="30" t="s">
        <v>150</v>
      </c>
      <c r="C139" s="31" t="s">
        <v>150</v>
      </c>
      <c r="D139" s="16"/>
      <c r="E139" s="16"/>
      <c r="F139" s="17"/>
      <c r="G139" s="17"/>
      <c r="H139" s="17"/>
      <c r="I139" s="17"/>
      <c r="J139" s="17"/>
      <c r="K139" s="17"/>
      <c r="L139" s="17"/>
      <c r="M139" s="17"/>
      <c r="N139" s="17"/>
      <c r="O139" s="17"/>
      <c r="P139" s="23"/>
      <c r="Q139" s="51"/>
    </row>
    <row r="140" spans="1:28" ht="68.25" customHeight="1">
      <c r="A140" s="21"/>
      <c r="B140" s="175" t="s">
        <v>162</v>
      </c>
      <c r="C140" s="176"/>
      <c r="D140" s="176"/>
      <c r="E140" s="176"/>
      <c r="F140" s="176"/>
      <c r="G140" s="176"/>
      <c r="H140" s="176"/>
      <c r="I140" s="176"/>
      <c r="J140" s="176"/>
      <c r="K140" s="176"/>
      <c r="L140" s="176"/>
      <c r="M140" s="176"/>
      <c r="N140" s="176"/>
      <c r="O140" s="177"/>
      <c r="P140" s="23"/>
      <c r="Q140" s="51"/>
    </row>
    <row r="141" spans="1:28" ht="59.45" customHeight="1">
      <c r="A141" s="21"/>
      <c r="B141" s="172" t="s">
        <v>163</v>
      </c>
      <c r="C141" s="173"/>
      <c r="D141" s="173"/>
      <c r="E141" s="173"/>
      <c r="F141" s="173"/>
      <c r="G141" s="173"/>
      <c r="H141" s="173"/>
      <c r="I141" s="173"/>
      <c r="J141" s="173"/>
      <c r="K141" s="173"/>
      <c r="L141" s="173"/>
      <c r="M141" s="173"/>
      <c r="N141" s="173"/>
      <c r="O141" s="174"/>
      <c r="P141" s="23"/>
      <c r="Q141" s="51"/>
    </row>
    <row r="142" spans="1:28" ht="30" customHeight="1">
      <c r="A142" s="21"/>
      <c r="B142" s="172" t="s">
        <v>174</v>
      </c>
      <c r="C142" s="173"/>
      <c r="D142" s="173"/>
      <c r="E142" s="173"/>
      <c r="F142" s="173"/>
      <c r="G142" s="173"/>
      <c r="H142" s="173"/>
      <c r="I142" s="173"/>
      <c r="J142" s="173"/>
      <c r="K142" s="173"/>
      <c r="L142" s="173"/>
      <c r="M142" s="173"/>
      <c r="N142" s="173"/>
      <c r="O142" s="174"/>
      <c r="P142" s="23"/>
      <c r="Q142" s="51"/>
    </row>
    <row r="143" spans="1:28">
      <c r="B143" s="14" t="s">
        <v>150</v>
      </c>
      <c r="C143" s="15" t="s">
        <v>150</v>
      </c>
      <c r="D143" s="16" t="s">
        <v>150</v>
      </c>
      <c r="E143" s="16" t="s">
        <v>150</v>
      </c>
      <c r="F143" s="17" t="s">
        <v>150</v>
      </c>
      <c r="G143" s="19" t="s">
        <v>150</v>
      </c>
      <c r="H143" s="19" t="s">
        <v>150</v>
      </c>
      <c r="I143" s="19" t="s">
        <v>150</v>
      </c>
      <c r="J143" s="19" t="s">
        <v>150</v>
      </c>
      <c r="K143" s="19" t="s">
        <v>150</v>
      </c>
      <c r="L143" s="19" t="s">
        <v>150</v>
      </c>
      <c r="M143" s="19" t="s">
        <v>150</v>
      </c>
      <c r="N143" s="19" t="s">
        <v>150</v>
      </c>
      <c r="O143" s="17" t="s">
        <v>150</v>
      </c>
      <c r="P143" s="23"/>
      <c r="Q143" s="51"/>
    </row>
    <row r="144" spans="1:28">
      <c r="B144" s="14" t="s">
        <v>150</v>
      </c>
      <c r="C144" s="15" t="s">
        <v>150</v>
      </c>
      <c r="D144" s="16" t="s">
        <v>150</v>
      </c>
      <c r="E144" s="16" t="s">
        <v>150</v>
      </c>
      <c r="F144" s="17" t="s">
        <v>150</v>
      </c>
      <c r="G144" s="19" t="s">
        <v>150</v>
      </c>
      <c r="H144" s="19" t="s">
        <v>150</v>
      </c>
      <c r="I144" s="19" t="s">
        <v>150</v>
      </c>
      <c r="J144" s="19" t="s">
        <v>150</v>
      </c>
      <c r="K144" s="19" t="s">
        <v>150</v>
      </c>
      <c r="L144" s="19" t="s">
        <v>150</v>
      </c>
      <c r="M144" s="19" t="s">
        <v>150</v>
      </c>
      <c r="N144" s="19" t="s">
        <v>150</v>
      </c>
      <c r="O144" s="17" t="s">
        <v>150</v>
      </c>
      <c r="P144" s="23"/>
      <c r="Q144" s="51"/>
    </row>
    <row r="145" spans="2:17">
      <c r="B145" s="14" t="s">
        <v>150</v>
      </c>
      <c r="C145" s="15" t="s">
        <v>150</v>
      </c>
      <c r="D145" s="16" t="s">
        <v>150</v>
      </c>
      <c r="E145" s="16" t="s">
        <v>150</v>
      </c>
      <c r="F145" s="17" t="s">
        <v>150</v>
      </c>
      <c r="G145" s="19" t="s">
        <v>150</v>
      </c>
      <c r="H145" s="19" t="s">
        <v>150</v>
      </c>
      <c r="I145" s="19" t="s">
        <v>150</v>
      </c>
      <c r="J145" s="19" t="s">
        <v>150</v>
      </c>
      <c r="K145" s="19" t="s">
        <v>150</v>
      </c>
      <c r="L145" s="19" t="s">
        <v>150</v>
      </c>
      <c r="M145" s="19" t="s">
        <v>150</v>
      </c>
      <c r="N145" s="19" t="s">
        <v>150</v>
      </c>
      <c r="O145" s="17" t="s">
        <v>150</v>
      </c>
      <c r="P145" s="23"/>
      <c r="Q145" s="51"/>
    </row>
    <row r="146" spans="2:17">
      <c r="B146" s="14" t="s">
        <v>150</v>
      </c>
      <c r="C146" s="15" t="s">
        <v>150</v>
      </c>
      <c r="D146" s="16" t="s">
        <v>150</v>
      </c>
      <c r="E146" s="16" t="s">
        <v>150</v>
      </c>
      <c r="F146" s="17" t="s">
        <v>150</v>
      </c>
      <c r="G146" s="19" t="s">
        <v>150</v>
      </c>
      <c r="H146" s="19" t="s">
        <v>150</v>
      </c>
      <c r="I146" s="19" t="s">
        <v>150</v>
      </c>
      <c r="J146" s="19" t="s">
        <v>150</v>
      </c>
      <c r="K146" s="19" t="s">
        <v>150</v>
      </c>
      <c r="L146" s="19" t="s">
        <v>150</v>
      </c>
      <c r="M146" s="19" t="s">
        <v>150</v>
      </c>
      <c r="N146" s="19" t="s">
        <v>150</v>
      </c>
      <c r="O146" s="17" t="s">
        <v>150</v>
      </c>
      <c r="P146" s="23"/>
      <c r="Q146" s="51"/>
    </row>
    <row r="147" spans="2:17">
      <c r="B147" s="14" t="s">
        <v>150</v>
      </c>
      <c r="C147" s="15" t="s">
        <v>150</v>
      </c>
      <c r="D147" s="16" t="s">
        <v>150</v>
      </c>
      <c r="E147" s="16" t="s">
        <v>150</v>
      </c>
      <c r="F147" s="17" t="s">
        <v>150</v>
      </c>
      <c r="G147" s="19" t="s">
        <v>150</v>
      </c>
      <c r="H147" s="19" t="s">
        <v>150</v>
      </c>
      <c r="I147" s="19" t="s">
        <v>150</v>
      </c>
      <c r="J147" s="19" t="s">
        <v>150</v>
      </c>
      <c r="K147" s="19" t="s">
        <v>150</v>
      </c>
      <c r="L147" s="19" t="s">
        <v>150</v>
      </c>
      <c r="M147" s="19" t="s">
        <v>150</v>
      </c>
      <c r="N147" s="19" t="s">
        <v>150</v>
      </c>
      <c r="O147" s="17" t="s">
        <v>150</v>
      </c>
      <c r="P147" s="23"/>
      <c r="Q147" s="51"/>
    </row>
    <row r="148" spans="2:17">
      <c r="B148" s="14" t="s">
        <v>150</v>
      </c>
      <c r="C148" s="15" t="s">
        <v>150</v>
      </c>
      <c r="D148" s="16" t="s">
        <v>150</v>
      </c>
      <c r="E148" s="16" t="s">
        <v>150</v>
      </c>
      <c r="F148" s="17" t="s">
        <v>150</v>
      </c>
      <c r="G148" s="19" t="s">
        <v>150</v>
      </c>
      <c r="H148" s="19" t="s">
        <v>150</v>
      </c>
      <c r="I148" s="19" t="s">
        <v>150</v>
      </c>
      <c r="J148" s="19" t="s">
        <v>150</v>
      </c>
      <c r="K148" s="19" t="s">
        <v>150</v>
      </c>
      <c r="L148" s="19" t="s">
        <v>150</v>
      </c>
      <c r="M148" s="19" t="s">
        <v>150</v>
      </c>
      <c r="N148" s="19" t="s">
        <v>150</v>
      </c>
      <c r="O148" s="17" t="s">
        <v>150</v>
      </c>
      <c r="P148" s="23"/>
      <c r="Q148" s="51"/>
    </row>
    <row r="149" spans="2:17">
      <c r="B149" s="14" t="s">
        <v>150</v>
      </c>
      <c r="C149" s="15" t="s">
        <v>150</v>
      </c>
      <c r="D149" s="16" t="s">
        <v>150</v>
      </c>
      <c r="E149" s="16" t="s">
        <v>150</v>
      </c>
      <c r="F149" s="17" t="s">
        <v>150</v>
      </c>
      <c r="G149" s="19" t="s">
        <v>150</v>
      </c>
      <c r="H149" s="19" t="s">
        <v>150</v>
      </c>
      <c r="I149" s="19" t="s">
        <v>150</v>
      </c>
      <c r="J149" s="19" t="s">
        <v>150</v>
      </c>
      <c r="K149" s="19" t="s">
        <v>150</v>
      </c>
      <c r="L149" s="19" t="s">
        <v>150</v>
      </c>
      <c r="M149" s="19" t="s">
        <v>150</v>
      </c>
      <c r="N149" s="19" t="s">
        <v>150</v>
      </c>
      <c r="O149" s="17" t="s">
        <v>150</v>
      </c>
      <c r="P149" s="23"/>
      <c r="Q149" s="51"/>
    </row>
    <row r="150" spans="2:17">
      <c r="B150" s="14" t="s">
        <v>150</v>
      </c>
      <c r="C150" s="15" t="s">
        <v>150</v>
      </c>
      <c r="D150" s="16" t="s">
        <v>150</v>
      </c>
      <c r="E150" s="16" t="s">
        <v>150</v>
      </c>
      <c r="F150" s="17" t="s">
        <v>150</v>
      </c>
      <c r="G150" s="19" t="s">
        <v>150</v>
      </c>
      <c r="H150" s="19" t="s">
        <v>150</v>
      </c>
      <c r="I150" s="19" t="s">
        <v>150</v>
      </c>
      <c r="J150" s="19" t="s">
        <v>150</v>
      </c>
      <c r="K150" s="19" t="s">
        <v>150</v>
      </c>
      <c r="L150" s="19" t="s">
        <v>150</v>
      </c>
      <c r="M150" s="19" t="s">
        <v>150</v>
      </c>
      <c r="N150" s="19" t="s">
        <v>150</v>
      </c>
      <c r="O150" s="17" t="s">
        <v>150</v>
      </c>
      <c r="P150" s="23"/>
      <c r="Q150" s="51"/>
    </row>
    <row r="151" spans="2:17">
      <c r="B151" s="14" t="s">
        <v>150</v>
      </c>
      <c r="C151" s="15" t="s">
        <v>150</v>
      </c>
      <c r="D151" s="16" t="s">
        <v>150</v>
      </c>
      <c r="E151" s="16" t="s">
        <v>150</v>
      </c>
      <c r="F151" s="17" t="s">
        <v>150</v>
      </c>
      <c r="G151" s="19" t="s">
        <v>150</v>
      </c>
      <c r="H151" s="19" t="s">
        <v>150</v>
      </c>
      <c r="I151" s="19" t="s">
        <v>150</v>
      </c>
      <c r="J151" s="19" t="s">
        <v>150</v>
      </c>
      <c r="K151" s="19" t="s">
        <v>150</v>
      </c>
      <c r="L151" s="19" t="s">
        <v>150</v>
      </c>
      <c r="M151" s="19" t="s">
        <v>150</v>
      </c>
      <c r="N151" s="19" t="s">
        <v>150</v>
      </c>
      <c r="O151" s="17" t="s">
        <v>150</v>
      </c>
      <c r="P151" s="23"/>
      <c r="Q151" s="51"/>
    </row>
    <row r="152" spans="2:17">
      <c r="B152" s="14" t="s">
        <v>150</v>
      </c>
      <c r="C152" s="15" t="s">
        <v>150</v>
      </c>
      <c r="D152" s="16" t="s">
        <v>150</v>
      </c>
      <c r="E152" s="16" t="s">
        <v>150</v>
      </c>
      <c r="F152" s="17" t="s">
        <v>150</v>
      </c>
      <c r="G152" s="19" t="s">
        <v>150</v>
      </c>
      <c r="H152" s="19" t="s">
        <v>150</v>
      </c>
      <c r="I152" s="19" t="s">
        <v>150</v>
      </c>
      <c r="J152" s="19" t="s">
        <v>150</v>
      </c>
      <c r="K152" s="19" t="s">
        <v>150</v>
      </c>
      <c r="L152" s="19" t="s">
        <v>150</v>
      </c>
      <c r="M152" s="19" t="s">
        <v>150</v>
      </c>
      <c r="N152" s="19" t="s">
        <v>150</v>
      </c>
      <c r="O152" s="17" t="s">
        <v>150</v>
      </c>
      <c r="P152" s="23"/>
      <c r="Q152" s="51"/>
    </row>
    <row r="153" spans="2:17">
      <c r="B153" s="14" t="s">
        <v>150</v>
      </c>
      <c r="C153" s="15" t="s">
        <v>150</v>
      </c>
      <c r="D153" s="16" t="s">
        <v>150</v>
      </c>
      <c r="E153" s="16" t="s">
        <v>150</v>
      </c>
      <c r="F153" s="17" t="s">
        <v>150</v>
      </c>
      <c r="G153" s="19" t="s">
        <v>150</v>
      </c>
      <c r="H153" s="19" t="s">
        <v>150</v>
      </c>
      <c r="I153" s="19" t="s">
        <v>150</v>
      </c>
      <c r="J153" s="19" t="s">
        <v>150</v>
      </c>
      <c r="K153" s="19" t="s">
        <v>150</v>
      </c>
      <c r="L153" s="19" t="s">
        <v>150</v>
      </c>
      <c r="M153" s="19" t="s">
        <v>150</v>
      </c>
      <c r="N153" s="19" t="s">
        <v>150</v>
      </c>
      <c r="O153" s="17" t="s">
        <v>150</v>
      </c>
      <c r="P153" s="23"/>
      <c r="Q153" s="51"/>
    </row>
    <row r="154" spans="2:17">
      <c r="B154" s="14" t="s">
        <v>150</v>
      </c>
      <c r="C154" s="15" t="s">
        <v>150</v>
      </c>
      <c r="D154" s="16" t="s">
        <v>150</v>
      </c>
      <c r="E154" s="16" t="s">
        <v>150</v>
      </c>
      <c r="F154" s="17" t="s">
        <v>150</v>
      </c>
      <c r="G154" s="19" t="s">
        <v>150</v>
      </c>
      <c r="H154" s="19" t="s">
        <v>150</v>
      </c>
      <c r="I154" s="19" t="s">
        <v>150</v>
      </c>
      <c r="J154" s="19" t="s">
        <v>150</v>
      </c>
      <c r="K154" s="19" t="s">
        <v>150</v>
      </c>
      <c r="L154" s="19" t="s">
        <v>150</v>
      </c>
      <c r="M154" s="19" t="s">
        <v>150</v>
      </c>
      <c r="N154" s="19" t="s">
        <v>150</v>
      </c>
      <c r="O154" s="17" t="s">
        <v>150</v>
      </c>
      <c r="P154" s="23"/>
      <c r="Q154" s="51"/>
    </row>
    <row r="155" spans="2:17">
      <c r="B155" s="14" t="s">
        <v>150</v>
      </c>
      <c r="C155" s="15" t="s">
        <v>150</v>
      </c>
      <c r="D155" s="16" t="s">
        <v>150</v>
      </c>
      <c r="E155" s="16" t="s">
        <v>150</v>
      </c>
      <c r="F155" s="17" t="s">
        <v>150</v>
      </c>
      <c r="G155" s="19" t="s">
        <v>150</v>
      </c>
      <c r="H155" s="19" t="s">
        <v>150</v>
      </c>
      <c r="I155" s="19" t="s">
        <v>150</v>
      </c>
      <c r="J155" s="19" t="s">
        <v>150</v>
      </c>
      <c r="K155" s="19" t="s">
        <v>150</v>
      </c>
      <c r="L155" s="19" t="s">
        <v>150</v>
      </c>
      <c r="M155" s="19" t="s">
        <v>150</v>
      </c>
      <c r="N155" s="19" t="s">
        <v>150</v>
      </c>
      <c r="O155" s="17" t="s">
        <v>150</v>
      </c>
      <c r="P155" s="23"/>
      <c r="Q155" s="51"/>
    </row>
    <row r="156" spans="2:17">
      <c r="B156" s="14" t="s">
        <v>150</v>
      </c>
      <c r="C156" s="15" t="s">
        <v>150</v>
      </c>
      <c r="D156" s="16" t="s">
        <v>150</v>
      </c>
      <c r="E156" s="16" t="s">
        <v>150</v>
      </c>
      <c r="F156" s="17" t="s">
        <v>150</v>
      </c>
      <c r="G156" s="19" t="s">
        <v>150</v>
      </c>
      <c r="H156" s="19" t="s">
        <v>150</v>
      </c>
      <c r="I156" s="19" t="s">
        <v>150</v>
      </c>
      <c r="J156" s="19" t="s">
        <v>150</v>
      </c>
      <c r="K156" s="19" t="s">
        <v>150</v>
      </c>
      <c r="L156" s="19" t="s">
        <v>150</v>
      </c>
      <c r="M156" s="19" t="s">
        <v>150</v>
      </c>
      <c r="N156" s="19" t="s">
        <v>150</v>
      </c>
      <c r="O156" s="17" t="s">
        <v>150</v>
      </c>
      <c r="P156" s="23"/>
      <c r="Q156" s="51"/>
    </row>
    <row r="157" spans="2:17">
      <c r="B157" s="14" t="s">
        <v>150</v>
      </c>
      <c r="C157" s="15" t="s">
        <v>150</v>
      </c>
      <c r="D157" s="16" t="s">
        <v>150</v>
      </c>
      <c r="E157" s="16" t="s">
        <v>150</v>
      </c>
      <c r="F157" s="17" t="s">
        <v>150</v>
      </c>
      <c r="G157" s="19" t="s">
        <v>150</v>
      </c>
      <c r="H157" s="19" t="s">
        <v>150</v>
      </c>
      <c r="I157" s="19" t="s">
        <v>150</v>
      </c>
      <c r="J157" s="19" t="s">
        <v>150</v>
      </c>
      <c r="K157" s="19" t="s">
        <v>150</v>
      </c>
      <c r="L157" s="19" t="s">
        <v>150</v>
      </c>
      <c r="M157" s="19" t="s">
        <v>150</v>
      </c>
      <c r="N157" s="19" t="s">
        <v>150</v>
      </c>
      <c r="O157" s="17" t="s">
        <v>150</v>
      </c>
      <c r="P157" s="23"/>
      <c r="Q157" s="51"/>
    </row>
    <row r="158" spans="2:17">
      <c r="B158" s="14" t="s">
        <v>150</v>
      </c>
      <c r="C158" s="15" t="s">
        <v>150</v>
      </c>
      <c r="D158" s="16" t="s">
        <v>150</v>
      </c>
      <c r="E158" s="16" t="s">
        <v>150</v>
      </c>
      <c r="F158" s="17" t="s">
        <v>150</v>
      </c>
      <c r="G158" s="19" t="s">
        <v>150</v>
      </c>
      <c r="H158" s="19" t="s">
        <v>150</v>
      </c>
      <c r="I158" s="19" t="s">
        <v>150</v>
      </c>
      <c r="J158" s="19" t="s">
        <v>150</v>
      </c>
      <c r="K158" s="19" t="s">
        <v>150</v>
      </c>
      <c r="L158" s="19" t="s">
        <v>150</v>
      </c>
      <c r="M158" s="19" t="s">
        <v>150</v>
      </c>
      <c r="N158" s="19" t="s">
        <v>150</v>
      </c>
      <c r="O158" s="17" t="s">
        <v>150</v>
      </c>
      <c r="P158" s="23"/>
      <c r="Q158" s="51"/>
    </row>
    <row r="159" spans="2:17">
      <c r="B159" s="14" t="s">
        <v>150</v>
      </c>
      <c r="C159" s="15" t="s">
        <v>150</v>
      </c>
      <c r="D159" s="16" t="s">
        <v>150</v>
      </c>
      <c r="E159" s="16" t="s">
        <v>150</v>
      </c>
      <c r="F159" s="17" t="s">
        <v>150</v>
      </c>
      <c r="G159" s="19" t="s">
        <v>150</v>
      </c>
      <c r="H159" s="19" t="s">
        <v>150</v>
      </c>
      <c r="I159" s="19" t="s">
        <v>150</v>
      </c>
      <c r="J159" s="19" t="s">
        <v>150</v>
      </c>
      <c r="K159" s="19" t="s">
        <v>150</v>
      </c>
      <c r="L159" s="19" t="s">
        <v>150</v>
      </c>
      <c r="M159" s="19" t="s">
        <v>150</v>
      </c>
      <c r="N159" s="19" t="s">
        <v>150</v>
      </c>
      <c r="O159" s="17" t="s">
        <v>150</v>
      </c>
      <c r="P159" s="23"/>
      <c r="Q159" s="51"/>
    </row>
    <row r="160" spans="2:17">
      <c r="B160" s="14" t="s">
        <v>150</v>
      </c>
      <c r="C160" s="15" t="s">
        <v>150</v>
      </c>
      <c r="D160" s="16" t="s">
        <v>150</v>
      </c>
      <c r="E160" s="16" t="s">
        <v>150</v>
      </c>
      <c r="F160" s="17" t="s">
        <v>150</v>
      </c>
      <c r="G160" s="19" t="s">
        <v>150</v>
      </c>
      <c r="H160" s="19" t="s">
        <v>150</v>
      </c>
      <c r="I160" s="19" t="s">
        <v>150</v>
      </c>
      <c r="J160" s="19" t="s">
        <v>150</v>
      </c>
      <c r="K160" s="19" t="s">
        <v>150</v>
      </c>
      <c r="L160" s="19" t="s">
        <v>150</v>
      </c>
      <c r="M160" s="19" t="s">
        <v>150</v>
      </c>
      <c r="N160" s="19" t="s">
        <v>150</v>
      </c>
      <c r="O160" s="17" t="s">
        <v>150</v>
      </c>
      <c r="P160" s="23"/>
      <c r="Q160" s="51"/>
    </row>
    <row r="161" spans="2:17">
      <c r="B161" s="14" t="s">
        <v>150</v>
      </c>
      <c r="C161" s="15" t="s">
        <v>150</v>
      </c>
      <c r="D161" s="16" t="s">
        <v>150</v>
      </c>
      <c r="E161" s="16" t="s">
        <v>150</v>
      </c>
      <c r="F161" s="17" t="s">
        <v>150</v>
      </c>
      <c r="G161" s="19" t="s">
        <v>150</v>
      </c>
      <c r="H161" s="19" t="s">
        <v>150</v>
      </c>
      <c r="I161" s="19" t="s">
        <v>150</v>
      </c>
      <c r="J161" s="19" t="s">
        <v>150</v>
      </c>
      <c r="K161" s="19" t="s">
        <v>150</v>
      </c>
      <c r="L161" s="19" t="s">
        <v>150</v>
      </c>
      <c r="M161" s="19" t="s">
        <v>150</v>
      </c>
      <c r="N161" s="19" t="s">
        <v>150</v>
      </c>
      <c r="O161" s="17" t="s">
        <v>150</v>
      </c>
      <c r="P161" s="23"/>
      <c r="Q161" s="51"/>
    </row>
    <row r="162" spans="2:17">
      <c r="B162" s="14" t="s">
        <v>150</v>
      </c>
      <c r="C162" s="15" t="s">
        <v>150</v>
      </c>
      <c r="D162" s="16" t="s">
        <v>150</v>
      </c>
      <c r="E162" s="16" t="s">
        <v>150</v>
      </c>
      <c r="F162" s="17" t="s">
        <v>150</v>
      </c>
      <c r="G162" s="19" t="s">
        <v>150</v>
      </c>
      <c r="H162" s="19" t="s">
        <v>150</v>
      </c>
      <c r="I162" s="19" t="s">
        <v>150</v>
      </c>
      <c r="J162" s="19" t="s">
        <v>150</v>
      </c>
      <c r="K162" s="19" t="s">
        <v>150</v>
      </c>
      <c r="L162" s="19" t="s">
        <v>150</v>
      </c>
      <c r="M162" s="19" t="s">
        <v>150</v>
      </c>
      <c r="N162" s="19" t="s">
        <v>150</v>
      </c>
      <c r="O162" s="17" t="s">
        <v>150</v>
      </c>
      <c r="P162" s="23"/>
      <c r="Q162" s="51"/>
    </row>
    <row r="163" spans="2:17">
      <c r="B163" s="14" t="s">
        <v>150</v>
      </c>
      <c r="C163" s="15" t="s">
        <v>150</v>
      </c>
      <c r="D163" s="16" t="s">
        <v>150</v>
      </c>
      <c r="E163" s="16" t="s">
        <v>150</v>
      </c>
      <c r="F163" s="17" t="s">
        <v>150</v>
      </c>
      <c r="G163" s="19" t="s">
        <v>150</v>
      </c>
      <c r="H163" s="19" t="s">
        <v>150</v>
      </c>
      <c r="I163" s="19" t="s">
        <v>150</v>
      </c>
      <c r="J163" s="19" t="s">
        <v>150</v>
      </c>
      <c r="K163" s="19" t="s">
        <v>150</v>
      </c>
      <c r="L163" s="19" t="s">
        <v>150</v>
      </c>
      <c r="M163" s="19" t="s">
        <v>150</v>
      </c>
      <c r="N163" s="19" t="s">
        <v>150</v>
      </c>
      <c r="O163" s="17" t="s">
        <v>150</v>
      </c>
      <c r="P163" s="23"/>
      <c r="Q163" s="51"/>
    </row>
    <row r="164" spans="2:17">
      <c r="B164" s="14" t="s">
        <v>150</v>
      </c>
      <c r="C164" s="15" t="s">
        <v>150</v>
      </c>
      <c r="D164" s="16" t="s">
        <v>150</v>
      </c>
      <c r="E164" s="16" t="s">
        <v>150</v>
      </c>
      <c r="F164" s="17" t="s">
        <v>150</v>
      </c>
      <c r="G164" s="19" t="s">
        <v>150</v>
      </c>
      <c r="H164" s="19" t="s">
        <v>150</v>
      </c>
      <c r="I164" s="19" t="s">
        <v>150</v>
      </c>
      <c r="J164" s="19" t="s">
        <v>150</v>
      </c>
      <c r="K164" s="19" t="s">
        <v>150</v>
      </c>
      <c r="L164" s="19" t="s">
        <v>150</v>
      </c>
      <c r="M164" s="19" t="s">
        <v>150</v>
      </c>
      <c r="N164" s="19" t="s">
        <v>150</v>
      </c>
      <c r="O164" s="17" t="s">
        <v>150</v>
      </c>
      <c r="P164" s="23"/>
      <c r="Q164" s="51"/>
    </row>
    <row r="165" spans="2:17">
      <c r="B165" s="22" t="s">
        <v>150</v>
      </c>
      <c r="C165" s="22" t="s">
        <v>150</v>
      </c>
      <c r="D165" s="16" t="s">
        <v>150</v>
      </c>
      <c r="E165" s="16" t="s">
        <v>150</v>
      </c>
      <c r="F165" s="17" t="s">
        <v>150</v>
      </c>
      <c r="G165" s="19" t="s">
        <v>150</v>
      </c>
      <c r="H165" s="19" t="s">
        <v>150</v>
      </c>
      <c r="I165" s="19" t="s">
        <v>150</v>
      </c>
      <c r="J165" s="19" t="s">
        <v>150</v>
      </c>
      <c r="K165" s="19" t="s">
        <v>150</v>
      </c>
      <c r="L165" s="19" t="s">
        <v>150</v>
      </c>
      <c r="M165" s="19" t="s">
        <v>150</v>
      </c>
      <c r="N165" s="19" t="s">
        <v>150</v>
      </c>
      <c r="O165" s="17" t="s">
        <v>150</v>
      </c>
      <c r="P165" s="23"/>
      <c r="Q165" s="51"/>
    </row>
    <row r="166" spans="2:17">
      <c r="B166" s="22" t="s">
        <v>150</v>
      </c>
      <c r="C166" s="22" t="s">
        <v>150</v>
      </c>
      <c r="D166" s="16" t="s">
        <v>150</v>
      </c>
      <c r="E166" s="16" t="s">
        <v>150</v>
      </c>
      <c r="F166" s="17" t="s">
        <v>150</v>
      </c>
      <c r="G166" s="19" t="s">
        <v>150</v>
      </c>
      <c r="H166" s="19" t="s">
        <v>150</v>
      </c>
      <c r="I166" s="19" t="s">
        <v>150</v>
      </c>
      <c r="J166" s="19" t="s">
        <v>150</v>
      </c>
      <c r="K166" s="19" t="s">
        <v>150</v>
      </c>
      <c r="L166" s="19" t="s">
        <v>150</v>
      </c>
      <c r="M166" s="19" t="s">
        <v>150</v>
      </c>
      <c r="N166" s="19" t="s">
        <v>150</v>
      </c>
      <c r="O166" s="17" t="s">
        <v>150</v>
      </c>
      <c r="P166" s="23"/>
      <c r="Q166" s="51"/>
    </row>
    <row r="167" spans="2:17">
      <c r="B167" s="22" t="s">
        <v>150</v>
      </c>
      <c r="C167" s="22" t="s">
        <v>150</v>
      </c>
      <c r="D167" s="16" t="s">
        <v>150</v>
      </c>
      <c r="E167" s="16" t="s">
        <v>150</v>
      </c>
      <c r="F167" s="17" t="s">
        <v>150</v>
      </c>
      <c r="G167" s="19" t="s">
        <v>150</v>
      </c>
      <c r="H167" s="19" t="s">
        <v>150</v>
      </c>
      <c r="I167" s="19" t="s">
        <v>150</v>
      </c>
      <c r="J167" s="19" t="s">
        <v>150</v>
      </c>
      <c r="K167" s="19" t="s">
        <v>150</v>
      </c>
      <c r="L167" s="19" t="s">
        <v>150</v>
      </c>
      <c r="M167" s="19" t="s">
        <v>150</v>
      </c>
      <c r="N167" s="19" t="s">
        <v>150</v>
      </c>
      <c r="O167" s="17" t="s">
        <v>150</v>
      </c>
      <c r="P167" s="23"/>
      <c r="Q167" s="51"/>
    </row>
    <row r="168" spans="2:17">
      <c r="B168" s="13" t="s">
        <v>150</v>
      </c>
      <c r="C168" s="13" t="s">
        <v>150</v>
      </c>
      <c r="D168" s="16" t="s">
        <v>150</v>
      </c>
      <c r="E168" s="16" t="s">
        <v>150</v>
      </c>
      <c r="F168" s="17" t="s">
        <v>150</v>
      </c>
      <c r="G168" s="19" t="s">
        <v>150</v>
      </c>
      <c r="H168" s="19" t="s">
        <v>150</v>
      </c>
      <c r="I168" s="19" t="s">
        <v>150</v>
      </c>
      <c r="J168" s="19" t="s">
        <v>150</v>
      </c>
      <c r="K168" s="19" t="s">
        <v>150</v>
      </c>
      <c r="L168" s="19" t="s">
        <v>150</v>
      </c>
      <c r="M168" s="19" t="s">
        <v>150</v>
      </c>
      <c r="N168" s="19" t="s">
        <v>150</v>
      </c>
      <c r="O168" s="17" t="s">
        <v>150</v>
      </c>
      <c r="P168" s="23"/>
      <c r="Q168" s="51"/>
    </row>
    <row r="169" spans="2:17">
      <c r="D169" s="19" t="s">
        <v>150</v>
      </c>
      <c r="E169" s="19" t="s">
        <v>150</v>
      </c>
      <c r="F169" s="17" t="s">
        <v>150</v>
      </c>
      <c r="G169" s="19" t="s">
        <v>150</v>
      </c>
      <c r="H169" s="19" t="s">
        <v>150</v>
      </c>
      <c r="I169" s="19" t="s">
        <v>150</v>
      </c>
      <c r="J169" s="19" t="s">
        <v>150</v>
      </c>
      <c r="K169" s="19" t="s">
        <v>150</v>
      </c>
      <c r="L169" s="19" t="s">
        <v>150</v>
      </c>
      <c r="M169" s="19" t="s">
        <v>150</v>
      </c>
      <c r="N169" s="19" t="s">
        <v>150</v>
      </c>
      <c r="O169" s="17" t="s">
        <v>150</v>
      </c>
      <c r="P169" s="23"/>
      <c r="Q169" s="51"/>
    </row>
    <row r="170" spans="2:17">
      <c r="D170" s="19" t="s">
        <v>150</v>
      </c>
      <c r="E170" s="19" t="s">
        <v>150</v>
      </c>
      <c r="F170" s="17" t="s">
        <v>150</v>
      </c>
      <c r="G170" s="19" t="s">
        <v>150</v>
      </c>
      <c r="H170" s="19" t="s">
        <v>150</v>
      </c>
      <c r="I170" s="19" t="s">
        <v>150</v>
      </c>
      <c r="J170" s="19" t="s">
        <v>150</v>
      </c>
      <c r="K170" s="19" t="s">
        <v>150</v>
      </c>
      <c r="L170" s="19" t="s">
        <v>150</v>
      </c>
      <c r="M170" s="19" t="s">
        <v>150</v>
      </c>
      <c r="N170" s="19" t="s">
        <v>150</v>
      </c>
      <c r="O170" s="17" t="s">
        <v>150</v>
      </c>
      <c r="P170" s="23"/>
      <c r="Q170" s="51"/>
    </row>
    <row r="171" spans="2:17">
      <c r="D171" s="19" t="s">
        <v>150</v>
      </c>
      <c r="E171" s="19" t="s">
        <v>150</v>
      </c>
      <c r="F171" s="17" t="s">
        <v>150</v>
      </c>
      <c r="G171" s="19" t="s">
        <v>150</v>
      </c>
      <c r="H171" s="19" t="s">
        <v>150</v>
      </c>
      <c r="I171" s="19" t="s">
        <v>150</v>
      </c>
      <c r="J171" s="19" t="s">
        <v>150</v>
      </c>
      <c r="K171" s="19" t="s">
        <v>150</v>
      </c>
      <c r="L171" s="19" t="s">
        <v>150</v>
      </c>
      <c r="M171" s="19" t="s">
        <v>150</v>
      </c>
      <c r="N171" s="19" t="s">
        <v>150</v>
      </c>
      <c r="O171" s="17" t="s">
        <v>150</v>
      </c>
      <c r="P171" s="23"/>
      <c r="Q171" s="51"/>
    </row>
    <row r="172" spans="2:17">
      <c r="D172" s="19" t="s">
        <v>150</v>
      </c>
      <c r="E172" s="19" t="s">
        <v>150</v>
      </c>
      <c r="F172" s="17" t="s">
        <v>150</v>
      </c>
      <c r="G172" s="19" t="s">
        <v>150</v>
      </c>
      <c r="H172" s="19" t="s">
        <v>150</v>
      </c>
      <c r="I172" s="19" t="s">
        <v>150</v>
      </c>
      <c r="J172" s="19" t="s">
        <v>150</v>
      </c>
      <c r="K172" s="19" t="s">
        <v>150</v>
      </c>
      <c r="L172" s="19" t="s">
        <v>150</v>
      </c>
      <c r="M172" s="19" t="s">
        <v>150</v>
      </c>
      <c r="N172" s="19" t="s">
        <v>150</v>
      </c>
      <c r="O172" s="17" t="s">
        <v>150</v>
      </c>
      <c r="P172" s="23"/>
      <c r="Q172" s="51"/>
    </row>
    <row r="173" spans="2:17">
      <c r="D173" s="19" t="s">
        <v>150</v>
      </c>
      <c r="E173" s="19" t="s">
        <v>150</v>
      </c>
      <c r="F173" s="17" t="s">
        <v>150</v>
      </c>
      <c r="G173" s="19" t="s">
        <v>150</v>
      </c>
      <c r="H173" s="19" t="s">
        <v>150</v>
      </c>
      <c r="I173" s="19" t="s">
        <v>150</v>
      </c>
      <c r="J173" s="19" t="s">
        <v>150</v>
      </c>
      <c r="K173" s="19" t="s">
        <v>150</v>
      </c>
      <c r="L173" s="19" t="s">
        <v>150</v>
      </c>
      <c r="M173" s="19" t="s">
        <v>150</v>
      </c>
      <c r="N173" s="19" t="s">
        <v>150</v>
      </c>
      <c r="O173" s="17" t="s">
        <v>150</v>
      </c>
      <c r="P173" s="23"/>
      <c r="Q173" s="51"/>
    </row>
    <row r="174" spans="2:17">
      <c r="D174" s="19" t="s">
        <v>150</v>
      </c>
      <c r="E174" s="19" t="s">
        <v>150</v>
      </c>
      <c r="F174" s="17" t="s">
        <v>150</v>
      </c>
      <c r="G174" s="19" t="s">
        <v>150</v>
      </c>
      <c r="H174" s="19" t="s">
        <v>150</v>
      </c>
      <c r="I174" s="19" t="s">
        <v>150</v>
      </c>
      <c r="J174" s="19" t="s">
        <v>150</v>
      </c>
      <c r="K174" s="19" t="s">
        <v>150</v>
      </c>
      <c r="L174" s="19" t="s">
        <v>150</v>
      </c>
      <c r="M174" s="19" t="s">
        <v>150</v>
      </c>
      <c r="N174" s="19" t="s">
        <v>150</v>
      </c>
      <c r="O174" s="17" t="s">
        <v>150</v>
      </c>
      <c r="P174" s="23"/>
      <c r="Q174" s="51"/>
    </row>
    <row r="175" spans="2:17">
      <c r="D175" s="19" t="s">
        <v>150</v>
      </c>
      <c r="E175" s="19" t="s">
        <v>150</v>
      </c>
      <c r="F175" s="17" t="s">
        <v>150</v>
      </c>
      <c r="G175" s="19" t="s">
        <v>150</v>
      </c>
      <c r="H175" s="19" t="s">
        <v>150</v>
      </c>
      <c r="I175" s="19" t="s">
        <v>150</v>
      </c>
      <c r="J175" s="19" t="s">
        <v>150</v>
      </c>
      <c r="K175" s="19" t="s">
        <v>150</v>
      </c>
      <c r="L175" s="19" t="s">
        <v>150</v>
      </c>
      <c r="M175" s="19" t="s">
        <v>150</v>
      </c>
      <c r="N175" s="19" t="s">
        <v>150</v>
      </c>
      <c r="O175" s="17" t="s">
        <v>150</v>
      </c>
      <c r="P175" s="23"/>
      <c r="Q175" s="51"/>
    </row>
    <row r="176" spans="2:17">
      <c r="D176" s="19" t="s">
        <v>150</v>
      </c>
      <c r="E176" s="19" t="s">
        <v>150</v>
      </c>
      <c r="F176" s="17" t="s">
        <v>150</v>
      </c>
      <c r="G176" s="19" t="s">
        <v>150</v>
      </c>
      <c r="H176" s="19" t="s">
        <v>150</v>
      </c>
      <c r="I176" s="19" t="s">
        <v>150</v>
      </c>
      <c r="J176" s="19" t="s">
        <v>150</v>
      </c>
      <c r="K176" s="19" t="s">
        <v>150</v>
      </c>
      <c r="L176" s="19" t="s">
        <v>150</v>
      </c>
      <c r="M176" s="19" t="s">
        <v>150</v>
      </c>
      <c r="N176" s="19" t="s">
        <v>150</v>
      </c>
      <c r="O176" s="17" t="s">
        <v>150</v>
      </c>
      <c r="P176" s="23"/>
      <c r="Q176" s="51"/>
    </row>
    <row r="177" spans="4:17">
      <c r="D177" s="19" t="s">
        <v>150</v>
      </c>
      <c r="E177" s="19" t="s">
        <v>150</v>
      </c>
      <c r="F177" s="17" t="s">
        <v>150</v>
      </c>
      <c r="G177" s="19" t="s">
        <v>150</v>
      </c>
      <c r="H177" s="19" t="s">
        <v>150</v>
      </c>
      <c r="I177" s="19" t="s">
        <v>150</v>
      </c>
      <c r="J177" s="19" t="s">
        <v>150</v>
      </c>
      <c r="K177" s="19" t="s">
        <v>150</v>
      </c>
      <c r="L177" s="19" t="s">
        <v>150</v>
      </c>
      <c r="M177" s="19" t="s">
        <v>150</v>
      </c>
      <c r="N177" s="19" t="s">
        <v>150</v>
      </c>
      <c r="O177" s="17" t="s">
        <v>150</v>
      </c>
      <c r="P177" s="23"/>
      <c r="Q177" s="51"/>
    </row>
    <row r="178" spans="4:17">
      <c r="D178" s="19" t="s">
        <v>150</v>
      </c>
      <c r="E178" s="19" t="s">
        <v>150</v>
      </c>
      <c r="F178" s="17" t="s">
        <v>150</v>
      </c>
      <c r="G178" s="19" t="s">
        <v>150</v>
      </c>
      <c r="H178" s="19" t="s">
        <v>150</v>
      </c>
      <c r="I178" s="19" t="s">
        <v>150</v>
      </c>
      <c r="J178" s="19" t="s">
        <v>150</v>
      </c>
      <c r="K178" s="19" t="s">
        <v>150</v>
      </c>
      <c r="L178" s="19" t="s">
        <v>150</v>
      </c>
      <c r="M178" s="19" t="s">
        <v>150</v>
      </c>
      <c r="N178" s="19" t="s">
        <v>150</v>
      </c>
      <c r="O178" s="17" t="s">
        <v>150</v>
      </c>
      <c r="P178" s="23"/>
      <c r="Q178" s="51"/>
    </row>
    <row r="179" spans="4:17">
      <c r="D179" s="19" t="s">
        <v>150</v>
      </c>
      <c r="E179" s="19" t="s">
        <v>150</v>
      </c>
      <c r="F179" s="17" t="s">
        <v>150</v>
      </c>
      <c r="G179" s="19" t="s">
        <v>150</v>
      </c>
      <c r="H179" s="19" t="s">
        <v>150</v>
      </c>
      <c r="I179" s="19" t="s">
        <v>150</v>
      </c>
      <c r="J179" s="19" t="s">
        <v>150</v>
      </c>
      <c r="K179" s="19" t="s">
        <v>150</v>
      </c>
      <c r="L179" s="19" t="s">
        <v>150</v>
      </c>
      <c r="M179" s="19" t="s">
        <v>150</v>
      </c>
      <c r="N179" s="19" t="s">
        <v>150</v>
      </c>
      <c r="O179" s="17" t="s">
        <v>150</v>
      </c>
      <c r="P179" s="23"/>
      <c r="Q179" s="51"/>
    </row>
    <row r="180" spans="4:17">
      <c r="D180" s="19" t="s">
        <v>150</v>
      </c>
      <c r="E180" s="19" t="s">
        <v>150</v>
      </c>
      <c r="F180" s="17" t="s">
        <v>150</v>
      </c>
      <c r="G180" s="19" t="s">
        <v>150</v>
      </c>
      <c r="H180" s="19" t="s">
        <v>150</v>
      </c>
      <c r="I180" s="19" t="s">
        <v>150</v>
      </c>
      <c r="J180" s="19" t="s">
        <v>150</v>
      </c>
      <c r="K180" s="19" t="s">
        <v>150</v>
      </c>
      <c r="L180" s="19" t="s">
        <v>150</v>
      </c>
      <c r="M180" s="19" t="s">
        <v>150</v>
      </c>
      <c r="N180" s="19" t="s">
        <v>150</v>
      </c>
      <c r="O180" s="17" t="s">
        <v>150</v>
      </c>
      <c r="P180" s="23"/>
      <c r="Q180" s="51"/>
    </row>
    <row r="181" spans="4:17">
      <c r="D181" s="19" t="s">
        <v>150</v>
      </c>
      <c r="E181" s="19" t="s">
        <v>150</v>
      </c>
      <c r="F181" s="17" t="s">
        <v>150</v>
      </c>
      <c r="G181" s="19" t="s">
        <v>150</v>
      </c>
      <c r="H181" s="19" t="s">
        <v>150</v>
      </c>
      <c r="I181" s="19" t="s">
        <v>150</v>
      </c>
      <c r="J181" s="19" t="s">
        <v>150</v>
      </c>
      <c r="K181" s="19" t="s">
        <v>150</v>
      </c>
      <c r="L181" s="19" t="s">
        <v>150</v>
      </c>
      <c r="M181" s="19" t="s">
        <v>150</v>
      </c>
      <c r="N181" s="19" t="s">
        <v>150</v>
      </c>
      <c r="O181" s="17" t="s">
        <v>150</v>
      </c>
      <c r="P181" s="23"/>
      <c r="Q181" s="51"/>
    </row>
    <row r="182" spans="4:17">
      <c r="D182" s="19" t="s">
        <v>150</v>
      </c>
      <c r="E182" s="19" t="s">
        <v>150</v>
      </c>
      <c r="F182" s="17" t="s">
        <v>150</v>
      </c>
      <c r="G182" s="19" t="s">
        <v>150</v>
      </c>
      <c r="H182" s="19" t="s">
        <v>150</v>
      </c>
      <c r="I182" s="19" t="s">
        <v>150</v>
      </c>
      <c r="J182" s="19" t="s">
        <v>150</v>
      </c>
      <c r="K182" s="19" t="s">
        <v>150</v>
      </c>
      <c r="L182" s="19" t="s">
        <v>150</v>
      </c>
      <c r="M182" s="19" t="s">
        <v>150</v>
      </c>
      <c r="N182" s="19" t="s">
        <v>150</v>
      </c>
      <c r="O182" s="17" t="s">
        <v>150</v>
      </c>
      <c r="P182" s="23"/>
      <c r="Q182" s="51"/>
    </row>
  </sheetData>
  <mergeCells count="3">
    <mergeCell ref="B142:O142"/>
    <mergeCell ref="B140:O140"/>
    <mergeCell ref="B141:O141"/>
  </mergeCells>
  <phoneticPr fontId="14" type="noConversion"/>
  <conditionalFormatting sqref="B2">
    <cfRule type="expression" dxfId="1" priority="1" stopIfTrue="1">
      <formula>A1 &gt; 30</formula>
    </cfRule>
  </conditionalFormatting>
  <pageMargins left="0.75" right="0.75" top="1" bottom="1" header="0.5" footer="0.5"/>
  <pageSetup scale="80" orientation="landscape" r:id="rId1"/>
  <headerFooter alignWithMargins="0">
    <oddFooter>&amp;LBonneville Power Administration
August 9, 2016&amp;CTable 2
Page &amp;P</oddFooter>
  </headerFooter>
  <rowBreaks count="3" manualBreakCount="3">
    <brk id="42" max="14" man="1"/>
    <brk id="81" max="14" man="1"/>
    <brk id="120"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B196"/>
  <sheetViews>
    <sheetView topLeftCell="B1" zoomScaleNormal="100" workbookViewId="0">
      <pane xSplit="4" ySplit="16" topLeftCell="Q17" activePane="bottomRight" state="frozen"/>
      <selection activeCell="B1" sqref="B1"/>
      <selection pane="topRight" activeCell="F1" sqref="F1"/>
      <selection pane="bottomLeft" activeCell="B4" sqref="B4"/>
      <selection pane="bottomRight" activeCell="AH68" sqref="AH68"/>
    </sheetView>
  </sheetViews>
  <sheetFormatPr defaultColWidth="9.140625" defaultRowHeight="12.75" outlineLevelRow="1" outlineLevelCol="1"/>
  <cols>
    <col min="1" max="1" width="9.5703125" style="13" hidden="1" customWidth="1"/>
    <col min="2" max="2" width="9.28515625" style="13" bestFit="1" customWidth="1"/>
    <col min="3" max="3" width="26.5703125" style="13" bestFit="1" customWidth="1"/>
    <col min="4" max="5" width="10.140625" style="13" customWidth="1" outlineLevel="1"/>
    <col min="6" max="7" width="10.140625" style="13" customWidth="1"/>
    <col min="8" max="8" width="10.140625" style="23" customWidth="1"/>
    <col min="9" max="10" width="8.7109375" style="24" customWidth="1"/>
    <col min="11" max="12" width="11.140625" style="13" bestFit="1" customWidth="1"/>
    <col min="13" max="14" width="10.140625" style="13" customWidth="1"/>
    <col min="15" max="18" width="9.28515625" style="13" customWidth="1"/>
    <col min="19" max="19" width="13.5703125" style="13" customWidth="1"/>
    <col min="20" max="20" width="15.28515625" style="13" bestFit="1" customWidth="1"/>
    <col min="21" max="22" width="9.28515625" style="13" customWidth="1"/>
    <col min="23" max="23" width="11.85546875" style="13" customWidth="1"/>
    <col min="24" max="24" width="10.28515625" style="13" bestFit="1" customWidth="1"/>
    <col min="25" max="25" width="15.28515625" style="13" customWidth="1"/>
    <col min="26" max="26" width="11" style="13" bestFit="1" customWidth="1"/>
    <col min="27" max="31" width="11" style="13" customWidth="1"/>
    <col min="32" max="32" width="20.140625" style="13" customWidth="1"/>
    <col min="33" max="33" width="17.7109375" style="13" bestFit="1" customWidth="1"/>
    <col min="34" max="41" width="11" style="13" customWidth="1"/>
    <col min="42" max="47" width="11.28515625" style="13" customWidth="1"/>
    <col min="48" max="48" width="9.5703125" style="13" bestFit="1" customWidth="1"/>
    <col min="49" max="50" width="9.5703125" style="13" customWidth="1"/>
    <col min="51" max="51" width="11.140625" style="13" customWidth="1"/>
    <col min="52" max="52" width="11.5703125" style="13" customWidth="1"/>
    <col min="53" max="53" width="9.5703125" style="13" customWidth="1"/>
    <col min="54" max="54" width="9.5703125" style="13" bestFit="1" customWidth="1"/>
    <col min="55" max="55" width="9.5703125" style="13" customWidth="1"/>
    <col min="56" max="56" width="9.140625" style="13"/>
    <col min="57" max="57" width="9.140625" style="13" customWidth="1"/>
    <col min="58" max="58" width="10.7109375" style="13" customWidth="1"/>
    <col min="59" max="59" width="13.42578125" style="13" customWidth="1"/>
    <col min="60" max="61" width="10.28515625" style="13" bestFit="1" customWidth="1"/>
    <col min="62" max="62" width="11.85546875" style="13" customWidth="1"/>
    <col min="63" max="66" width="9.140625" style="13"/>
    <col min="67" max="67" width="18.7109375" style="13" bestFit="1" customWidth="1"/>
    <col min="68" max="68" width="18.7109375" style="13" customWidth="1"/>
    <col min="69" max="69" width="15" style="13" bestFit="1" customWidth="1"/>
    <col min="70" max="70" width="17.7109375" style="13" bestFit="1" customWidth="1"/>
    <col min="71" max="71" width="9.140625" style="13"/>
    <col min="72" max="72" width="15.7109375" style="13" bestFit="1" customWidth="1"/>
    <col min="73" max="73" width="21" style="13" bestFit="1" customWidth="1"/>
    <col min="74" max="74" width="14.5703125" style="13" bestFit="1" customWidth="1"/>
    <col min="75" max="75" width="15" style="13" bestFit="1" customWidth="1"/>
    <col min="76" max="76" width="9.140625" style="13"/>
    <col min="77" max="77" width="15" style="13" bestFit="1" customWidth="1"/>
    <col min="78" max="78" width="20.28515625" style="13" bestFit="1" customWidth="1"/>
    <col min="79" max="80" width="15" style="13" bestFit="1" customWidth="1"/>
    <col min="81" max="16384" width="9.140625" style="13"/>
  </cols>
  <sheetData>
    <row r="1" spans="1:80">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row>
    <row r="2" spans="1:80">
      <c r="O2" s="56"/>
      <c r="P2" s="56"/>
      <c r="Q2" s="56"/>
      <c r="R2" s="56"/>
      <c r="S2" s="54" t="s">
        <v>214</v>
      </c>
      <c r="T2" s="84">
        <v>2200000000</v>
      </c>
      <c r="U2" s="56"/>
      <c r="V2" s="56"/>
      <c r="W2" s="56"/>
      <c r="Y2" s="54" t="s">
        <v>198</v>
      </c>
      <c r="Z2" s="77">
        <v>90</v>
      </c>
      <c r="AA2" s="56"/>
      <c r="AB2" s="56"/>
      <c r="AC2" s="56"/>
      <c r="AD2" s="56"/>
      <c r="AE2" s="56"/>
      <c r="AF2" s="56"/>
      <c r="AG2" s="56"/>
      <c r="AH2" s="56"/>
      <c r="AI2" s="56"/>
      <c r="AJ2" s="56"/>
      <c r="AK2" s="56"/>
      <c r="AL2" s="56"/>
      <c r="AM2" s="56"/>
      <c r="AN2" s="56"/>
      <c r="AO2" s="56"/>
    </row>
    <row r="3" spans="1:80">
      <c r="O3" s="56"/>
      <c r="P3" s="56"/>
      <c r="Q3" s="56"/>
      <c r="R3" s="56"/>
      <c r="S3" s="54" t="s">
        <v>204</v>
      </c>
      <c r="T3" s="57">
        <f>SUM(H17:H150)</f>
        <v>7063.3670000000011</v>
      </c>
      <c r="U3" s="56"/>
      <c r="V3" s="56"/>
      <c r="W3" s="56"/>
      <c r="Y3" s="54" t="s">
        <v>199</v>
      </c>
      <c r="Z3" s="77">
        <v>140</v>
      </c>
      <c r="AA3" s="56"/>
      <c r="AB3" s="56"/>
      <c r="AC3" s="56"/>
      <c r="AD3" s="56"/>
      <c r="AE3" s="56"/>
      <c r="AF3" s="56"/>
      <c r="AG3" s="56"/>
      <c r="AH3" s="56"/>
      <c r="AI3" s="56"/>
      <c r="AJ3" s="56"/>
      <c r="AK3" s="56"/>
      <c r="AL3" s="56"/>
      <c r="AM3" s="56"/>
      <c r="AN3" s="56"/>
      <c r="AO3" s="56"/>
      <c r="BO3" s="53"/>
      <c r="BP3" s="53"/>
    </row>
    <row r="4" spans="1:80">
      <c r="O4" s="57"/>
      <c r="P4" s="57"/>
      <c r="Q4" s="57"/>
      <c r="R4" s="57"/>
      <c r="S4" s="83" t="s">
        <v>213</v>
      </c>
      <c r="T4" s="56">
        <f>T2/(T3*8760)</f>
        <v>35.555501011262123</v>
      </c>
      <c r="U4" s="57"/>
      <c r="V4" s="57"/>
      <c r="W4" s="57"/>
      <c r="AA4" s="57"/>
      <c r="AB4" s="57"/>
      <c r="AC4" s="57"/>
      <c r="AD4" s="57"/>
      <c r="AE4" s="57"/>
      <c r="AF4" s="57"/>
      <c r="AG4" s="57"/>
      <c r="AH4" s="57"/>
      <c r="AI4" s="57"/>
      <c r="AJ4" s="57"/>
      <c r="AK4" s="57"/>
      <c r="AL4" s="57"/>
      <c r="AM4" s="57"/>
      <c r="AN4" s="57"/>
      <c r="AO4" s="57"/>
      <c r="AW4" s="54"/>
      <c r="AX4" s="57"/>
      <c r="AY4" s="57"/>
      <c r="AZ4" s="57"/>
      <c r="BO4" s="53"/>
      <c r="BP4" s="53"/>
    </row>
    <row r="5" spans="1:80">
      <c r="O5" s="57"/>
      <c r="P5" s="57"/>
      <c r="Q5" s="57"/>
      <c r="R5" s="57"/>
      <c r="S5" s="54" t="s">
        <v>191</v>
      </c>
      <c r="T5" s="78">
        <v>63.12</v>
      </c>
      <c r="U5" s="57"/>
      <c r="V5" s="57"/>
      <c r="W5" s="57"/>
      <c r="AA5" s="57"/>
      <c r="AB5" s="57"/>
      <c r="AC5" s="57"/>
      <c r="AD5" s="57"/>
      <c r="AE5" s="57"/>
      <c r="AF5" s="57"/>
      <c r="AG5" s="57"/>
      <c r="AH5" s="57"/>
      <c r="AI5" s="57"/>
      <c r="AJ5" s="57"/>
      <c r="AK5" s="57"/>
      <c r="AL5" s="57"/>
      <c r="AM5" s="57"/>
      <c r="AN5" s="57"/>
      <c r="AO5" s="57"/>
      <c r="AW5" s="54"/>
      <c r="AX5" s="57"/>
      <c r="AY5" s="57"/>
      <c r="AZ5" s="57"/>
    </row>
    <row r="6" spans="1:80">
      <c r="O6" s="57"/>
      <c r="P6" s="57"/>
      <c r="Q6" s="57"/>
      <c r="R6" s="57"/>
      <c r="W6" s="57"/>
      <c r="AA6" s="57"/>
      <c r="AB6" s="57"/>
      <c r="AC6" s="57"/>
      <c r="AD6" s="57"/>
      <c r="AE6" s="57"/>
      <c r="AF6" s="57"/>
      <c r="AG6" s="57"/>
      <c r="AH6" s="57"/>
      <c r="AI6" s="57"/>
      <c r="AJ6" s="57"/>
      <c r="AK6" s="57"/>
      <c r="AL6" s="57"/>
      <c r="AM6" s="57"/>
      <c r="AN6" s="57"/>
      <c r="AO6" s="57"/>
      <c r="AW6" s="54"/>
      <c r="AX6" s="57"/>
      <c r="AY6" s="57"/>
      <c r="AZ6" s="57"/>
      <c r="BH6" s="54"/>
      <c r="BI6" s="54"/>
      <c r="BJ6" s="56"/>
    </row>
    <row r="7" spans="1:80">
      <c r="O7" s="87"/>
      <c r="P7" s="87"/>
      <c r="Q7" s="87"/>
      <c r="R7" s="87"/>
      <c r="S7" s="85"/>
      <c r="T7" s="85"/>
      <c r="U7" s="85"/>
      <c r="V7" s="85"/>
      <c r="W7" s="87"/>
      <c r="X7" s="85"/>
      <c r="Y7" s="98"/>
      <c r="Z7" s="85"/>
      <c r="AA7" s="87"/>
      <c r="AB7" s="87"/>
      <c r="AC7" s="87"/>
      <c r="AD7" s="87"/>
      <c r="AE7" s="87"/>
      <c r="AF7" s="87"/>
      <c r="AG7" s="87"/>
      <c r="AH7" s="87"/>
      <c r="AI7" s="87"/>
      <c r="AJ7" s="87"/>
      <c r="AK7" s="87"/>
      <c r="AL7" s="87"/>
      <c r="AM7" s="87"/>
      <c r="AN7" s="87"/>
      <c r="AO7" s="87"/>
      <c r="AP7" s="85"/>
      <c r="AQ7" s="85"/>
      <c r="AR7" s="85"/>
      <c r="AS7" s="85"/>
      <c r="AT7" s="85"/>
      <c r="AU7" s="85"/>
      <c r="AV7" s="85"/>
      <c r="AW7" s="95"/>
      <c r="AX7" s="87"/>
      <c r="AY7" s="87"/>
      <c r="AZ7" s="87"/>
      <c r="BA7" s="85"/>
      <c r="BB7" s="85"/>
      <c r="BC7" s="85"/>
      <c r="BD7" s="85"/>
      <c r="BE7" s="85"/>
      <c r="BF7" s="85"/>
      <c r="BG7" s="85"/>
      <c r="BH7" s="95"/>
      <c r="BI7" s="95"/>
      <c r="BJ7" s="96"/>
      <c r="BK7" s="85"/>
      <c r="BL7" s="85"/>
      <c r="BM7" s="85"/>
      <c r="BP7" s="85" t="b">
        <f ca="1">ROUND(BO9,0)=ROUND(BP9,0)</f>
        <v>1</v>
      </c>
      <c r="BQ7" s="85" t="b">
        <f ca="1">ROUND(BO9,0)=ROUND(BQ9,0)</f>
        <v>1</v>
      </c>
      <c r="BR7" s="85" t="b">
        <f ca="1">ROUND(BO9,0)=ROUND(BR9,0)</f>
        <v>1</v>
      </c>
    </row>
    <row r="8" spans="1:80">
      <c r="O8" s="87"/>
      <c r="P8" s="87"/>
      <c r="Q8" s="87"/>
      <c r="R8" s="87"/>
      <c r="T8" s="85"/>
      <c r="U8" s="85"/>
      <c r="V8" s="85"/>
      <c r="W8" s="87"/>
      <c r="X8" s="85"/>
      <c r="Z8" s="85"/>
      <c r="AA8" s="87"/>
      <c r="AB8" s="87"/>
      <c r="AC8" s="87"/>
      <c r="AD8" s="87"/>
      <c r="AE8" s="87"/>
      <c r="AF8" s="87"/>
      <c r="AG8" s="87"/>
      <c r="AH8" s="87"/>
      <c r="AI8" s="87"/>
      <c r="AJ8" s="87"/>
      <c r="AK8" s="87"/>
      <c r="AL8" s="87"/>
      <c r="AM8" s="87"/>
      <c r="AN8" s="87"/>
      <c r="AO8" s="87"/>
      <c r="AP8" s="85"/>
      <c r="AQ8" s="85"/>
      <c r="AR8" s="85"/>
      <c r="AS8" s="85"/>
      <c r="AT8" s="85"/>
      <c r="AU8" s="85"/>
      <c r="AV8" s="85"/>
      <c r="AW8" s="95"/>
      <c r="AX8" s="87"/>
      <c r="AY8" s="87"/>
      <c r="AZ8" s="87"/>
      <c r="BA8" s="85"/>
      <c r="BB8" s="85"/>
      <c r="BC8" s="85"/>
      <c r="BD8" s="85"/>
      <c r="BE8" s="85"/>
      <c r="BF8" s="85"/>
      <c r="BG8" s="85"/>
      <c r="BH8" s="95"/>
      <c r="BI8" s="95"/>
      <c r="BJ8" s="96"/>
      <c r="BK8" s="85"/>
      <c r="BL8" s="85"/>
      <c r="BM8" s="85"/>
      <c r="BO8" s="101" t="str">
        <f>O15</f>
        <v>Rollover Tier</v>
      </c>
      <c r="BP8" s="102" t="str">
        <f>AB15</f>
        <v>Rollover 50/50 Tier</v>
      </c>
      <c r="BQ8" s="102" t="str">
        <f>AP15</f>
        <v>Hybrid Tier</v>
      </c>
      <c r="BR8" s="103" t="str">
        <f>BD15</f>
        <v>Melded</v>
      </c>
    </row>
    <row r="9" spans="1:80" ht="24">
      <c r="O9" s="87"/>
      <c r="P9" s="87"/>
      <c r="Q9" s="87"/>
      <c r="R9" s="87"/>
      <c r="S9" s="86" t="s">
        <v>226</v>
      </c>
      <c r="T9" s="96"/>
      <c r="U9" s="98"/>
      <c r="V9" s="87"/>
      <c r="W9" s="87"/>
      <c r="X9" s="85"/>
      <c r="Y9" s="86" t="s">
        <v>232</v>
      </c>
      <c r="Z9" s="96"/>
      <c r="AA9" s="85"/>
      <c r="AB9" s="85"/>
      <c r="AC9" s="85"/>
      <c r="AD9" s="85"/>
      <c r="AE9" s="85"/>
      <c r="AF9" s="86" t="s">
        <v>226</v>
      </c>
      <c r="AG9" s="85"/>
      <c r="AI9" s="85"/>
      <c r="AJ9" s="85"/>
      <c r="AK9" s="85"/>
      <c r="AL9" s="86" t="s">
        <v>232</v>
      </c>
      <c r="AM9" s="85"/>
      <c r="AN9" s="85"/>
      <c r="AO9" s="85"/>
      <c r="AP9" s="85"/>
      <c r="AQ9" s="85"/>
      <c r="AR9" s="85"/>
      <c r="AS9" s="85"/>
      <c r="AT9" s="86" t="s">
        <v>226</v>
      </c>
      <c r="AU9" s="85"/>
      <c r="AV9" s="85"/>
      <c r="AW9" s="95"/>
      <c r="AX9" s="96"/>
      <c r="AY9" s="96"/>
      <c r="AZ9" s="86" t="s">
        <v>232</v>
      </c>
      <c r="BA9" s="85"/>
      <c r="BB9" s="85"/>
      <c r="BC9" s="85"/>
      <c r="BD9" s="85"/>
      <c r="BE9" s="85"/>
      <c r="BF9" s="86" t="s">
        <v>226</v>
      </c>
      <c r="BH9" s="85"/>
      <c r="BI9" s="85"/>
      <c r="BJ9" s="86" t="s">
        <v>232</v>
      </c>
      <c r="BK9" s="85"/>
      <c r="BL9" s="85"/>
      <c r="BM9" s="85"/>
      <c r="BO9" s="90">
        <f ca="1">X14+Y12-Y10</f>
        <v>920.48413999999821</v>
      </c>
      <c r="BP9" s="90">
        <f ca="1">AK14+AL12-AL10</f>
        <v>920.48413999999752</v>
      </c>
      <c r="BQ9" s="90">
        <f ca="1">AY14+AZ12</f>
        <v>920.48414000000025</v>
      </c>
      <c r="BR9" s="90">
        <f ca="1">BJ12</f>
        <v>920.48413999999957</v>
      </c>
    </row>
    <row r="10" spans="1:80">
      <c r="M10" s="54"/>
      <c r="O10" s="96"/>
      <c r="P10" s="96"/>
      <c r="Q10" s="96"/>
      <c r="R10" s="96"/>
      <c r="S10" s="94">
        <f>MAX(0,$T$3-Q14)</f>
        <v>388.97800000000007</v>
      </c>
      <c r="T10" s="85"/>
      <c r="U10" s="96"/>
      <c r="V10" s="96"/>
      <c r="W10" s="87"/>
      <c r="X10" s="85"/>
      <c r="Y10" s="94">
        <f ca="1">MAX(0,$T$3-W14)</f>
        <v>338.3610000000017</v>
      </c>
      <c r="Z10" s="85"/>
      <c r="AA10" s="85"/>
      <c r="AC10" s="85"/>
      <c r="AD10" s="85"/>
      <c r="AE10" s="85"/>
      <c r="AF10" s="94">
        <f>MAX(0,$T$3-AD14)</f>
        <v>149.61750000000211</v>
      </c>
      <c r="AG10" s="85"/>
      <c r="AH10" s="85"/>
      <c r="AI10" s="85"/>
      <c r="AJ10" s="85"/>
      <c r="AK10" s="85"/>
      <c r="AL10" s="94">
        <f ca="1">MAX(0,$T$3-AJ14)</f>
        <v>175.18415000000277</v>
      </c>
      <c r="AM10" s="85"/>
      <c r="AN10" s="85"/>
      <c r="AO10" s="85"/>
      <c r="AP10" s="85"/>
      <c r="AQ10" s="85"/>
      <c r="AR10" s="85"/>
      <c r="AS10" s="85"/>
      <c r="AT10" s="94">
        <f>MAX(0,$T$3-AR14)</f>
        <v>0</v>
      </c>
      <c r="AU10" s="85"/>
      <c r="AV10" s="85"/>
      <c r="AW10" s="85"/>
      <c r="AX10" s="85"/>
      <c r="AY10" s="85"/>
      <c r="AZ10" s="94">
        <f ca="1">MAX(0,$T$3-AX14)</f>
        <v>0</v>
      </c>
      <c r="BA10" s="85"/>
      <c r="BB10" s="85"/>
      <c r="BC10" s="85"/>
      <c r="BD10" s="85"/>
      <c r="BE10" s="85"/>
      <c r="BF10" s="88">
        <f>MAX(0,$T$3-BE14)</f>
        <v>0</v>
      </c>
      <c r="BH10" s="85"/>
      <c r="BI10" s="85"/>
      <c r="BJ10" s="88">
        <f ca="1">MAX(0,$T$3-BI14)</f>
        <v>0</v>
      </c>
      <c r="BK10" s="85"/>
      <c r="BL10" s="85"/>
      <c r="BM10" s="85"/>
    </row>
    <row r="11" spans="1:80" ht="36">
      <c r="N11" s="85"/>
      <c r="O11" s="85"/>
      <c r="P11" s="85"/>
      <c r="Q11" s="85"/>
      <c r="R11" s="85"/>
      <c r="S11" s="86" t="s">
        <v>230</v>
      </c>
      <c r="T11" s="85"/>
      <c r="U11" s="85"/>
      <c r="V11" s="85"/>
      <c r="W11" s="87"/>
      <c r="X11" s="85"/>
      <c r="Y11" s="86" t="s">
        <v>231</v>
      </c>
      <c r="Z11" s="85"/>
      <c r="AA11" s="85"/>
      <c r="AB11" s="86" t="s">
        <v>236</v>
      </c>
      <c r="AC11" s="85"/>
      <c r="AD11" s="85"/>
      <c r="AE11" s="85"/>
      <c r="AF11" s="86" t="s">
        <v>230</v>
      </c>
      <c r="AG11" s="85"/>
      <c r="AH11" s="85"/>
      <c r="AI11" s="85"/>
      <c r="AJ11" s="87"/>
      <c r="AK11" s="85"/>
      <c r="AL11" s="86" t="s">
        <v>231</v>
      </c>
      <c r="AM11" s="85"/>
      <c r="AN11" s="85"/>
      <c r="AO11" s="85"/>
      <c r="AP11" s="85"/>
      <c r="AQ11" s="85"/>
      <c r="AR11" s="85"/>
      <c r="AS11" s="85"/>
      <c r="AT11" s="86" t="s">
        <v>230</v>
      </c>
      <c r="AU11" s="85"/>
      <c r="AV11" s="85"/>
      <c r="AW11" s="85"/>
      <c r="AX11" s="85"/>
      <c r="AY11" s="85"/>
      <c r="AZ11" s="86" t="s">
        <v>231</v>
      </c>
      <c r="BA11" s="85"/>
      <c r="BB11" s="85"/>
      <c r="BC11" s="85"/>
      <c r="BD11" s="85"/>
      <c r="BE11" s="85"/>
      <c r="BF11" s="86" t="s">
        <v>216</v>
      </c>
      <c r="BG11" s="85"/>
      <c r="BH11" s="85"/>
      <c r="BI11" s="85"/>
      <c r="BJ11" s="86" t="s">
        <v>221</v>
      </c>
      <c r="BK11" s="85"/>
      <c r="BL11" s="85"/>
      <c r="BM11" s="85"/>
      <c r="BN11" s="85"/>
      <c r="BO11" s="85"/>
      <c r="BP11" s="85"/>
      <c r="BQ11" s="85"/>
      <c r="BR11" s="85"/>
    </row>
    <row r="12" spans="1:80">
      <c r="N12" s="85"/>
      <c r="O12" s="85"/>
      <c r="P12" s="85"/>
      <c r="Q12" s="85"/>
      <c r="R12" s="85"/>
      <c r="S12" s="88">
        <f>MAX(0,Q14-$T$3)</f>
        <v>0</v>
      </c>
      <c r="T12" s="85"/>
      <c r="U12" s="85"/>
      <c r="V12" s="85"/>
      <c r="W12" s="87"/>
      <c r="X12" s="85"/>
      <c r="Y12" s="88">
        <f ca="1">MAX(0,W14-$T$3)</f>
        <v>0</v>
      </c>
      <c r="Z12" s="85"/>
      <c r="AA12" s="85"/>
      <c r="AB12" s="99">
        <v>0.5</v>
      </c>
      <c r="AC12" s="85"/>
      <c r="AD12" s="85"/>
      <c r="AE12" s="85"/>
      <c r="AF12" s="88">
        <f>MAX(0,AD14-$T$3)</f>
        <v>0</v>
      </c>
      <c r="AG12" s="85"/>
      <c r="AH12" s="85"/>
      <c r="AI12" s="85"/>
      <c r="AJ12" s="87"/>
      <c r="AK12" s="85"/>
      <c r="AL12" s="88">
        <f ca="1">MAX(0,AJ14-$T$3)</f>
        <v>0</v>
      </c>
      <c r="AM12" s="85"/>
      <c r="AN12" s="85"/>
      <c r="AO12" s="85"/>
      <c r="AP12" s="85"/>
      <c r="AQ12" s="85"/>
      <c r="AR12" s="85"/>
      <c r="AS12" s="85"/>
      <c r="AT12" s="90">
        <f>MAX(0,AR14-$T$3)</f>
        <v>89.742999999999483</v>
      </c>
      <c r="AU12" s="85"/>
      <c r="AV12" s="85"/>
      <c r="AW12" s="85"/>
      <c r="AX12" s="85"/>
      <c r="AY12" s="85"/>
      <c r="AZ12" s="88">
        <f ca="1">MAX(0,AX14-$T$3)</f>
        <v>93.814900000000307</v>
      </c>
      <c r="BA12" s="85"/>
      <c r="BB12" s="85"/>
      <c r="BC12" s="85"/>
      <c r="BD12" s="85"/>
      <c r="BE12" s="85"/>
      <c r="BF12" s="90">
        <f>MAX(0,BE14-$T$3)</f>
        <v>89.742999999999483</v>
      </c>
      <c r="BG12" s="85"/>
      <c r="BH12" s="85"/>
      <c r="BI12" s="85"/>
      <c r="BJ12" s="90">
        <f ca="1">MAX(0,BI14-$T$3)</f>
        <v>920.48413999999957</v>
      </c>
      <c r="BK12" s="85"/>
      <c r="BL12" s="85"/>
      <c r="BM12" s="85"/>
      <c r="BN12" s="85"/>
      <c r="BO12" s="85"/>
      <c r="BP12" s="85"/>
      <c r="BQ12" s="85"/>
      <c r="BR12" s="85"/>
    </row>
    <row r="13" spans="1:80" ht="48">
      <c r="N13" s="85"/>
      <c r="O13" s="86" t="s">
        <v>215</v>
      </c>
      <c r="P13" s="86" t="s">
        <v>241</v>
      </c>
      <c r="Q13" s="86" t="s">
        <v>218</v>
      </c>
      <c r="R13" s="86" t="s">
        <v>228</v>
      </c>
      <c r="S13" s="86" t="s">
        <v>217</v>
      </c>
      <c r="T13" s="86" t="s">
        <v>219</v>
      </c>
      <c r="U13" s="85"/>
      <c r="V13" s="86" t="s">
        <v>235</v>
      </c>
      <c r="W13" s="86" t="s">
        <v>220</v>
      </c>
      <c r="X13" s="86" t="s">
        <v>229</v>
      </c>
      <c r="Y13" s="86" t="s">
        <v>222</v>
      </c>
      <c r="Z13" s="86" t="s">
        <v>223</v>
      </c>
      <c r="AA13" s="85"/>
      <c r="AB13" s="86" t="s">
        <v>215</v>
      </c>
      <c r="AC13" s="85"/>
      <c r="AD13" s="86" t="s">
        <v>218</v>
      </c>
      <c r="AE13" s="86" t="s">
        <v>228</v>
      </c>
      <c r="AF13" s="86" t="s">
        <v>217</v>
      </c>
      <c r="AG13" s="86" t="s">
        <v>219</v>
      </c>
      <c r="AH13" s="85"/>
      <c r="AI13" s="86" t="s">
        <v>235</v>
      </c>
      <c r="AJ13" s="86" t="s">
        <v>220</v>
      </c>
      <c r="AK13" s="86" t="s">
        <v>229</v>
      </c>
      <c r="AL13" s="86" t="s">
        <v>222</v>
      </c>
      <c r="AM13" s="86" t="s">
        <v>223</v>
      </c>
      <c r="AN13" s="100"/>
      <c r="AO13" s="85"/>
      <c r="AP13" s="86" t="s">
        <v>215</v>
      </c>
      <c r="AQ13" s="85"/>
      <c r="AR13" s="86" t="s">
        <v>218</v>
      </c>
      <c r="AS13" s="86" t="s">
        <v>228</v>
      </c>
      <c r="AT13" s="86" t="s">
        <v>217</v>
      </c>
      <c r="AU13" s="86" t="s">
        <v>219</v>
      </c>
      <c r="AV13" s="85"/>
      <c r="AW13" s="86" t="s">
        <v>235</v>
      </c>
      <c r="AX13" s="86" t="s">
        <v>220</v>
      </c>
      <c r="AY13" s="86" t="s">
        <v>229</v>
      </c>
      <c r="AZ13" s="86" t="s">
        <v>222</v>
      </c>
      <c r="BA13" s="86" t="s">
        <v>223</v>
      </c>
      <c r="BB13" s="85"/>
      <c r="BC13" s="85"/>
      <c r="BD13" s="85"/>
      <c r="BE13" s="86" t="s">
        <v>225</v>
      </c>
      <c r="BF13" s="86" t="s">
        <v>227</v>
      </c>
      <c r="BG13" s="85"/>
      <c r="BH13" s="86" t="s">
        <v>235</v>
      </c>
      <c r="BI13" s="86" t="s">
        <v>233</v>
      </c>
      <c r="BJ13" s="86" t="s">
        <v>234</v>
      </c>
      <c r="BK13" s="85"/>
      <c r="BM13" s="85"/>
      <c r="BN13" s="85"/>
      <c r="BO13" s="85"/>
      <c r="BP13" s="85"/>
      <c r="BQ13" s="85"/>
      <c r="BR13" s="85"/>
    </row>
    <row r="14" spans="1:80" s="1" customFormat="1" ht="16.5" thickBot="1">
      <c r="B14" s="2" t="s">
        <v>171</v>
      </c>
      <c r="C14" s="3"/>
      <c r="D14" s="4"/>
      <c r="E14" s="4"/>
      <c r="F14" s="5"/>
      <c r="G14" s="5"/>
      <c r="H14" s="6"/>
      <c r="I14" s="4"/>
      <c r="J14" s="4"/>
      <c r="K14" s="4"/>
      <c r="L14" s="4"/>
      <c r="N14" s="85"/>
      <c r="O14" s="89">
        <f>SUM(O17:O150)</f>
        <v>7063.3670000000011</v>
      </c>
      <c r="P14" s="92">
        <f>SUM(P17:P150)</f>
        <v>7153.1100000000006</v>
      </c>
      <c r="Q14" s="89">
        <f>SUM(Q17:Q150)</f>
        <v>6674.389000000001</v>
      </c>
      <c r="R14" s="90">
        <f>SUM(R17:R150)</f>
        <v>478.72099999999983</v>
      </c>
      <c r="S14" s="90">
        <f>SUM(S17:S150)</f>
        <v>388.97800000000007</v>
      </c>
      <c r="T14" s="91">
        <f>($T$2-S10*$T$5*8760+S12*$T$5*8760)/(Q14*8760)</f>
        <v>33.949064274110405</v>
      </c>
      <c r="U14" s="85"/>
      <c r="V14" s="92">
        <f ca="1">SUM(V17:V150)</f>
        <v>7983.8511400000007</v>
      </c>
      <c r="W14" s="92">
        <f ca="1">SUM(W17:W150)</f>
        <v>6725.0059999999994</v>
      </c>
      <c r="X14" s="90">
        <f ca="1">SUM(X17:X150)</f>
        <v>1258.8451399999999</v>
      </c>
      <c r="Y14" s="93">
        <f ca="1">SUM(Y17:Y150)</f>
        <v>338.3610000000001</v>
      </c>
      <c r="Z14" s="91">
        <f ca="1">($T$2-Y10*$T$5*8760+Y12*$T$5*8760)/(W14*8760)</f>
        <v>34.16862471073118</v>
      </c>
      <c r="AA14" s="85"/>
      <c r="AB14" s="90">
        <f>SUM(AB17:AB150)</f>
        <v>7108.2384999999995</v>
      </c>
      <c r="AC14" s="85"/>
      <c r="AD14" s="89">
        <f>SUM(AD17:AD150)</f>
        <v>6913.749499999999</v>
      </c>
      <c r="AE14" s="90">
        <f>SUM(AE17:AE150)</f>
        <v>239.36049999999997</v>
      </c>
      <c r="AF14" s="90">
        <f>SUM(AF17:AF150)</f>
        <v>194.48900000000003</v>
      </c>
      <c r="AG14" s="91">
        <f>($T$2-AF10*$T$5*8760+AF12*$T$5*8760)/(AD14*8760)</f>
        <v>34.95898946171183</v>
      </c>
      <c r="AH14" s="85"/>
      <c r="AI14" s="92">
        <f ca="1">SUM(AI17:AI150)</f>
        <v>7983.8511400000007</v>
      </c>
      <c r="AJ14" s="92">
        <f ca="1">SUM(AJ17:AJ150)</f>
        <v>6888.1828499999983</v>
      </c>
      <c r="AK14" s="90">
        <f ca="1">SUM(AK17:AK150)</f>
        <v>1095.6682900000003</v>
      </c>
      <c r="AL14" s="93">
        <f ca="1">SUM(AL17:AL150)</f>
        <v>220.05565000000007</v>
      </c>
      <c r="AM14" s="91">
        <f ca="1">($T$2-AL10*$T$5*8760+AL12*$T$5*8760)/(AJ14*8760)</f>
        <v>34.854465131310413</v>
      </c>
      <c r="AN14" s="91"/>
      <c r="AO14" s="85"/>
      <c r="AP14" s="89">
        <f>SUM(AP17:AP150)</f>
        <v>7542.0880000000006</v>
      </c>
      <c r="AQ14" s="85"/>
      <c r="AR14" s="89">
        <f>SUM(AR17:AR150)</f>
        <v>7153.1100000000006</v>
      </c>
      <c r="AS14" s="90">
        <f>SUM(AS17:AS150)</f>
        <v>0</v>
      </c>
      <c r="AT14" s="89">
        <f>SUM(AT17:AT150)</f>
        <v>388.97800000000007</v>
      </c>
      <c r="AU14" s="91">
        <f>($T$2-AT10*$T$5*8760+AT12*$T$5*8760)/(AR14*8760)</f>
        <v>35.901325531330492</v>
      </c>
      <c r="AV14" s="85"/>
      <c r="AW14" s="92">
        <f ca="1">SUM(AW17:AW150)</f>
        <v>7983.8511400000007</v>
      </c>
      <c r="AX14" s="92">
        <f ca="1">SUM(AX17:AX150)</f>
        <v>7157.1819000000014</v>
      </c>
      <c r="AY14" s="90">
        <f ca="1">SUM(AY17:AY150)</f>
        <v>826.66923999999995</v>
      </c>
      <c r="AZ14" s="93">
        <f ca="1">SUM(AZ17:AZ150)</f>
        <v>384.90610000000004</v>
      </c>
      <c r="BA14" s="91">
        <f ca="1">($T$2-AZ10*$T$5*8760+AZ12*$T$5*8760)/(AX14*8760)</f>
        <v>35.916810916796102</v>
      </c>
      <c r="BB14" s="85"/>
      <c r="BC14" s="85"/>
      <c r="BD14" s="85"/>
      <c r="BE14" s="89">
        <f>SUM(BE17:BE150)</f>
        <v>7153.1100000000006</v>
      </c>
      <c r="BF14" s="91">
        <f>IF(BF12=0,($T$2-BF10*$T$5*8760)/(BE14*8760),($T$2+BF12*$T$5*8760)/(BE14*8760))</f>
        <v>35.901325531330492</v>
      </c>
      <c r="BG14" s="85"/>
      <c r="BH14" s="92">
        <f ca="1">SUM(BH17:BH150)</f>
        <v>7983.8511400000007</v>
      </c>
      <c r="BI14" s="89">
        <f ca="1">SUM(BI17:BI150)</f>
        <v>7983.8511400000007</v>
      </c>
      <c r="BJ14" s="91">
        <f ca="1">IF(BJ12=0,($T$2-BJ10*$T$5*8760)/(BI14*8760),($T$2+BJ12*$T$5*8760)/(BI14*8760))</f>
        <v>38.733501665490152</v>
      </c>
      <c r="BK14" s="85"/>
      <c r="BL14" s="85"/>
      <c r="BM14" s="85"/>
      <c r="BN14" s="85"/>
      <c r="BO14" s="85"/>
      <c r="BP14" s="85" t="b">
        <f ca="1">ROUND(BO16,0)=ROUND(BP16,0)</f>
        <v>1</v>
      </c>
      <c r="BQ14" s="85" t="b">
        <f ca="1">ROUND(BO16,0)=ROUND(BQ16,0)</f>
        <v>1</v>
      </c>
      <c r="BR14" s="85" t="b">
        <f ca="1">ROUND(BO16,0)=ROUND(BR16,0)</f>
        <v>1</v>
      </c>
      <c r="BT14" s="85"/>
      <c r="BU14" s="85" t="b">
        <f>ROUND(BT16,0)=ROUND(BU16,0)</f>
        <v>1</v>
      </c>
      <c r="BV14" s="85" t="b">
        <f>ROUND(BT16,0)=ROUND(BV16,0)</f>
        <v>1</v>
      </c>
      <c r="BW14" s="85" t="b">
        <f>ROUND(BT16,0)=ROUND(BW16,0)</f>
        <v>1</v>
      </c>
      <c r="BY14" s="1" t="b">
        <f ca="1">ROUND(BY16,0)=ROUND(BO16,0)</f>
        <v>1</v>
      </c>
      <c r="BZ14" s="85" t="b">
        <f ca="1">ROUND(BY16,0)=ROUND(BZ16,0)</f>
        <v>1</v>
      </c>
      <c r="CA14" s="85" t="b">
        <f ca="1">ROUND(BY16,0)=ROUND(CA16,0)</f>
        <v>1</v>
      </c>
      <c r="CB14" s="85" t="b">
        <f ca="1">ROUND(BY16,0)=ROUND(CB16,0)</f>
        <v>1</v>
      </c>
    </row>
    <row r="15" spans="1:80" s="1" customFormat="1" ht="28.5" customHeight="1" outlineLevel="1">
      <c r="A15" s="7" t="s">
        <v>0</v>
      </c>
      <c r="B15" s="8"/>
      <c r="C15" s="3"/>
      <c r="D15" s="4"/>
      <c r="E15" s="4"/>
      <c r="F15" s="11" t="s">
        <v>151</v>
      </c>
      <c r="G15" s="11" t="s">
        <v>2</v>
      </c>
      <c r="H15" s="11" t="s">
        <v>3</v>
      </c>
      <c r="I15" s="10" t="s">
        <v>4</v>
      </c>
      <c r="J15" s="10" t="s">
        <v>5</v>
      </c>
      <c r="K15" s="10" t="s">
        <v>152</v>
      </c>
      <c r="L15" s="10" t="s">
        <v>153</v>
      </c>
      <c r="M15" s="10" t="s">
        <v>8</v>
      </c>
      <c r="N15" s="10" t="s">
        <v>9</v>
      </c>
      <c r="O15" s="178" t="s">
        <v>243</v>
      </c>
      <c r="P15" s="179"/>
      <c r="Q15" s="179"/>
      <c r="R15" s="179"/>
      <c r="S15" s="179"/>
      <c r="T15" s="179"/>
      <c r="U15" s="179"/>
      <c r="V15" s="179"/>
      <c r="W15" s="179"/>
      <c r="X15" s="179"/>
      <c r="Y15" s="179"/>
      <c r="Z15" s="179"/>
      <c r="AA15" s="180"/>
      <c r="AB15" s="187" t="s">
        <v>244</v>
      </c>
      <c r="AC15" s="188"/>
      <c r="AD15" s="188"/>
      <c r="AE15" s="188"/>
      <c r="AF15" s="188"/>
      <c r="AG15" s="188"/>
      <c r="AH15" s="188"/>
      <c r="AI15" s="188"/>
      <c r="AJ15" s="188"/>
      <c r="AK15" s="188"/>
      <c r="AL15" s="188"/>
      <c r="AM15" s="188"/>
      <c r="AN15" s="188"/>
      <c r="AO15" s="189"/>
      <c r="AP15" s="181" t="s">
        <v>194</v>
      </c>
      <c r="AQ15" s="182"/>
      <c r="AR15" s="182"/>
      <c r="AS15" s="182"/>
      <c r="AT15" s="182"/>
      <c r="AU15" s="182"/>
      <c r="AV15" s="182"/>
      <c r="AW15" s="182"/>
      <c r="AX15" s="182"/>
      <c r="AY15" s="182"/>
      <c r="AZ15" s="182"/>
      <c r="BA15" s="182"/>
      <c r="BB15" s="182"/>
      <c r="BC15" s="183"/>
      <c r="BD15" s="184" t="s">
        <v>195</v>
      </c>
      <c r="BE15" s="185"/>
      <c r="BF15" s="185"/>
      <c r="BG15" s="185"/>
      <c r="BH15" s="185"/>
      <c r="BI15" s="185"/>
      <c r="BJ15" s="185"/>
      <c r="BK15" s="185"/>
      <c r="BL15" s="185"/>
      <c r="BM15" s="186"/>
      <c r="BN15" s="60"/>
      <c r="BO15" s="52" t="str">
        <f>"End "&amp;BO8</f>
        <v>End Rollover Tier</v>
      </c>
      <c r="BP15" s="52" t="str">
        <f t="shared" ref="BP15:BR15" si="0">"End "&amp;BP8</f>
        <v>End Rollover 50/50 Tier</v>
      </c>
      <c r="BQ15" s="52" t="str">
        <f t="shared" si="0"/>
        <v>End Hybrid Tier</v>
      </c>
      <c r="BR15" s="52" t="str">
        <f t="shared" si="0"/>
        <v>End Melded</v>
      </c>
      <c r="BT15" s="52" t="str">
        <f>"Start "&amp;BO8</f>
        <v>Start Rollover Tier</v>
      </c>
      <c r="BU15" s="52" t="str">
        <f t="shared" ref="BU15:BW15" si="1">"Start "&amp;BP8</f>
        <v>Start Rollover 50/50 Tier</v>
      </c>
      <c r="BV15" s="52" t="str">
        <f t="shared" si="1"/>
        <v>Start Hybrid Tier</v>
      </c>
      <c r="BW15" s="52" t="str">
        <f t="shared" si="1"/>
        <v>Start Melded</v>
      </c>
      <c r="BY15" s="1" t="str">
        <f>BO15</f>
        <v>End Rollover Tier</v>
      </c>
      <c r="BZ15" s="37" t="str">
        <f t="shared" ref="BZ15:CB15" si="2">BP15</f>
        <v>End Rollover 50/50 Tier</v>
      </c>
      <c r="CA15" s="37" t="str">
        <f t="shared" si="2"/>
        <v>End Hybrid Tier</v>
      </c>
      <c r="CB15" s="37" t="str">
        <f t="shared" si="2"/>
        <v>End Melded</v>
      </c>
    </row>
    <row r="16" spans="1:80" s="1" customFormat="1" ht="48.75" customHeight="1">
      <c r="A16" s="12" t="s">
        <v>11</v>
      </c>
      <c r="B16" s="28" t="s">
        <v>12</v>
      </c>
      <c r="C16" s="28" t="s">
        <v>13</v>
      </c>
      <c r="D16" s="25" t="s">
        <v>14</v>
      </c>
      <c r="E16" s="25" t="s">
        <v>15</v>
      </c>
      <c r="F16" s="28" t="s">
        <v>181</v>
      </c>
      <c r="G16" s="28" t="s">
        <v>182</v>
      </c>
      <c r="H16" s="29" t="s">
        <v>183</v>
      </c>
      <c r="I16" s="32" t="s">
        <v>184</v>
      </c>
      <c r="J16" s="32" t="s">
        <v>185</v>
      </c>
      <c r="K16" s="32" t="s">
        <v>186</v>
      </c>
      <c r="L16" s="32" t="s">
        <v>187</v>
      </c>
      <c r="M16" s="32" t="s">
        <v>188</v>
      </c>
      <c r="N16" s="32" t="s">
        <v>189</v>
      </c>
      <c r="O16" s="61" t="s">
        <v>190</v>
      </c>
      <c r="P16" s="32" t="s">
        <v>205</v>
      </c>
      <c r="Q16" s="32" t="s">
        <v>209</v>
      </c>
      <c r="R16" s="32" t="s">
        <v>206</v>
      </c>
      <c r="S16" s="32" t="s">
        <v>207</v>
      </c>
      <c r="T16" s="80" t="s">
        <v>196</v>
      </c>
      <c r="U16" s="32" t="s">
        <v>197</v>
      </c>
      <c r="V16" s="32" t="s">
        <v>208</v>
      </c>
      <c r="W16" s="32" t="s">
        <v>210</v>
      </c>
      <c r="X16" s="32" t="s">
        <v>211</v>
      </c>
      <c r="Y16" s="32" t="s">
        <v>212</v>
      </c>
      <c r="Z16" s="32" t="s">
        <v>200</v>
      </c>
      <c r="AA16" s="62" t="s">
        <v>201</v>
      </c>
      <c r="AB16" s="61" t="s">
        <v>190</v>
      </c>
      <c r="AC16" s="32" t="s">
        <v>205</v>
      </c>
      <c r="AD16" s="32" t="s">
        <v>209</v>
      </c>
      <c r="AE16" s="32" t="s">
        <v>206</v>
      </c>
      <c r="AF16" s="32" t="s">
        <v>207</v>
      </c>
      <c r="AG16" s="80" t="s">
        <v>196</v>
      </c>
      <c r="AH16" s="32" t="s">
        <v>197</v>
      </c>
      <c r="AI16" s="32" t="s">
        <v>208</v>
      </c>
      <c r="AJ16" s="32" t="s">
        <v>210</v>
      </c>
      <c r="AK16" s="32" t="s">
        <v>211</v>
      </c>
      <c r="AL16" s="32" t="s">
        <v>212</v>
      </c>
      <c r="AM16" s="32" t="s">
        <v>200</v>
      </c>
      <c r="AN16" s="32" t="s">
        <v>201</v>
      </c>
      <c r="AO16" s="62" t="s">
        <v>237</v>
      </c>
      <c r="AP16" s="61" t="s">
        <v>190</v>
      </c>
      <c r="AQ16" s="32" t="s">
        <v>205</v>
      </c>
      <c r="AR16" s="32" t="s">
        <v>209</v>
      </c>
      <c r="AS16" s="32" t="s">
        <v>206</v>
      </c>
      <c r="AT16" s="32" t="s">
        <v>207</v>
      </c>
      <c r="AU16" s="80" t="s">
        <v>196</v>
      </c>
      <c r="AV16" s="32" t="s">
        <v>197</v>
      </c>
      <c r="AW16" s="32" t="s">
        <v>208</v>
      </c>
      <c r="AX16" s="32" t="s">
        <v>210</v>
      </c>
      <c r="AY16" s="32" t="s">
        <v>211</v>
      </c>
      <c r="AZ16" s="32" t="s">
        <v>212</v>
      </c>
      <c r="BA16" s="32" t="s">
        <v>200</v>
      </c>
      <c r="BB16" s="32" t="s">
        <v>201</v>
      </c>
      <c r="BC16" s="62" t="s">
        <v>202</v>
      </c>
      <c r="BD16" s="61" t="s">
        <v>205</v>
      </c>
      <c r="BE16" s="32" t="s">
        <v>224</v>
      </c>
      <c r="BF16" s="32" t="s">
        <v>196</v>
      </c>
      <c r="BG16" s="32" t="s">
        <v>197</v>
      </c>
      <c r="BH16" s="32" t="s">
        <v>208</v>
      </c>
      <c r="BI16" s="32" t="s">
        <v>224</v>
      </c>
      <c r="BJ16" s="32" t="s">
        <v>200</v>
      </c>
      <c r="BK16" s="32" t="s">
        <v>201</v>
      </c>
      <c r="BL16" s="32" t="s">
        <v>202</v>
      </c>
      <c r="BM16" s="62" t="s">
        <v>203</v>
      </c>
      <c r="BO16" s="79">
        <f t="shared" ref="BO16:BQ16" ca="1" si="3">SUM(BO17:BO150)</f>
        <v>2708964400.1111665</v>
      </c>
      <c r="BP16" s="79">
        <f t="shared" ca="1" si="3"/>
        <v>2708964400.1111679</v>
      </c>
      <c r="BQ16" s="79">
        <f t="shared" ca="1" si="3"/>
        <v>2708964400.1111703</v>
      </c>
      <c r="BR16" s="79">
        <f ca="1">SUM(BR17:BR150)</f>
        <v>2708964400.111167</v>
      </c>
      <c r="BT16" s="79">
        <f t="shared" ref="BT16:BV16" si="4">SUM(BT17:BT150)</f>
        <v>2249621704.681601</v>
      </c>
      <c r="BU16" s="79">
        <f t="shared" si="4"/>
        <v>2249621704.6815987</v>
      </c>
      <c r="BV16" s="79">
        <f t="shared" si="4"/>
        <v>2249621704.6815991</v>
      </c>
      <c r="BW16" s="79">
        <f>SUM(BW17:BW150)</f>
        <v>2249621704.6815991</v>
      </c>
      <c r="BY16" s="79">
        <f t="shared" ref="BY16:CB16" ca="1" si="5">SUM(BY17:BY150)</f>
        <v>2708964400.1111665</v>
      </c>
      <c r="BZ16" s="79">
        <f t="shared" ca="1" si="5"/>
        <v>2708964400.1111679</v>
      </c>
      <c r="CA16" s="79">
        <f t="shared" ca="1" si="5"/>
        <v>2708964400.1111679</v>
      </c>
      <c r="CB16" s="79">
        <f t="shared" ca="1" si="5"/>
        <v>2708964400.111167</v>
      </c>
    </row>
    <row r="17" spans="2:80">
      <c r="B17" s="14">
        <v>10005</v>
      </c>
      <c r="C17" s="15" t="s">
        <v>16</v>
      </c>
      <c r="D17" s="16">
        <f>RHWM!D4</f>
        <v>1</v>
      </c>
      <c r="E17" s="16">
        <f>RHWM!E4</f>
        <v>0</v>
      </c>
      <c r="F17" s="18">
        <f>RHWM!M4</f>
        <v>0.68</v>
      </c>
      <c r="G17" s="18">
        <f>RHWM!N4</f>
        <v>0.68899999999999995</v>
      </c>
      <c r="H17" s="18">
        <f>RHWM!O4</f>
        <v>0.54800000000000004</v>
      </c>
      <c r="I17" s="18">
        <v>0.13200000000000001</v>
      </c>
      <c r="J17" s="18">
        <v>0.14099999999999999</v>
      </c>
      <c r="K17" s="18">
        <v>0.13200000000000001</v>
      </c>
      <c r="L17" s="18">
        <v>0.14099999999999999</v>
      </c>
      <c r="M17" s="18">
        <v>0</v>
      </c>
      <c r="N17" s="18">
        <v>0</v>
      </c>
      <c r="O17" s="81">
        <f>H17</f>
        <v>0.54800000000000004</v>
      </c>
      <c r="P17" s="63">
        <f>G17</f>
        <v>0.68899999999999995</v>
      </c>
      <c r="Q17" s="63">
        <f>MIN(P17,O17)</f>
        <v>0.54800000000000004</v>
      </c>
      <c r="R17" s="63">
        <f>MAX(0,P17-O17)</f>
        <v>0.1409999999999999</v>
      </c>
      <c r="S17" s="63">
        <f>MAX(0,O17-P17)</f>
        <v>0</v>
      </c>
      <c r="T17" s="67">
        <f t="shared" ref="T17:T48" si="6">(Q17*$T$14+R17*$T$5)/(Q17+R17)</f>
        <v>39.91873326881349</v>
      </c>
      <c r="U17" s="138">
        <f t="shared" ref="U17:U48" ca="1" si="7">RANDBETWEEN($Z$2,$Z$3)/100</f>
        <v>1.2</v>
      </c>
      <c r="V17" s="66">
        <f t="shared" ref="V17:V48" ca="1" si="8">G17*U17</f>
        <v>0.82679999999999987</v>
      </c>
      <c r="W17" s="66">
        <f ca="1">MIN(V17,O17)</f>
        <v>0.54800000000000004</v>
      </c>
      <c r="X17" s="66">
        <f ca="1">MAX(0,V17-O17)</f>
        <v>0.27879999999999983</v>
      </c>
      <c r="Y17" s="63">
        <f ca="1">MAX(0,O17-V17)</f>
        <v>0</v>
      </c>
      <c r="Z17" s="67">
        <f t="shared" ref="Z17:Z48" ca="1" si="9">(W17*$Z$14+X17*$T$5)/(W17+X17)</f>
        <v>43.931134907451238</v>
      </c>
      <c r="AA17" s="68">
        <f t="shared" ref="AA17:AA48" ca="1" si="10">Z17/T17-1</f>
        <v>0.10051425258457369</v>
      </c>
      <c r="AB17" s="81">
        <f t="shared" ref="AB17:AB48" si="11">O17+R17*$AB$12-S17*$AB$12</f>
        <v>0.61850000000000005</v>
      </c>
      <c r="AC17" s="63">
        <f>P17</f>
        <v>0.68899999999999995</v>
      </c>
      <c r="AD17" s="63">
        <f>MIN(AC17,AB17)</f>
        <v>0.61850000000000005</v>
      </c>
      <c r="AE17" s="63">
        <f>MAX(0,AC17-AB17)</f>
        <v>7.0499999999999896E-2</v>
      </c>
      <c r="AF17" s="63">
        <f>MAX(0,AB17-AC17)</f>
        <v>0</v>
      </c>
      <c r="AG17" s="67">
        <f>(AD17*$AG$14+AE17*$T$5)/(AD17+AE17)</f>
        <v>37.840486185876287</v>
      </c>
      <c r="AH17" s="65">
        <f ca="1">U17</f>
        <v>1.2</v>
      </c>
      <c r="AI17" s="66">
        <f ca="1">V17</f>
        <v>0.82679999999999987</v>
      </c>
      <c r="AJ17" s="66">
        <f ca="1">MIN(AI17,AB17)</f>
        <v>0.61850000000000005</v>
      </c>
      <c r="AK17" s="66">
        <f ca="1">MAX(0,AI17-AB17)</f>
        <v>0.20829999999999982</v>
      </c>
      <c r="AL17" s="63">
        <f ca="1">MAX(0,AB17-AI17)</f>
        <v>0</v>
      </c>
      <c r="AM17" s="67">
        <f ca="1">(AJ17*$AM$14+AK17*$T$5)/(AJ17+AK17)</f>
        <v>41.975547512960198</v>
      </c>
      <c r="AN17" s="65">
        <f ca="1">AM17/AG17-1</f>
        <v>0.10927611518446323</v>
      </c>
      <c r="AO17" s="68">
        <f ca="1">AM17/Z17-1</f>
        <v>-4.4514838931678735E-2</v>
      </c>
      <c r="AP17" s="81">
        <f t="shared" ref="AP17:AP48" si="12">O17+R17</f>
        <v>0.68899999999999995</v>
      </c>
      <c r="AQ17" s="63">
        <f t="shared" ref="AQ17:AQ48" si="13">P17</f>
        <v>0.68899999999999995</v>
      </c>
      <c r="AR17" s="63">
        <f>MIN(AQ17,AP17)</f>
        <v>0.68899999999999995</v>
      </c>
      <c r="AS17" s="63">
        <f>MAX(0,AQ17-AP17)</f>
        <v>0</v>
      </c>
      <c r="AT17" s="63">
        <f>MAX(0,AP17-AQ17)</f>
        <v>0</v>
      </c>
      <c r="AU17" s="67">
        <f>$AU$14</f>
        <v>35.901325531330492</v>
      </c>
      <c r="AV17" s="69">
        <f t="shared" ref="AV17:AV48" ca="1" si="14">U17</f>
        <v>1.2</v>
      </c>
      <c r="AW17" s="66">
        <f t="shared" ref="AW17:AW48" ca="1" si="15">V17</f>
        <v>0.82679999999999987</v>
      </c>
      <c r="AX17" s="66">
        <f ca="1">MIN(AW17,AP17)</f>
        <v>0.68899999999999995</v>
      </c>
      <c r="AY17" s="66">
        <f ca="1">MAX(0,AW17-AP17)</f>
        <v>0.13779999999999992</v>
      </c>
      <c r="AZ17" s="63">
        <f ca="1">MAX(0,AP17-AW17)</f>
        <v>0</v>
      </c>
      <c r="BA17" s="67">
        <f t="shared" ref="BA17:BA48" ca="1" si="16">(AX17*$BA$14+AY17*$T$5)/(AX17+AY17)</f>
        <v>40.450675763996756</v>
      </c>
      <c r="BB17" s="65">
        <f ca="1">BA17/AU17-1</f>
        <v>0.12671816890705379</v>
      </c>
      <c r="BC17" s="68">
        <f t="shared" ref="BC17:BC48" ca="1" si="17">BA17/Z17-1</f>
        <v>-7.9225340997602034E-2</v>
      </c>
      <c r="BD17" s="81">
        <f>AQ17</f>
        <v>0.68899999999999995</v>
      </c>
      <c r="BE17" s="63">
        <f>BD17</f>
        <v>0.68899999999999995</v>
      </c>
      <c r="BF17" s="67">
        <f>$BF$14</f>
        <v>35.901325531330492</v>
      </c>
      <c r="BG17" s="69">
        <f t="shared" ref="BG17:BG48" ca="1" si="18">U17</f>
        <v>1.2</v>
      </c>
      <c r="BH17" s="70">
        <f t="shared" ref="BH17:BH48" ca="1" si="19">V17</f>
        <v>0.82679999999999987</v>
      </c>
      <c r="BI17" s="70">
        <f ca="1">BH17</f>
        <v>0.82679999999999987</v>
      </c>
      <c r="BJ17" s="67">
        <f ca="1">$BJ$14</f>
        <v>38.733501665490152</v>
      </c>
      <c r="BK17" s="65">
        <f ca="1">BJ17/BF17-1</f>
        <v>7.8887787351697325E-2</v>
      </c>
      <c r="BL17" s="65">
        <f t="shared" ref="BL17:BL48" ca="1" si="20">BJ17/Z17-1</f>
        <v>-0.11831320208118512</v>
      </c>
      <c r="BM17" s="68">
        <f ca="1">BJ17/BA17-1</f>
        <v>-4.245106085557615E-2</v>
      </c>
      <c r="BO17" s="97">
        <f t="shared" ref="BO17:BO48" ca="1" si="21">W17*$Z$14*8760+X17*$T$5*8760</f>
        <v>318183.01811137074</v>
      </c>
      <c r="BP17" s="97">
        <f t="shared" ref="BP17:BP48" ca="1" si="22">AJ17*$AM$14*8760+AK17*$T$5*8760</f>
        <v>304019.15230934764</v>
      </c>
      <c r="BQ17" s="97">
        <f t="shared" ref="BQ17:BQ48" ca="1" si="23">AX17*$BA$14*8760+AY17*$T$5*8760</f>
        <v>292974.86000185116</v>
      </c>
      <c r="BR17" s="97">
        <f ca="1">BJ17*BI17*8760</f>
        <v>280537.76639075874</v>
      </c>
      <c r="BT17" s="97">
        <f>Q17*8760*$T$14+R17*8760*$T$5</f>
        <v>240935.10326658149</v>
      </c>
      <c r="BU17" s="97">
        <f>AD17*8760*$AG$14+AE17*8760*$T$5</f>
        <v>228391.55204292235</v>
      </c>
      <c r="BV17" s="97">
        <f>AR17*8760*$AU$14+AS17*8760*$T$5</f>
        <v>216687.47642991957</v>
      </c>
      <c r="BW17" s="97">
        <f>BE17*8760*$BF$14</f>
        <v>216687.47642991957</v>
      </c>
      <c r="BY17" s="97">
        <f ca="1">Z17*8760*V17</f>
        <v>318183.01811137074</v>
      </c>
      <c r="BZ17" s="97">
        <f ca="1">AM17*8760*AI17</f>
        <v>304019.15230934764</v>
      </c>
      <c r="CA17" s="97">
        <f ca="1">AM17*8760*AI17</f>
        <v>304019.15230934764</v>
      </c>
      <c r="CB17" s="97">
        <f ca="1">BJ17*8760*BH17</f>
        <v>280537.76639075874</v>
      </c>
    </row>
    <row r="18" spans="2:80">
      <c r="B18" s="14">
        <v>10015</v>
      </c>
      <c r="C18" s="15" t="s">
        <v>17</v>
      </c>
      <c r="D18" s="16">
        <f>RHWM!D5</f>
        <v>1</v>
      </c>
      <c r="E18" s="16">
        <f>RHWM!E5</f>
        <v>0</v>
      </c>
      <c r="F18" s="18">
        <f>RHWM!M5</f>
        <v>0.58199999999999996</v>
      </c>
      <c r="G18" s="18">
        <f>RHWM!N5</f>
        <v>0.58299999999999996</v>
      </c>
      <c r="H18" s="18">
        <f>RHWM!O5</f>
        <v>0.57299999999999995</v>
      </c>
      <c r="I18" s="18">
        <v>8.9999999999999993E-3</v>
      </c>
      <c r="J18" s="18">
        <v>0.01</v>
      </c>
      <c r="K18" s="18">
        <v>8.9999999999999993E-3</v>
      </c>
      <c r="L18" s="18">
        <v>0.01</v>
      </c>
      <c r="M18" s="18">
        <v>0</v>
      </c>
      <c r="N18" s="18">
        <v>0</v>
      </c>
      <c r="O18" s="81">
        <f t="shared" ref="O18:O81" si="24">H18</f>
        <v>0.57299999999999995</v>
      </c>
      <c r="P18" s="63">
        <f t="shared" ref="P18:P81" si="25">G18</f>
        <v>0.58299999999999996</v>
      </c>
      <c r="Q18" s="63">
        <f t="shared" ref="Q18:Q81" si="26">MIN(P18,O18)</f>
        <v>0.57299999999999995</v>
      </c>
      <c r="R18" s="63">
        <f t="shared" ref="R18:R81" si="27">MAX(0,P18-O18)</f>
        <v>1.0000000000000009E-2</v>
      </c>
      <c r="S18" s="63">
        <f t="shared" ref="S18:S81" si="28">MAX(0,O18-P18)</f>
        <v>0</v>
      </c>
      <c r="T18" s="67">
        <f t="shared" si="6"/>
        <v>34.449423377470431</v>
      </c>
      <c r="U18" s="138">
        <f t="shared" ca="1" si="7"/>
        <v>1.3</v>
      </c>
      <c r="V18" s="66">
        <f t="shared" ca="1" si="8"/>
        <v>0.75790000000000002</v>
      </c>
      <c r="W18" s="66">
        <f t="shared" ref="W18:W81" ca="1" si="29">MIN(V18,O18)</f>
        <v>0.57299999999999995</v>
      </c>
      <c r="X18" s="66">
        <f t="shared" ref="X18:X81" ca="1" si="30">MAX(0,V18-O18)</f>
        <v>0.18490000000000006</v>
      </c>
      <c r="Y18" s="63">
        <f t="shared" ref="Y18:Y81" ca="1" si="31">MAX(0,O18-V18)</f>
        <v>0</v>
      </c>
      <c r="Z18" s="67">
        <f t="shared" ca="1" si="9"/>
        <v>41.23170597605089</v>
      </c>
      <c r="AA18" s="68">
        <f t="shared" ca="1" si="10"/>
        <v>0.1968765202327305</v>
      </c>
      <c r="AB18" s="81">
        <f t="shared" si="11"/>
        <v>0.57799999999999996</v>
      </c>
      <c r="AC18" s="63">
        <f t="shared" ref="AC18:AC81" si="32">P18</f>
        <v>0.58299999999999996</v>
      </c>
      <c r="AD18" s="63">
        <f t="shared" ref="AD18:AD81" si="33">MIN(AC18,AB18)</f>
        <v>0.57799999999999996</v>
      </c>
      <c r="AE18" s="63">
        <f t="shared" ref="AE18:AE81" si="34">MAX(0,AC18-AB18)</f>
        <v>5.0000000000000044E-3</v>
      </c>
      <c r="AF18" s="63">
        <f t="shared" ref="AF18:AF81" si="35">MAX(0,AB18-AC18)</f>
        <v>0</v>
      </c>
      <c r="AG18" s="67">
        <f t="shared" ref="AG18:AG81" si="36">(AD18*$AG$14+AE18*$T$5)/(AD18+AE18)</f>
        <v>35.200507562383251</v>
      </c>
      <c r="AH18" s="65">
        <f t="shared" ref="AH18:AH81" ca="1" si="37">U18</f>
        <v>1.3</v>
      </c>
      <c r="AI18" s="66">
        <f t="shared" ref="AI18:AI81" ca="1" si="38">V18</f>
        <v>0.75790000000000002</v>
      </c>
      <c r="AJ18" s="66">
        <f t="shared" ref="AJ18:AJ81" ca="1" si="39">MIN(AI18,AB18)</f>
        <v>0.57799999999999996</v>
      </c>
      <c r="AK18" s="66">
        <f t="shared" ref="AK18:AK81" ca="1" si="40">MAX(0,AI18-AB18)</f>
        <v>0.17990000000000006</v>
      </c>
      <c r="AL18" s="63">
        <f t="shared" ref="AL18:AL81" ca="1" si="41">MAX(0,AB18-AI18)</f>
        <v>0</v>
      </c>
      <c r="AM18" s="67">
        <f t="shared" ref="AM18:AM81" ca="1" si="42">(AJ18*$AM$14+AK18*$T$5)/(AJ18+AK18)</f>
        <v>41.563753590048051</v>
      </c>
      <c r="AN18" s="65">
        <f t="shared" ref="AN18:AN81" ca="1" si="43">AM18/AG18-1</f>
        <v>0.18077142826385928</v>
      </c>
      <c r="AO18" s="68">
        <f t="shared" ref="AO18:AO81" ca="1" si="44">AM18/Z18-1</f>
        <v>8.0532106575952334E-3</v>
      </c>
      <c r="AP18" s="81">
        <f t="shared" si="12"/>
        <v>0.58299999999999996</v>
      </c>
      <c r="AQ18" s="63">
        <f t="shared" si="13"/>
        <v>0.58299999999999996</v>
      </c>
      <c r="AR18" s="63">
        <f t="shared" ref="AR18:AR81" si="45">MIN(AQ18,AP18)</f>
        <v>0.58299999999999996</v>
      </c>
      <c r="AS18" s="63">
        <f t="shared" ref="AS18:AS81" si="46">MAX(0,AQ18-AP18)</f>
        <v>0</v>
      </c>
      <c r="AT18" s="63">
        <f t="shared" ref="AT18:AT81" si="47">MAX(0,AP18-AQ18)</f>
        <v>0</v>
      </c>
      <c r="AU18" s="67">
        <f t="shared" ref="AU18:AU81" si="48">$AU$14</f>
        <v>35.901325531330492</v>
      </c>
      <c r="AV18" s="69">
        <f t="shared" ca="1" si="14"/>
        <v>1.3</v>
      </c>
      <c r="AW18" s="66">
        <f t="shared" ca="1" si="15"/>
        <v>0.75790000000000002</v>
      </c>
      <c r="AX18" s="66">
        <f t="shared" ref="AX18:AX81" ca="1" si="49">MIN(AW18,AP18)</f>
        <v>0.58299999999999996</v>
      </c>
      <c r="AY18" s="66">
        <f t="shared" ref="AY18:AY81" ca="1" si="50">MAX(0,AW18-AP18)</f>
        <v>0.17490000000000006</v>
      </c>
      <c r="AZ18" s="63">
        <f t="shared" ref="AZ18:AZ81" ca="1" si="51">MAX(0,AP18-AW18)</f>
        <v>0</v>
      </c>
      <c r="BA18" s="67">
        <f t="shared" ca="1" si="16"/>
        <v>42.194469935997006</v>
      </c>
      <c r="BB18" s="65">
        <f t="shared" ref="BB18:BB81" ca="1" si="52">BA18/AU18-1</f>
        <v>0.175290029310327</v>
      </c>
      <c r="BC18" s="68">
        <f t="shared" ca="1" si="17"/>
        <v>2.3350087927609176E-2</v>
      </c>
      <c r="BD18" s="81">
        <f t="shared" ref="BD18:BD81" si="53">AQ18</f>
        <v>0.58299999999999996</v>
      </c>
      <c r="BE18" s="63">
        <f t="shared" ref="BE18:BE81" si="54">BD18</f>
        <v>0.58299999999999996</v>
      </c>
      <c r="BF18" s="67">
        <f t="shared" ref="BF18:BF81" si="55">$BF$14</f>
        <v>35.901325531330492</v>
      </c>
      <c r="BG18" s="69">
        <f t="shared" ca="1" si="18"/>
        <v>1.3</v>
      </c>
      <c r="BH18" s="70">
        <f t="shared" ca="1" si="19"/>
        <v>0.75790000000000002</v>
      </c>
      <c r="BI18" s="70">
        <f t="shared" ref="BI18:BI81" ca="1" si="56">BH18</f>
        <v>0.75790000000000002</v>
      </c>
      <c r="BJ18" s="67">
        <f t="shared" ref="BJ18:BJ81" ca="1" si="57">$BJ$14</f>
        <v>38.733501665490152</v>
      </c>
      <c r="BK18" s="65">
        <f t="shared" ref="BK18:BK81" ca="1" si="58">BJ18/BF18-1</f>
        <v>7.8887787351697325E-2</v>
      </c>
      <c r="BL18" s="65">
        <f t="shared" ca="1" si="20"/>
        <v>-6.0589399623964146E-2</v>
      </c>
      <c r="BM18" s="68">
        <f t="shared" ref="BM18:BM81" ca="1" si="59">BJ18/BA18-1</f>
        <v>-8.2024214920975447E-2</v>
      </c>
      <c r="BO18" s="97">
        <f t="shared" ca="1" si="21"/>
        <v>273745.70724302094</v>
      </c>
      <c r="BP18" s="97">
        <f t="shared" ca="1" si="22"/>
        <v>275950.2390900614</v>
      </c>
      <c r="BQ18" s="97">
        <f t="shared" ca="1" si="23"/>
        <v>280137.69357695105</v>
      </c>
      <c r="BR18" s="97">
        <f t="shared" ref="BR18:BR81" ca="1" si="60">BJ18*BI18*8760</f>
        <v>257159.61919152891</v>
      </c>
      <c r="BT18" s="97">
        <f t="shared" ref="BT18:BT81" si="61">Q18*8760*$T$14+R18*8760*$T$5</f>
        <v>175935.96114261169</v>
      </c>
      <c r="BU18" s="97">
        <f t="shared" ref="BU18:BU81" si="62">AD18*8760*$AG$14+AE18*8760*$T$5</f>
        <v>179771.80816169624</v>
      </c>
      <c r="BV18" s="97">
        <f t="shared" ref="BV18:BV81" si="63">AR18*8760*$AU$14+AS18*8760*$T$5</f>
        <v>183350.94159454733</v>
      </c>
      <c r="BW18" s="97">
        <f t="shared" ref="BW18:BW81" si="64">BE18*8760*$BF$14</f>
        <v>183350.94159454733</v>
      </c>
      <c r="BY18" s="97">
        <f t="shared" ref="BY18:BY81" ca="1" si="65">Z18*8760*V18</f>
        <v>273745.707243021</v>
      </c>
      <c r="BZ18" s="97">
        <f t="shared" ref="BZ18:BZ81" ca="1" si="66">AM18*8760*AI18</f>
        <v>275950.2390900614</v>
      </c>
      <c r="CA18" s="97">
        <f t="shared" ref="CA18:CA81" ca="1" si="67">AM18*8760*AI18</f>
        <v>275950.2390900614</v>
      </c>
      <c r="CB18" s="97">
        <f t="shared" ref="CB18:CB81" ca="1" si="68">BJ18*8760*BH18</f>
        <v>257159.61919152888</v>
      </c>
    </row>
    <row r="19" spans="2:80">
      <c r="B19" s="14">
        <v>10024</v>
      </c>
      <c r="C19" s="15" t="s">
        <v>18</v>
      </c>
      <c r="D19" s="16">
        <f>RHWM!D6</f>
        <v>1</v>
      </c>
      <c r="E19" s="16">
        <f>RHWM!E6</f>
        <v>0</v>
      </c>
      <c r="F19" s="18">
        <f>RHWM!M6</f>
        <v>211.167</v>
      </c>
      <c r="G19" s="18">
        <f>RHWM!N6</f>
        <v>212.387</v>
      </c>
      <c r="H19" s="18">
        <f>RHWM!O6</f>
        <v>200.923</v>
      </c>
      <c r="I19" s="18">
        <v>10.244</v>
      </c>
      <c r="J19" s="18">
        <v>11.464</v>
      </c>
      <c r="K19" s="18">
        <v>0</v>
      </c>
      <c r="L19" s="18">
        <v>0</v>
      </c>
      <c r="M19" s="18">
        <v>10.244</v>
      </c>
      <c r="N19" s="18">
        <v>11.464</v>
      </c>
      <c r="O19" s="81">
        <f t="shared" si="24"/>
        <v>200.923</v>
      </c>
      <c r="P19" s="63">
        <f t="shared" si="25"/>
        <v>212.387</v>
      </c>
      <c r="Q19" s="63">
        <f t="shared" si="26"/>
        <v>200.923</v>
      </c>
      <c r="R19" s="63">
        <f t="shared" si="27"/>
        <v>11.463999999999999</v>
      </c>
      <c r="S19" s="63">
        <f t="shared" si="28"/>
        <v>0</v>
      </c>
      <c r="T19" s="67">
        <f t="shared" si="6"/>
        <v>35.523622072664928</v>
      </c>
      <c r="U19" s="138">
        <f t="shared" ca="1" si="7"/>
        <v>1.37</v>
      </c>
      <c r="V19" s="66">
        <f t="shared" ca="1" si="8"/>
        <v>290.97019</v>
      </c>
      <c r="W19" s="66">
        <f t="shared" ca="1" si="29"/>
        <v>200.923</v>
      </c>
      <c r="X19" s="66">
        <f t="shared" ca="1" si="30"/>
        <v>90.047190000000001</v>
      </c>
      <c r="Y19" s="63">
        <f t="shared" ca="1" si="31"/>
        <v>0</v>
      </c>
      <c r="Z19" s="67">
        <f t="shared" ca="1" si="9"/>
        <v>43.128271028569074</v>
      </c>
      <c r="AA19" s="68">
        <f t="shared" ca="1" si="10"/>
        <v>0.21407301711375459</v>
      </c>
      <c r="AB19" s="81">
        <f t="shared" si="11"/>
        <v>206.655</v>
      </c>
      <c r="AC19" s="63">
        <f t="shared" si="32"/>
        <v>212.387</v>
      </c>
      <c r="AD19" s="63">
        <f t="shared" si="33"/>
        <v>206.655</v>
      </c>
      <c r="AE19" s="63">
        <f t="shared" si="34"/>
        <v>5.7319999999999993</v>
      </c>
      <c r="AF19" s="63">
        <f t="shared" si="35"/>
        <v>0</v>
      </c>
      <c r="AG19" s="67">
        <f t="shared" si="36"/>
        <v>35.719012026207146</v>
      </c>
      <c r="AH19" s="65">
        <f t="shared" ca="1" si="37"/>
        <v>1.37</v>
      </c>
      <c r="AI19" s="66">
        <f t="shared" ca="1" si="38"/>
        <v>290.97019</v>
      </c>
      <c r="AJ19" s="66">
        <f t="shared" ca="1" si="39"/>
        <v>206.655</v>
      </c>
      <c r="AK19" s="66">
        <f t="shared" ca="1" si="40"/>
        <v>84.315190000000001</v>
      </c>
      <c r="AL19" s="63">
        <f t="shared" ca="1" si="41"/>
        <v>0</v>
      </c>
      <c r="AM19" s="67">
        <f t="shared" ca="1" si="42"/>
        <v>43.045042808374809</v>
      </c>
      <c r="AN19" s="65">
        <f t="shared" ca="1" si="43"/>
        <v>0.2051017194090512</v>
      </c>
      <c r="AO19" s="68">
        <f t="shared" ca="1" si="44"/>
        <v>-1.9297833696865219E-3</v>
      </c>
      <c r="AP19" s="81">
        <f t="shared" si="12"/>
        <v>212.387</v>
      </c>
      <c r="AQ19" s="63">
        <f t="shared" si="13"/>
        <v>212.387</v>
      </c>
      <c r="AR19" s="63">
        <f t="shared" si="45"/>
        <v>212.387</v>
      </c>
      <c r="AS19" s="63">
        <f t="shared" si="46"/>
        <v>0</v>
      </c>
      <c r="AT19" s="63">
        <f t="shared" si="47"/>
        <v>0</v>
      </c>
      <c r="AU19" s="67">
        <f t="shared" si="48"/>
        <v>35.901325531330492</v>
      </c>
      <c r="AV19" s="69">
        <f t="shared" ca="1" si="14"/>
        <v>1.37</v>
      </c>
      <c r="AW19" s="66">
        <f t="shared" ca="1" si="15"/>
        <v>290.97019</v>
      </c>
      <c r="AX19" s="66">
        <f t="shared" ca="1" si="49"/>
        <v>212.387</v>
      </c>
      <c r="AY19" s="66">
        <f t="shared" ca="1" si="50"/>
        <v>78.583190000000002</v>
      </c>
      <c r="AZ19" s="63">
        <f t="shared" ca="1" si="51"/>
        <v>0</v>
      </c>
      <c r="BA19" s="67">
        <f t="shared" ca="1" si="16"/>
        <v>43.26365760350081</v>
      </c>
      <c r="BB19" s="65">
        <f t="shared" ca="1" si="52"/>
        <v>0.20507131598094697</v>
      </c>
      <c r="BC19" s="68">
        <f t="shared" ca="1" si="17"/>
        <v>3.1391607338502325E-3</v>
      </c>
      <c r="BD19" s="81">
        <f t="shared" si="53"/>
        <v>212.387</v>
      </c>
      <c r="BE19" s="63">
        <f t="shared" si="54"/>
        <v>212.387</v>
      </c>
      <c r="BF19" s="67">
        <f t="shared" si="55"/>
        <v>35.901325531330492</v>
      </c>
      <c r="BG19" s="69">
        <f t="shared" ca="1" si="18"/>
        <v>1.37</v>
      </c>
      <c r="BH19" s="70">
        <f t="shared" ca="1" si="19"/>
        <v>290.97019</v>
      </c>
      <c r="BI19" s="70">
        <f t="shared" ca="1" si="56"/>
        <v>290.97019</v>
      </c>
      <c r="BJ19" s="67">
        <f t="shared" ca="1" si="57"/>
        <v>38.733501665490152</v>
      </c>
      <c r="BK19" s="65">
        <f t="shared" ca="1" si="58"/>
        <v>7.8887787351697325E-2</v>
      </c>
      <c r="BL19" s="65">
        <f t="shared" ca="1" si="20"/>
        <v>-0.10189996626963627</v>
      </c>
      <c r="BM19" s="68">
        <f t="shared" ca="1" si="59"/>
        <v>-0.10471042415156517</v>
      </c>
      <c r="BO19" s="97">
        <f t="shared" ca="1" si="21"/>
        <v>109929601.04825515</v>
      </c>
      <c r="BP19" s="97">
        <f t="shared" ca="1" si="22"/>
        <v>109717460.73231596</v>
      </c>
      <c r="BQ19" s="97">
        <f t="shared" ca="1" si="23"/>
        <v>110274687.73535363</v>
      </c>
      <c r="BR19" s="97">
        <f t="shared" ca="1" si="60"/>
        <v>98727778.409403354</v>
      </c>
      <c r="BT19" s="97">
        <f t="shared" si="61"/>
        <v>66092058.365248464</v>
      </c>
      <c r="BU19" s="97">
        <f t="shared" si="62"/>
        <v>66455583.351160109</v>
      </c>
      <c r="BV19" s="97">
        <f t="shared" si="63"/>
        <v>66794779.472454764</v>
      </c>
      <c r="BW19" s="97">
        <f t="shared" si="64"/>
        <v>66794779.472454764</v>
      </c>
      <c r="BY19" s="97">
        <f t="shared" ca="1" si="65"/>
        <v>109929601.04825513</v>
      </c>
      <c r="BZ19" s="97">
        <f t="shared" ca="1" si="66"/>
        <v>109717460.73231594</v>
      </c>
      <c r="CA19" s="97">
        <f t="shared" ca="1" si="67"/>
        <v>109717460.73231594</v>
      </c>
      <c r="CB19" s="97">
        <f t="shared" ca="1" si="68"/>
        <v>98727778.409403354</v>
      </c>
    </row>
    <row r="20" spans="2:80">
      <c r="B20" s="14">
        <v>10025</v>
      </c>
      <c r="C20" s="15" t="s">
        <v>19</v>
      </c>
      <c r="D20" s="16">
        <f>RHWM!D7</f>
        <v>1</v>
      </c>
      <c r="E20" s="16">
        <f>RHWM!E7</f>
        <v>0</v>
      </c>
      <c r="F20" s="18">
        <f>RHWM!M7</f>
        <v>64.823999999999998</v>
      </c>
      <c r="G20" s="18">
        <f>RHWM!N7</f>
        <v>65.037000000000006</v>
      </c>
      <c r="H20" s="18">
        <f>RHWM!O7</f>
        <v>59.658999999999999</v>
      </c>
      <c r="I20" s="18">
        <v>5.165</v>
      </c>
      <c r="J20" s="18">
        <v>5.3780000000000001</v>
      </c>
      <c r="K20" s="18">
        <v>0</v>
      </c>
      <c r="L20" s="18">
        <v>0</v>
      </c>
      <c r="M20" s="18">
        <v>5.165</v>
      </c>
      <c r="N20" s="18">
        <v>5.3780000000000001</v>
      </c>
      <c r="O20" s="81">
        <f t="shared" si="24"/>
        <v>59.658999999999999</v>
      </c>
      <c r="P20" s="63">
        <f t="shared" si="25"/>
        <v>65.037000000000006</v>
      </c>
      <c r="Q20" s="63">
        <f t="shared" si="26"/>
        <v>59.658999999999999</v>
      </c>
      <c r="R20" s="63">
        <f t="shared" si="27"/>
        <v>5.3780000000000072</v>
      </c>
      <c r="S20" s="63">
        <f t="shared" si="28"/>
        <v>0</v>
      </c>
      <c r="T20" s="67">
        <f t="shared" si="6"/>
        <v>36.36124952764046</v>
      </c>
      <c r="U20" s="138">
        <f t="shared" ca="1" si="7"/>
        <v>1.0900000000000001</v>
      </c>
      <c r="V20" s="66">
        <f t="shared" ca="1" si="8"/>
        <v>70.890330000000006</v>
      </c>
      <c r="W20" s="66">
        <f t="shared" ca="1" si="29"/>
        <v>59.658999999999999</v>
      </c>
      <c r="X20" s="66">
        <f t="shared" ca="1" si="30"/>
        <v>11.231330000000007</v>
      </c>
      <c r="Y20" s="63">
        <f t="shared" ca="1" si="31"/>
        <v>0</v>
      </c>
      <c r="Z20" s="67">
        <f t="shared" ca="1" si="9"/>
        <v>38.755462574620708</v>
      </c>
      <c r="AA20" s="68">
        <f t="shared" ca="1" si="10"/>
        <v>6.5845180737264197E-2</v>
      </c>
      <c r="AB20" s="81">
        <f t="shared" si="11"/>
        <v>62.347999999999999</v>
      </c>
      <c r="AC20" s="63">
        <f t="shared" si="32"/>
        <v>65.037000000000006</v>
      </c>
      <c r="AD20" s="63">
        <f t="shared" si="33"/>
        <v>62.347999999999999</v>
      </c>
      <c r="AE20" s="63">
        <f t="shared" si="34"/>
        <v>2.6890000000000072</v>
      </c>
      <c r="AF20" s="63">
        <f t="shared" si="35"/>
        <v>0</v>
      </c>
      <c r="AG20" s="67">
        <f t="shared" si="36"/>
        <v>36.123326029165078</v>
      </c>
      <c r="AH20" s="65">
        <f t="shared" ca="1" si="37"/>
        <v>1.0900000000000001</v>
      </c>
      <c r="AI20" s="66">
        <f t="shared" ca="1" si="38"/>
        <v>70.890330000000006</v>
      </c>
      <c r="AJ20" s="66">
        <f t="shared" ca="1" si="39"/>
        <v>62.347999999999999</v>
      </c>
      <c r="AK20" s="66">
        <f t="shared" ca="1" si="40"/>
        <v>8.5423300000000069</v>
      </c>
      <c r="AL20" s="63">
        <f t="shared" ca="1" si="41"/>
        <v>0</v>
      </c>
      <c r="AM20" s="67">
        <f t="shared" ca="1" si="42"/>
        <v>38.260480119177629</v>
      </c>
      <c r="AN20" s="65">
        <f t="shared" ca="1" si="43"/>
        <v>5.9162716309319574E-2</v>
      </c>
      <c r="AO20" s="68">
        <f t="shared" ca="1" si="44"/>
        <v>-1.277194032944462E-2</v>
      </c>
      <c r="AP20" s="81">
        <f t="shared" si="12"/>
        <v>65.037000000000006</v>
      </c>
      <c r="AQ20" s="63">
        <f t="shared" si="13"/>
        <v>65.037000000000006</v>
      </c>
      <c r="AR20" s="63">
        <f t="shared" si="45"/>
        <v>65.037000000000006</v>
      </c>
      <c r="AS20" s="63">
        <f t="shared" si="46"/>
        <v>0</v>
      </c>
      <c r="AT20" s="63">
        <f t="shared" si="47"/>
        <v>0</v>
      </c>
      <c r="AU20" s="67">
        <f t="shared" si="48"/>
        <v>35.901325531330492</v>
      </c>
      <c r="AV20" s="69">
        <f t="shared" ca="1" si="14"/>
        <v>1.0900000000000001</v>
      </c>
      <c r="AW20" s="66">
        <f t="shared" ca="1" si="15"/>
        <v>70.890330000000006</v>
      </c>
      <c r="AX20" s="66">
        <f t="shared" ca="1" si="49"/>
        <v>65.037000000000006</v>
      </c>
      <c r="AY20" s="66">
        <f t="shared" ca="1" si="50"/>
        <v>5.8533299999999997</v>
      </c>
      <c r="AZ20" s="63">
        <f t="shared" ca="1" si="51"/>
        <v>0</v>
      </c>
      <c r="BA20" s="67">
        <f t="shared" ca="1" si="16"/>
        <v>38.162945795225781</v>
      </c>
      <c r="BB20" s="65">
        <f t="shared" ca="1" si="52"/>
        <v>6.2995452965145082E-2</v>
      </c>
      <c r="BC20" s="68">
        <f t="shared" ca="1" si="17"/>
        <v>-1.5288600368375982E-2</v>
      </c>
      <c r="BD20" s="81">
        <f t="shared" si="53"/>
        <v>65.037000000000006</v>
      </c>
      <c r="BE20" s="63">
        <f t="shared" si="54"/>
        <v>65.037000000000006</v>
      </c>
      <c r="BF20" s="67">
        <f t="shared" si="55"/>
        <v>35.901325531330492</v>
      </c>
      <c r="BG20" s="69">
        <f t="shared" ca="1" si="18"/>
        <v>1.0900000000000001</v>
      </c>
      <c r="BH20" s="70">
        <f t="shared" ca="1" si="19"/>
        <v>70.890330000000006</v>
      </c>
      <c r="BI20" s="70">
        <f t="shared" ca="1" si="56"/>
        <v>70.890330000000006</v>
      </c>
      <c r="BJ20" s="67">
        <f t="shared" ca="1" si="57"/>
        <v>38.733501665490152</v>
      </c>
      <c r="BK20" s="65">
        <f t="shared" ca="1" si="58"/>
        <v>7.8887787351697325E-2</v>
      </c>
      <c r="BL20" s="65">
        <f t="shared" ca="1" si="20"/>
        <v>-5.6665325793159305E-4</v>
      </c>
      <c r="BM20" s="68">
        <f t="shared" ca="1" si="59"/>
        <v>1.4950519630372749E-2</v>
      </c>
      <c r="BO20" s="97">
        <f t="shared" ca="1" si="21"/>
        <v>24067114.773465406</v>
      </c>
      <c r="BP20" s="97">
        <f t="shared" ca="1" si="22"/>
        <v>23759731.019676808</v>
      </c>
      <c r="BQ20" s="97">
        <f t="shared" ca="1" si="23"/>
        <v>23699162.273674056</v>
      </c>
      <c r="BR20" s="97">
        <f t="shared" ca="1" si="60"/>
        <v>24053477.064470004</v>
      </c>
      <c r="BT20" s="97">
        <f t="shared" si="61"/>
        <v>20715880.889235381</v>
      </c>
      <c r="BU20" s="97">
        <f t="shared" si="62"/>
        <v>20580330.133439172</v>
      </c>
      <c r="BV20" s="97">
        <f t="shared" si="63"/>
        <v>20453851.0951708</v>
      </c>
      <c r="BW20" s="97">
        <f t="shared" si="64"/>
        <v>20453851.0951708</v>
      </c>
      <c r="BY20" s="97">
        <f t="shared" ca="1" si="65"/>
        <v>24067114.773465402</v>
      </c>
      <c r="BZ20" s="97">
        <f t="shared" ca="1" si="66"/>
        <v>23759731.019676808</v>
      </c>
      <c r="CA20" s="97">
        <f t="shared" ca="1" si="67"/>
        <v>23759731.019676808</v>
      </c>
      <c r="CB20" s="97">
        <f t="shared" ca="1" si="68"/>
        <v>24053477.064470004</v>
      </c>
    </row>
    <row r="21" spans="2:80">
      <c r="B21" s="14">
        <v>10027</v>
      </c>
      <c r="C21" s="15" t="s">
        <v>20</v>
      </c>
      <c r="D21" s="16">
        <f>RHWM!D8</f>
        <v>1</v>
      </c>
      <c r="E21" s="16">
        <f>RHWM!E8</f>
        <v>0</v>
      </c>
      <c r="F21" s="18">
        <f>RHWM!M8</f>
        <v>67.790999999999997</v>
      </c>
      <c r="G21" s="18">
        <f>RHWM!N8</f>
        <v>68.215999999999994</v>
      </c>
      <c r="H21" s="18">
        <f>RHWM!O8</f>
        <v>61.194000000000003</v>
      </c>
      <c r="I21" s="18">
        <v>6.5970000000000004</v>
      </c>
      <c r="J21" s="18">
        <v>7.0220000000000002</v>
      </c>
      <c r="K21" s="18">
        <v>0</v>
      </c>
      <c r="L21" s="18">
        <v>0</v>
      </c>
      <c r="M21" s="18">
        <v>6.5970000000000004</v>
      </c>
      <c r="N21" s="18">
        <v>7.0220000000000002</v>
      </c>
      <c r="O21" s="81">
        <f t="shared" si="24"/>
        <v>61.194000000000003</v>
      </c>
      <c r="P21" s="63">
        <f t="shared" si="25"/>
        <v>68.215999999999994</v>
      </c>
      <c r="Q21" s="63">
        <f t="shared" si="26"/>
        <v>61.194000000000003</v>
      </c>
      <c r="R21" s="63">
        <f t="shared" si="27"/>
        <v>7.0219999999999914</v>
      </c>
      <c r="S21" s="63">
        <f t="shared" si="28"/>
        <v>0</v>
      </c>
      <c r="T21" s="67">
        <f t="shared" si="6"/>
        <v>36.951854098597281</v>
      </c>
      <c r="U21" s="138">
        <f t="shared" ca="1" si="7"/>
        <v>1.1399999999999999</v>
      </c>
      <c r="V21" s="66">
        <f t="shared" ca="1" si="8"/>
        <v>77.766239999999982</v>
      </c>
      <c r="W21" s="66">
        <f t="shared" ca="1" si="29"/>
        <v>61.194000000000003</v>
      </c>
      <c r="X21" s="66">
        <f t="shared" ca="1" si="30"/>
        <v>16.572239999999979</v>
      </c>
      <c r="Y21" s="63">
        <f t="shared" ca="1" si="31"/>
        <v>0</v>
      </c>
      <c r="Z21" s="67">
        <f t="shared" ca="1" si="9"/>
        <v>40.33825744112719</v>
      </c>
      <c r="AA21" s="68">
        <f t="shared" ca="1" si="10"/>
        <v>9.1643665118781081E-2</v>
      </c>
      <c r="AB21" s="81">
        <f t="shared" si="11"/>
        <v>64.704999999999998</v>
      </c>
      <c r="AC21" s="63">
        <f t="shared" si="32"/>
        <v>68.215999999999994</v>
      </c>
      <c r="AD21" s="63">
        <f t="shared" si="33"/>
        <v>64.704999999999998</v>
      </c>
      <c r="AE21" s="63">
        <f t="shared" si="34"/>
        <v>3.5109999999999957</v>
      </c>
      <c r="AF21" s="63">
        <f t="shared" si="35"/>
        <v>0</v>
      </c>
      <c r="AG21" s="67">
        <f t="shared" si="36"/>
        <v>36.408404672218602</v>
      </c>
      <c r="AH21" s="65">
        <f t="shared" ca="1" si="37"/>
        <v>1.1399999999999999</v>
      </c>
      <c r="AI21" s="66">
        <f t="shared" ca="1" si="38"/>
        <v>77.766239999999982</v>
      </c>
      <c r="AJ21" s="66">
        <f t="shared" ca="1" si="39"/>
        <v>64.704999999999998</v>
      </c>
      <c r="AK21" s="66">
        <f t="shared" ca="1" si="40"/>
        <v>13.061239999999984</v>
      </c>
      <c r="AL21" s="63">
        <f t="shared" ca="1" si="41"/>
        <v>0</v>
      </c>
      <c r="AM21" s="67">
        <f t="shared" ca="1" si="42"/>
        <v>39.601807096774124</v>
      </c>
      <c r="AN21" s="65">
        <f t="shared" ca="1" si="43"/>
        <v>8.7710583677187204E-2</v>
      </c>
      <c r="AO21" s="68">
        <f t="shared" ca="1" si="44"/>
        <v>-1.8256870550937943E-2</v>
      </c>
      <c r="AP21" s="81">
        <f t="shared" si="12"/>
        <v>68.215999999999994</v>
      </c>
      <c r="AQ21" s="63">
        <f t="shared" si="13"/>
        <v>68.215999999999994</v>
      </c>
      <c r="AR21" s="63">
        <f t="shared" si="45"/>
        <v>68.215999999999994</v>
      </c>
      <c r="AS21" s="63">
        <f t="shared" si="46"/>
        <v>0</v>
      </c>
      <c r="AT21" s="63">
        <f t="shared" si="47"/>
        <v>0</v>
      </c>
      <c r="AU21" s="67">
        <f t="shared" si="48"/>
        <v>35.901325531330492</v>
      </c>
      <c r="AV21" s="69">
        <f t="shared" ca="1" si="14"/>
        <v>1.1399999999999999</v>
      </c>
      <c r="AW21" s="66">
        <f t="shared" ca="1" si="15"/>
        <v>77.766239999999982</v>
      </c>
      <c r="AX21" s="66">
        <f t="shared" ca="1" si="49"/>
        <v>68.215999999999994</v>
      </c>
      <c r="AY21" s="66">
        <f t="shared" ca="1" si="50"/>
        <v>9.5502399999999881</v>
      </c>
      <c r="AZ21" s="63">
        <f t="shared" ca="1" si="51"/>
        <v>0</v>
      </c>
      <c r="BA21" s="67">
        <f t="shared" ca="1" si="16"/>
        <v>39.257553435786043</v>
      </c>
      <c r="BB21" s="65">
        <f t="shared" ca="1" si="52"/>
        <v>9.3484790736392931E-2</v>
      </c>
      <c r="BC21" s="68">
        <f t="shared" ca="1" si="17"/>
        <v>-2.6791043388981528E-2</v>
      </c>
      <c r="BD21" s="81">
        <f t="shared" si="53"/>
        <v>68.215999999999994</v>
      </c>
      <c r="BE21" s="63">
        <f t="shared" si="54"/>
        <v>68.215999999999994</v>
      </c>
      <c r="BF21" s="67">
        <f t="shared" si="55"/>
        <v>35.901325531330492</v>
      </c>
      <c r="BG21" s="69">
        <f t="shared" ca="1" si="18"/>
        <v>1.1399999999999999</v>
      </c>
      <c r="BH21" s="70">
        <f t="shared" ca="1" si="19"/>
        <v>77.766239999999982</v>
      </c>
      <c r="BI21" s="70">
        <f t="shared" ca="1" si="56"/>
        <v>77.766239999999982</v>
      </c>
      <c r="BJ21" s="67">
        <f t="shared" ca="1" si="57"/>
        <v>38.733501665490152</v>
      </c>
      <c r="BK21" s="65">
        <f t="shared" ca="1" si="58"/>
        <v>7.8887787351697325E-2</v>
      </c>
      <c r="BL21" s="65">
        <f t="shared" ca="1" si="20"/>
        <v>-3.9782476424003788E-2</v>
      </c>
      <c r="BM21" s="68">
        <f t="shared" ca="1" si="59"/>
        <v>-1.3349068508639705E-2</v>
      </c>
      <c r="BO21" s="97">
        <f t="shared" ca="1" si="21"/>
        <v>27479722.377892707</v>
      </c>
      <c r="BP21" s="97">
        <f t="shared" ca="1" si="22"/>
        <v>26978028.643663809</v>
      </c>
      <c r="BQ21" s="97">
        <f t="shared" ca="1" si="23"/>
        <v>26743511.943349417</v>
      </c>
      <c r="BR21" s="97">
        <f t="shared" ca="1" si="60"/>
        <v>26386510.970256019</v>
      </c>
      <c r="BT21" s="97">
        <f t="shared" si="61"/>
        <v>22081399.269703627</v>
      </c>
      <c r="BU21" s="97">
        <f t="shared" si="62"/>
        <v>21756649.022131752</v>
      </c>
      <c r="BV21" s="97">
        <f t="shared" si="63"/>
        <v>21453632.644620307</v>
      </c>
      <c r="BW21" s="97">
        <f t="shared" si="64"/>
        <v>21453632.644620307</v>
      </c>
      <c r="BY21" s="97">
        <f t="shared" ca="1" si="65"/>
        <v>27479722.377892703</v>
      </c>
      <c r="BZ21" s="97">
        <f t="shared" ca="1" si="66"/>
        <v>26978028.643663809</v>
      </c>
      <c r="CA21" s="97">
        <f t="shared" ca="1" si="67"/>
        <v>26978028.643663809</v>
      </c>
      <c r="CB21" s="97">
        <f t="shared" ca="1" si="68"/>
        <v>26386510.970256016</v>
      </c>
    </row>
    <row r="22" spans="2:80">
      <c r="B22" s="14">
        <v>10029</v>
      </c>
      <c r="C22" s="15" t="s">
        <v>21</v>
      </c>
      <c r="D22" s="16">
        <f>RHWM!D9</f>
        <v>0</v>
      </c>
      <c r="E22" s="16">
        <f>RHWM!E9</f>
        <v>1</v>
      </c>
      <c r="F22" s="18">
        <f>RHWM!M9</f>
        <v>21.678999999999998</v>
      </c>
      <c r="G22" s="18">
        <f>RHWM!N9</f>
        <v>21.673999999999999</v>
      </c>
      <c r="H22" s="18">
        <f>RHWM!O9</f>
        <v>17.616</v>
      </c>
      <c r="I22" s="18">
        <v>4.0629999999999997</v>
      </c>
      <c r="J22" s="18">
        <v>4.0579999999999998</v>
      </c>
      <c r="K22" s="18">
        <v>0</v>
      </c>
      <c r="L22" s="18">
        <v>0</v>
      </c>
      <c r="M22" s="18">
        <v>4.0629999999999997</v>
      </c>
      <c r="N22" s="18">
        <v>4.0579999999999998</v>
      </c>
      <c r="O22" s="81">
        <f t="shared" si="24"/>
        <v>17.616</v>
      </c>
      <c r="P22" s="63">
        <f t="shared" si="25"/>
        <v>21.673999999999999</v>
      </c>
      <c r="Q22" s="63">
        <f t="shared" si="26"/>
        <v>17.616</v>
      </c>
      <c r="R22" s="63">
        <f t="shared" si="27"/>
        <v>4.0579999999999998</v>
      </c>
      <c r="S22" s="63">
        <f t="shared" si="28"/>
        <v>0</v>
      </c>
      <c r="T22" s="67">
        <f t="shared" si="6"/>
        <v>39.410707587557852</v>
      </c>
      <c r="U22" s="138">
        <f t="shared" ca="1" si="7"/>
        <v>1.27</v>
      </c>
      <c r="V22" s="66">
        <f t="shared" ca="1" si="8"/>
        <v>27.525980000000001</v>
      </c>
      <c r="W22" s="66">
        <f t="shared" ca="1" si="29"/>
        <v>17.616</v>
      </c>
      <c r="X22" s="66">
        <f t="shared" ca="1" si="30"/>
        <v>9.9099800000000009</v>
      </c>
      <c r="Y22" s="63">
        <f t="shared" ca="1" si="31"/>
        <v>0</v>
      </c>
      <c r="Z22" s="67">
        <f t="shared" ca="1" si="9"/>
        <v>44.591779493563557</v>
      </c>
      <c r="AA22" s="68">
        <f t="shared" ca="1" si="10"/>
        <v>0.1314635596048368</v>
      </c>
      <c r="AB22" s="81">
        <f t="shared" si="11"/>
        <v>19.645</v>
      </c>
      <c r="AC22" s="63">
        <f t="shared" si="32"/>
        <v>21.673999999999999</v>
      </c>
      <c r="AD22" s="63">
        <f t="shared" si="33"/>
        <v>19.645</v>
      </c>
      <c r="AE22" s="63">
        <f t="shared" si="34"/>
        <v>2.0289999999999999</v>
      </c>
      <c r="AF22" s="63">
        <f t="shared" si="35"/>
        <v>0</v>
      </c>
      <c r="AG22" s="67">
        <f t="shared" si="36"/>
        <v>37.595267508320056</v>
      </c>
      <c r="AH22" s="65">
        <f t="shared" ca="1" si="37"/>
        <v>1.27</v>
      </c>
      <c r="AI22" s="66">
        <f t="shared" ca="1" si="38"/>
        <v>27.525980000000001</v>
      </c>
      <c r="AJ22" s="66">
        <f t="shared" ca="1" si="39"/>
        <v>19.645</v>
      </c>
      <c r="AK22" s="66">
        <f t="shared" ca="1" si="40"/>
        <v>7.880980000000001</v>
      </c>
      <c r="AL22" s="63">
        <f t="shared" ca="1" si="41"/>
        <v>0</v>
      </c>
      <c r="AM22" s="67">
        <f t="shared" ca="1" si="42"/>
        <v>42.947187533544422</v>
      </c>
      <c r="AN22" s="65">
        <f t="shared" ca="1" si="43"/>
        <v>0.14235621608597282</v>
      </c>
      <c r="AO22" s="68">
        <f t="shared" ca="1" si="44"/>
        <v>-3.6881056972766002E-2</v>
      </c>
      <c r="AP22" s="81">
        <f t="shared" si="12"/>
        <v>21.673999999999999</v>
      </c>
      <c r="AQ22" s="63">
        <f t="shared" si="13"/>
        <v>21.673999999999999</v>
      </c>
      <c r="AR22" s="63">
        <f t="shared" si="45"/>
        <v>21.673999999999999</v>
      </c>
      <c r="AS22" s="63">
        <f t="shared" si="46"/>
        <v>0</v>
      </c>
      <c r="AT22" s="63">
        <f t="shared" si="47"/>
        <v>0</v>
      </c>
      <c r="AU22" s="67">
        <f t="shared" si="48"/>
        <v>35.901325531330492</v>
      </c>
      <c r="AV22" s="69">
        <f t="shared" ca="1" si="14"/>
        <v>1.27</v>
      </c>
      <c r="AW22" s="66">
        <f t="shared" ca="1" si="15"/>
        <v>27.525980000000001</v>
      </c>
      <c r="AX22" s="66">
        <f t="shared" ca="1" si="49"/>
        <v>21.673999999999999</v>
      </c>
      <c r="AY22" s="66">
        <f t="shared" ca="1" si="50"/>
        <v>5.8519800000000011</v>
      </c>
      <c r="AZ22" s="63">
        <f t="shared" ca="1" si="51"/>
        <v>0</v>
      </c>
      <c r="BA22" s="67">
        <f t="shared" ca="1" si="16"/>
        <v>41.7001660762174</v>
      </c>
      <c r="BB22" s="65">
        <f t="shared" ca="1" si="52"/>
        <v>0.16152162793617064</v>
      </c>
      <c r="BC22" s="68">
        <f t="shared" ca="1" si="17"/>
        <v>-6.4846333790369082E-2</v>
      </c>
      <c r="BD22" s="81">
        <f t="shared" si="53"/>
        <v>21.673999999999999</v>
      </c>
      <c r="BE22" s="63">
        <f t="shared" si="54"/>
        <v>21.673999999999999</v>
      </c>
      <c r="BF22" s="67">
        <f t="shared" si="55"/>
        <v>35.901325531330492</v>
      </c>
      <c r="BG22" s="69">
        <f t="shared" ca="1" si="18"/>
        <v>1.27</v>
      </c>
      <c r="BH22" s="70">
        <f t="shared" ca="1" si="19"/>
        <v>27.525980000000001</v>
      </c>
      <c r="BI22" s="70">
        <f t="shared" ca="1" si="56"/>
        <v>27.525980000000001</v>
      </c>
      <c r="BJ22" s="67">
        <f t="shared" ca="1" si="57"/>
        <v>38.733501665490152</v>
      </c>
      <c r="BK22" s="65">
        <f t="shared" ca="1" si="58"/>
        <v>7.8887787351697325E-2</v>
      </c>
      <c r="BL22" s="65">
        <f t="shared" ca="1" si="20"/>
        <v>-0.13137573549669612</v>
      </c>
      <c r="BM22" s="68">
        <f t="shared" ca="1" si="59"/>
        <v>-7.1142748096133079E-2</v>
      </c>
      <c r="BO22" s="97">
        <f t="shared" ca="1" si="21"/>
        <v>10752308.091217145</v>
      </c>
      <c r="BP22" s="97">
        <f t="shared" ca="1" si="22"/>
        <v>10355751.603916235</v>
      </c>
      <c r="BQ22" s="97">
        <f t="shared" ca="1" si="23"/>
        <v>10055060.331717195</v>
      </c>
      <c r="BR22" s="97">
        <f t="shared" ca="1" si="60"/>
        <v>9339715.7074464187</v>
      </c>
      <c r="BT22" s="97">
        <f t="shared" si="61"/>
        <v>7482684.043973906</v>
      </c>
      <c r="BU22" s="97">
        <f t="shared" si="62"/>
        <v>7137996.8930638805</v>
      </c>
      <c r="BV22" s="97">
        <f t="shared" si="63"/>
        <v>6816377.8869986599</v>
      </c>
      <c r="BW22" s="97">
        <f t="shared" si="64"/>
        <v>6816377.8869986599</v>
      </c>
      <c r="BY22" s="97">
        <f t="shared" ca="1" si="65"/>
        <v>10752308.091217147</v>
      </c>
      <c r="BZ22" s="97">
        <f t="shared" ca="1" si="66"/>
        <v>10355751.603916235</v>
      </c>
      <c r="CA22" s="97">
        <f t="shared" ca="1" si="67"/>
        <v>10355751.603916235</v>
      </c>
      <c r="CB22" s="97">
        <f t="shared" ca="1" si="68"/>
        <v>9339715.7074464168</v>
      </c>
    </row>
    <row r="23" spans="2:80">
      <c r="B23" s="14">
        <v>10044</v>
      </c>
      <c r="C23" s="15" t="s">
        <v>22</v>
      </c>
      <c r="D23" s="16">
        <f>RHWM!D10</f>
        <v>1</v>
      </c>
      <c r="E23" s="16">
        <f>RHWM!E10</f>
        <v>0</v>
      </c>
      <c r="F23" s="18">
        <f>RHWM!M10</f>
        <v>23.850999999999999</v>
      </c>
      <c r="G23" s="18">
        <f>RHWM!N10</f>
        <v>24.05</v>
      </c>
      <c r="H23" s="18">
        <f>RHWM!O10</f>
        <v>20.309000000000001</v>
      </c>
      <c r="I23" s="18">
        <v>3.5419999999999998</v>
      </c>
      <c r="J23" s="18">
        <v>3.7410000000000001</v>
      </c>
      <c r="K23" s="18">
        <v>0</v>
      </c>
      <c r="L23" s="18">
        <v>0</v>
      </c>
      <c r="M23" s="18">
        <v>3.5419999999999998</v>
      </c>
      <c r="N23" s="18">
        <v>3.7410000000000001</v>
      </c>
      <c r="O23" s="81">
        <f t="shared" si="24"/>
        <v>20.309000000000001</v>
      </c>
      <c r="P23" s="63">
        <f t="shared" si="25"/>
        <v>24.05</v>
      </c>
      <c r="Q23" s="63">
        <f t="shared" si="26"/>
        <v>20.309000000000001</v>
      </c>
      <c r="R23" s="63">
        <f t="shared" si="27"/>
        <v>3.7409999999999997</v>
      </c>
      <c r="S23" s="63">
        <f t="shared" si="28"/>
        <v>0</v>
      </c>
      <c r="T23" s="67">
        <f t="shared" si="6"/>
        <v>38.486630617168736</v>
      </c>
      <c r="U23" s="138">
        <f t="shared" ca="1" si="7"/>
        <v>1.23</v>
      </c>
      <c r="V23" s="66">
        <f t="shared" ca="1" si="8"/>
        <v>29.581500000000002</v>
      </c>
      <c r="W23" s="66">
        <f t="shared" ca="1" si="29"/>
        <v>20.309000000000001</v>
      </c>
      <c r="X23" s="66">
        <f t="shared" ca="1" si="30"/>
        <v>9.2725000000000009</v>
      </c>
      <c r="Y23" s="63">
        <f t="shared" ca="1" si="31"/>
        <v>0</v>
      </c>
      <c r="Z23" s="67">
        <f t="shared" ca="1" si="9"/>
        <v>43.243608310945682</v>
      </c>
      <c r="AA23" s="68">
        <f t="shared" ca="1" si="10"/>
        <v>0.12360078337579594</v>
      </c>
      <c r="AB23" s="81">
        <f t="shared" si="11"/>
        <v>22.179500000000001</v>
      </c>
      <c r="AC23" s="63">
        <f t="shared" si="32"/>
        <v>24.05</v>
      </c>
      <c r="AD23" s="63">
        <f t="shared" si="33"/>
        <v>22.179500000000001</v>
      </c>
      <c r="AE23" s="63">
        <f t="shared" si="34"/>
        <v>1.8704999999999998</v>
      </c>
      <c r="AF23" s="63">
        <f t="shared" si="35"/>
        <v>0</v>
      </c>
      <c r="AG23" s="67">
        <f t="shared" si="36"/>
        <v>37.149225229357071</v>
      </c>
      <c r="AH23" s="65">
        <f t="shared" ca="1" si="37"/>
        <v>1.23</v>
      </c>
      <c r="AI23" s="66">
        <f t="shared" ca="1" si="38"/>
        <v>29.581500000000002</v>
      </c>
      <c r="AJ23" s="66">
        <f t="shared" ca="1" si="39"/>
        <v>22.179500000000001</v>
      </c>
      <c r="AK23" s="66">
        <f t="shared" ca="1" si="40"/>
        <v>7.402000000000001</v>
      </c>
      <c r="AL23" s="63">
        <f t="shared" ca="1" si="41"/>
        <v>0</v>
      </c>
      <c r="AM23" s="67">
        <f t="shared" ca="1" si="42"/>
        <v>41.927179128167921</v>
      </c>
      <c r="AN23" s="65">
        <f t="shared" ca="1" si="43"/>
        <v>0.12861516947694196</v>
      </c>
      <c r="AO23" s="68">
        <f t="shared" ca="1" si="44"/>
        <v>-3.0442167853151791E-2</v>
      </c>
      <c r="AP23" s="81">
        <f t="shared" si="12"/>
        <v>24.05</v>
      </c>
      <c r="AQ23" s="63">
        <f t="shared" si="13"/>
        <v>24.05</v>
      </c>
      <c r="AR23" s="63">
        <f t="shared" si="45"/>
        <v>24.05</v>
      </c>
      <c r="AS23" s="63">
        <f t="shared" si="46"/>
        <v>0</v>
      </c>
      <c r="AT23" s="63">
        <f t="shared" si="47"/>
        <v>0</v>
      </c>
      <c r="AU23" s="67">
        <f t="shared" si="48"/>
        <v>35.901325531330492</v>
      </c>
      <c r="AV23" s="69">
        <f t="shared" ca="1" si="14"/>
        <v>1.23</v>
      </c>
      <c r="AW23" s="66">
        <f t="shared" ca="1" si="15"/>
        <v>29.581500000000002</v>
      </c>
      <c r="AX23" s="66">
        <f t="shared" ca="1" si="49"/>
        <v>24.05</v>
      </c>
      <c r="AY23" s="66">
        <f t="shared" ca="1" si="50"/>
        <v>5.5315000000000012</v>
      </c>
      <c r="AZ23" s="63">
        <f t="shared" ca="1" si="51"/>
        <v>0</v>
      </c>
      <c r="BA23" s="67">
        <f t="shared" ca="1" si="16"/>
        <v>41.003586111216343</v>
      </c>
      <c r="BB23" s="65">
        <f t="shared" ca="1" si="52"/>
        <v>0.14211900269345734</v>
      </c>
      <c r="BC23" s="68">
        <f t="shared" ca="1" si="17"/>
        <v>-5.1800076062624711E-2</v>
      </c>
      <c r="BD23" s="81">
        <f t="shared" si="53"/>
        <v>24.05</v>
      </c>
      <c r="BE23" s="63">
        <f t="shared" si="54"/>
        <v>24.05</v>
      </c>
      <c r="BF23" s="67">
        <f t="shared" si="55"/>
        <v>35.901325531330492</v>
      </c>
      <c r="BG23" s="69">
        <f t="shared" ca="1" si="18"/>
        <v>1.23</v>
      </c>
      <c r="BH23" s="70">
        <f t="shared" ca="1" si="19"/>
        <v>29.581500000000002</v>
      </c>
      <c r="BI23" s="70">
        <f t="shared" ca="1" si="56"/>
        <v>29.581500000000002</v>
      </c>
      <c r="BJ23" s="67">
        <f t="shared" ca="1" si="57"/>
        <v>38.733501665490152</v>
      </c>
      <c r="BK23" s="65">
        <f t="shared" ca="1" si="58"/>
        <v>7.8887787351697325E-2</v>
      </c>
      <c r="BL23" s="65">
        <f t="shared" ca="1" si="20"/>
        <v>-0.10429533569505456</v>
      </c>
      <c r="BM23" s="68">
        <f t="shared" ca="1" si="59"/>
        <v>-5.5363070916990331E-2</v>
      </c>
      <c r="BO23" s="97">
        <f t="shared" ca="1" si="21"/>
        <v>11205886.601432098</v>
      </c>
      <c r="BP23" s="97">
        <f t="shared" ca="1" si="22"/>
        <v>10864755.12056792</v>
      </c>
      <c r="BQ23" s="97">
        <f t="shared" ca="1" si="23"/>
        <v>10625420.823128769</v>
      </c>
      <c r="BR23" s="97">
        <f t="shared" ca="1" si="60"/>
        <v>10037164.896575026</v>
      </c>
      <c r="BT23" s="97">
        <f t="shared" si="61"/>
        <v>8108286.3651638757</v>
      </c>
      <c r="BU23" s="97">
        <f t="shared" si="62"/>
        <v>7826524.4728704896</v>
      </c>
      <c r="BV23" s="97">
        <f t="shared" si="63"/>
        <v>7563619.4602896459</v>
      </c>
      <c r="BW23" s="97">
        <f t="shared" si="64"/>
        <v>7563619.4602896459</v>
      </c>
      <c r="BY23" s="97">
        <f t="shared" ca="1" si="65"/>
        <v>11205886.6014321</v>
      </c>
      <c r="BZ23" s="97">
        <f t="shared" ca="1" si="66"/>
        <v>10864755.12056792</v>
      </c>
      <c r="CA23" s="97">
        <f t="shared" ca="1" si="67"/>
        <v>10864755.12056792</v>
      </c>
      <c r="CB23" s="97">
        <f t="shared" ca="1" si="68"/>
        <v>10037164.896575024</v>
      </c>
    </row>
    <row r="24" spans="2:80">
      <c r="B24" s="14">
        <v>10046</v>
      </c>
      <c r="C24" s="15" t="s">
        <v>23</v>
      </c>
      <c r="D24" s="16">
        <f>RHWM!D11</f>
        <v>0</v>
      </c>
      <c r="E24" s="16">
        <f>RHWM!E11</f>
        <v>1</v>
      </c>
      <c r="F24" s="18">
        <f>RHWM!M11</f>
        <v>98.879000000000005</v>
      </c>
      <c r="G24" s="18">
        <f>RHWM!N11</f>
        <v>100.60599999999999</v>
      </c>
      <c r="H24" s="18">
        <f>RHWM!O11</f>
        <v>81.850999999999999</v>
      </c>
      <c r="I24" s="18">
        <v>17.027999999999999</v>
      </c>
      <c r="J24" s="18">
        <v>18.754999999999999</v>
      </c>
      <c r="K24" s="18">
        <v>0</v>
      </c>
      <c r="L24" s="18">
        <v>0</v>
      </c>
      <c r="M24" s="18">
        <v>17.027999999999999</v>
      </c>
      <c r="N24" s="18">
        <v>18.754999999999999</v>
      </c>
      <c r="O24" s="81">
        <f t="shared" si="24"/>
        <v>81.850999999999999</v>
      </c>
      <c r="P24" s="63">
        <f t="shared" si="25"/>
        <v>100.60599999999999</v>
      </c>
      <c r="Q24" s="63">
        <f t="shared" si="26"/>
        <v>81.850999999999999</v>
      </c>
      <c r="R24" s="63">
        <f t="shared" si="27"/>
        <v>18.754999999999995</v>
      </c>
      <c r="S24" s="63">
        <f t="shared" si="28"/>
        <v>0</v>
      </c>
      <c r="T24" s="67">
        <f t="shared" si="6"/>
        <v>39.387118659922976</v>
      </c>
      <c r="U24" s="138">
        <f t="shared" ca="1" si="7"/>
        <v>0.93</v>
      </c>
      <c r="V24" s="66">
        <f t="shared" ca="1" si="8"/>
        <v>93.563580000000002</v>
      </c>
      <c r="W24" s="66">
        <f t="shared" ca="1" si="29"/>
        <v>81.850999999999999</v>
      </c>
      <c r="X24" s="66">
        <f t="shared" ca="1" si="30"/>
        <v>11.712580000000003</v>
      </c>
      <c r="Y24" s="63">
        <f t="shared" ca="1" si="31"/>
        <v>0</v>
      </c>
      <c r="Z24" s="67">
        <f t="shared" ca="1" si="9"/>
        <v>37.792847930765987</v>
      </c>
      <c r="AA24" s="68">
        <f t="shared" ca="1" si="10"/>
        <v>-4.0476957528228219E-2</v>
      </c>
      <c r="AB24" s="81">
        <f t="shared" si="11"/>
        <v>91.228499999999997</v>
      </c>
      <c r="AC24" s="63">
        <f t="shared" si="32"/>
        <v>100.60599999999999</v>
      </c>
      <c r="AD24" s="63">
        <f t="shared" si="33"/>
        <v>91.228499999999997</v>
      </c>
      <c r="AE24" s="63">
        <f t="shared" si="34"/>
        <v>9.3774999999999977</v>
      </c>
      <c r="AF24" s="63">
        <f t="shared" si="35"/>
        <v>0</v>
      </c>
      <c r="AG24" s="67">
        <f t="shared" si="36"/>
        <v>37.583881379915489</v>
      </c>
      <c r="AH24" s="65">
        <f t="shared" ca="1" si="37"/>
        <v>0.93</v>
      </c>
      <c r="AI24" s="66">
        <f t="shared" ca="1" si="38"/>
        <v>93.563580000000002</v>
      </c>
      <c r="AJ24" s="66">
        <f t="shared" ca="1" si="39"/>
        <v>91.228499999999997</v>
      </c>
      <c r="AK24" s="66">
        <f t="shared" ca="1" si="40"/>
        <v>2.3350800000000049</v>
      </c>
      <c r="AL24" s="63">
        <f t="shared" ca="1" si="41"/>
        <v>0</v>
      </c>
      <c r="AM24" s="67">
        <f t="shared" ca="1" si="42"/>
        <v>35.559892234048249</v>
      </c>
      <c r="AN24" s="65">
        <f t="shared" ca="1" si="43"/>
        <v>-5.385258444724772E-2</v>
      </c>
      <c r="AO24" s="68">
        <f t="shared" ca="1" si="44"/>
        <v>-5.9084081221091544E-2</v>
      </c>
      <c r="AP24" s="81">
        <f t="shared" si="12"/>
        <v>100.60599999999999</v>
      </c>
      <c r="AQ24" s="63">
        <f t="shared" si="13"/>
        <v>100.60599999999999</v>
      </c>
      <c r="AR24" s="63">
        <f t="shared" si="45"/>
        <v>100.60599999999999</v>
      </c>
      <c r="AS24" s="63">
        <f t="shared" si="46"/>
        <v>0</v>
      </c>
      <c r="AT24" s="63">
        <f t="shared" si="47"/>
        <v>0</v>
      </c>
      <c r="AU24" s="67">
        <f t="shared" si="48"/>
        <v>35.901325531330492</v>
      </c>
      <c r="AV24" s="69">
        <f t="shared" ca="1" si="14"/>
        <v>0.93</v>
      </c>
      <c r="AW24" s="66">
        <f t="shared" ca="1" si="15"/>
        <v>93.563580000000002</v>
      </c>
      <c r="AX24" s="66">
        <f t="shared" ca="1" si="49"/>
        <v>93.563580000000002</v>
      </c>
      <c r="AY24" s="66">
        <f t="shared" ca="1" si="50"/>
        <v>0</v>
      </c>
      <c r="AZ24" s="63">
        <f t="shared" ca="1" si="51"/>
        <v>7.0424199999999928</v>
      </c>
      <c r="BA24" s="67">
        <f t="shared" ca="1" si="16"/>
        <v>35.916810916796102</v>
      </c>
      <c r="BB24" s="65">
        <f t="shared" ca="1" si="52"/>
        <v>4.3133185854360434E-4</v>
      </c>
      <c r="BC24" s="68">
        <f t="shared" ca="1" si="17"/>
        <v>-4.9640001129490519E-2</v>
      </c>
      <c r="BD24" s="81">
        <f t="shared" si="53"/>
        <v>100.60599999999999</v>
      </c>
      <c r="BE24" s="63">
        <f t="shared" si="54"/>
        <v>100.60599999999999</v>
      </c>
      <c r="BF24" s="67">
        <f t="shared" si="55"/>
        <v>35.901325531330492</v>
      </c>
      <c r="BG24" s="69">
        <f t="shared" ca="1" si="18"/>
        <v>0.93</v>
      </c>
      <c r="BH24" s="70">
        <f t="shared" ca="1" si="19"/>
        <v>93.563580000000002</v>
      </c>
      <c r="BI24" s="70">
        <f t="shared" ca="1" si="56"/>
        <v>93.563580000000002</v>
      </c>
      <c r="BJ24" s="67">
        <f t="shared" ca="1" si="57"/>
        <v>38.733501665490152</v>
      </c>
      <c r="BK24" s="65">
        <f t="shared" ca="1" si="58"/>
        <v>7.8887787351697325E-2</v>
      </c>
      <c r="BL24" s="65">
        <f t="shared" ca="1" si="20"/>
        <v>2.488972877744966E-2</v>
      </c>
      <c r="BM24" s="68">
        <f t="shared" ca="1" si="59"/>
        <v>7.8422629314699455E-2</v>
      </c>
      <c r="BO24" s="97">
        <f t="shared" ca="1" si="21"/>
        <v>30975659.160990987</v>
      </c>
      <c r="BP24" s="97">
        <f t="shared" ca="1" si="22"/>
        <v>29145490.799246147</v>
      </c>
      <c r="BQ24" s="97">
        <f t="shared" ca="1" si="23"/>
        <v>29438027.40525268</v>
      </c>
      <c r="BR24" s="97">
        <f t="shared" ca="1" si="60"/>
        <v>31746634.916210778</v>
      </c>
      <c r="BT24" s="97">
        <f t="shared" si="61"/>
        <v>34712204.828725845</v>
      </c>
      <c r="BU24" s="97">
        <f t="shared" si="62"/>
        <v>33122996.378144126</v>
      </c>
      <c r="BV24" s="97">
        <f t="shared" si="63"/>
        <v>31640145.506108109</v>
      </c>
      <c r="BW24" s="97">
        <f t="shared" si="64"/>
        <v>31640145.506108109</v>
      </c>
      <c r="BY24" s="97">
        <f t="shared" ca="1" si="65"/>
        <v>30975659.160990987</v>
      </c>
      <c r="BZ24" s="97">
        <f t="shared" ca="1" si="66"/>
        <v>29145490.799246147</v>
      </c>
      <c r="CA24" s="97">
        <f t="shared" ca="1" si="67"/>
        <v>29145490.799246147</v>
      </c>
      <c r="CB24" s="97">
        <f t="shared" ca="1" si="68"/>
        <v>31746634.916210774</v>
      </c>
    </row>
    <row r="25" spans="2:80">
      <c r="B25" s="14">
        <v>10047</v>
      </c>
      <c r="C25" s="15" t="s">
        <v>24</v>
      </c>
      <c r="D25" s="16">
        <f>RHWM!D12</f>
        <v>1</v>
      </c>
      <c r="E25" s="16">
        <f>RHWM!E12</f>
        <v>0</v>
      </c>
      <c r="F25" s="18">
        <f>RHWM!M12</f>
        <v>152.31299999999999</v>
      </c>
      <c r="G25" s="18">
        <f>RHWM!N12</f>
        <v>152.465</v>
      </c>
      <c r="H25" s="18">
        <f>RHWM!O12</f>
        <v>156.673</v>
      </c>
      <c r="I25" s="18">
        <v>0</v>
      </c>
      <c r="J25" s="18">
        <v>0</v>
      </c>
      <c r="K25" s="18">
        <v>0</v>
      </c>
      <c r="L25" s="18">
        <v>0</v>
      </c>
      <c r="M25" s="18">
        <v>0</v>
      </c>
      <c r="N25" s="18">
        <v>0</v>
      </c>
      <c r="O25" s="81">
        <f t="shared" si="24"/>
        <v>156.673</v>
      </c>
      <c r="P25" s="63">
        <f t="shared" si="25"/>
        <v>152.465</v>
      </c>
      <c r="Q25" s="63">
        <f t="shared" si="26"/>
        <v>152.465</v>
      </c>
      <c r="R25" s="63">
        <f t="shared" si="27"/>
        <v>0</v>
      </c>
      <c r="S25" s="63">
        <f t="shared" si="28"/>
        <v>4.2079999999999984</v>
      </c>
      <c r="T25" s="67">
        <f t="shared" si="6"/>
        <v>33.949064274110405</v>
      </c>
      <c r="U25" s="138">
        <f t="shared" ca="1" si="7"/>
        <v>1.29</v>
      </c>
      <c r="V25" s="66">
        <f t="shared" ca="1" si="8"/>
        <v>196.67985000000002</v>
      </c>
      <c r="W25" s="66">
        <f t="shared" ca="1" si="29"/>
        <v>156.673</v>
      </c>
      <c r="X25" s="66">
        <f t="shared" ca="1" si="30"/>
        <v>40.006850000000014</v>
      </c>
      <c r="Y25" s="63">
        <f t="shared" ca="1" si="31"/>
        <v>0</v>
      </c>
      <c r="Z25" s="67">
        <f t="shared" ca="1" si="9"/>
        <v>40.057653650358112</v>
      </c>
      <c r="AA25" s="68">
        <f t="shared" ca="1" si="10"/>
        <v>0.17993395420050273</v>
      </c>
      <c r="AB25" s="81">
        <f t="shared" si="11"/>
        <v>154.56900000000002</v>
      </c>
      <c r="AC25" s="63">
        <f t="shared" si="32"/>
        <v>152.465</v>
      </c>
      <c r="AD25" s="63">
        <f t="shared" si="33"/>
        <v>152.465</v>
      </c>
      <c r="AE25" s="63">
        <f t="shared" si="34"/>
        <v>0</v>
      </c>
      <c r="AF25" s="63">
        <f t="shared" si="35"/>
        <v>2.1040000000000134</v>
      </c>
      <c r="AG25" s="67">
        <f t="shared" si="36"/>
        <v>34.95898946171183</v>
      </c>
      <c r="AH25" s="65">
        <f t="shared" ca="1" si="37"/>
        <v>1.29</v>
      </c>
      <c r="AI25" s="66">
        <f t="shared" ca="1" si="38"/>
        <v>196.67985000000002</v>
      </c>
      <c r="AJ25" s="66">
        <f t="shared" ca="1" si="39"/>
        <v>154.56900000000002</v>
      </c>
      <c r="AK25" s="66">
        <f t="shared" ca="1" si="40"/>
        <v>42.110849999999999</v>
      </c>
      <c r="AL25" s="63">
        <f t="shared" ca="1" si="41"/>
        <v>0</v>
      </c>
      <c r="AM25" s="67">
        <f t="shared" ca="1" si="42"/>
        <v>40.906359613765815</v>
      </c>
      <c r="AN25" s="65">
        <f t="shared" ca="1" si="43"/>
        <v>0.17012420106043757</v>
      </c>
      <c r="AO25" s="68">
        <f t="shared" ca="1" si="44"/>
        <v>2.1187111227622069E-2</v>
      </c>
      <c r="AP25" s="81">
        <f t="shared" si="12"/>
        <v>156.673</v>
      </c>
      <c r="AQ25" s="63">
        <f t="shared" si="13"/>
        <v>152.465</v>
      </c>
      <c r="AR25" s="63">
        <f t="shared" si="45"/>
        <v>152.465</v>
      </c>
      <c r="AS25" s="63">
        <f t="shared" si="46"/>
        <v>0</v>
      </c>
      <c r="AT25" s="63">
        <f t="shared" si="47"/>
        <v>4.2079999999999984</v>
      </c>
      <c r="AU25" s="67">
        <f t="shared" si="48"/>
        <v>35.901325531330492</v>
      </c>
      <c r="AV25" s="69">
        <f t="shared" ca="1" si="14"/>
        <v>1.29</v>
      </c>
      <c r="AW25" s="66">
        <f t="shared" ca="1" si="15"/>
        <v>196.67985000000002</v>
      </c>
      <c r="AX25" s="66">
        <f t="shared" ca="1" si="49"/>
        <v>156.673</v>
      </c>
      <c r="AY25" s="66">
        <f t="shared" ca="1" si="50"/>
        <v>40.006850000000014</v>
      </c>
      <c r="AZ25" s="63">
        <f t="shared" ca="1" si="51"/>
        <v>0</v>
      </c>
      <c r="BA25" s="67">
        <f t="shared" ca="1" si="16"/>
        <v>41.450239507337415</v>
      </c>
      <c r="BB25" s="65">
        <f t="shared" ca="1" si="52"/>
        <v>0.15456014210852675</v>
      </c>
      <c r="BC25" s="68">
        <f t="shared" ca="1" si="17"/>
        <v>3.4764538860274863E-2</v>
      </c>
      <c r="BD25" s="81">
        <f t="shared" si="53"/>
        <v>152.465</v>
      </c>
      <c r="BE25" s="63">
        <f t="shared" si="54"/>
        <v>152.465</v>
      </c>
      <c r="BF25" s="67">
        <f t="shared" si="55"/>
        <v>35.901325531330492</v>
      </c>
      <c r="BG25" s="69">
        <f t="shared" ca="1" si="18"/>
        <v>1.29</v>
      </c>
      <c r="BH25" s="70">
        <f t="shared" ca="1" si="19"/>
        <v>196.67985000000002</v>
      </c>
      <c r="BI25" s="70">
        <f t="shared" ca="1" si="56"/>
        <v>196.67985000000002</v>
      </c>
      <c r="BJ25" s="67">
        <f t="shared" ca="1" si="57"/>
        <v>38.733501665490152</v>
      </c>
      <c r="BK25" s="65">
        <f t="shared" ca="1" si="58"/>
        <v>7.8887787351697325E-2</v>
      </c>
      <c r="BL25" s="65">
        <f t="shared" ca="1" si="20"/>
        <v>-3.3056154422467565E-2</v>
      </c>
      <c r="BM25" s="68">
        <f t="shared" ca="1" si="59"/>
        <v>-6.5542150639837704E-2</v>
      </c>
      <c r="BO25" s="97">
        <f t="shared" ca="1" si="21"/>
        <v>69015951.807026431</v>
      </c>
      <c r="BP25" s="97">
        <f t="shared" ca="1" si="22"/>
        <v>70478200.454442114</v>
      </c>
      <c r="BQ25" s="97">
        <f t="shared" ca="1" si="23"/>
        <v>71415259.545600638</v>
      </c>
      <c r="BR25" s="97">
        <f t="shared" ca="1" si="60"/>
        <v>66734549.846479781</v>
      </c>
      <c r="BT25" s="97">
        <f t="shared" si="61"/>
        <v>45342146.180677652</v>
      </c>
      <c r="BU25" s="97">
        <f t="shared" si="62"/>
        <v>46690995.595731877</v>
      </c>
      <c r="BV25" s="97">
        <f t="shared" si="63"/>
        <v>47949573.430896506</v>
      </c>
      <c r="BW25" s="97">
        <f t="shared" si="64"/>
        <v>47949573.430896506</v>
      </c>
      <c r="BY25" s="97">
        <f t="shared" ca="1" si="65"/>
        <v>69015951.807026431</v>
      </c>
      <c r="BZ25" s="97">
        <f t="shared" ca="1" si="66"/>
        <v>70478200.454442099</v>
      </c>
      <c r="CA25" s="97">
        <f t="shared" ca="1" si="67"/>
        <v>70478200.454442099</v>
      </c>
      <c r="CB25" s="97">
        <f t="shared" ca="1" si="68"/>
        <v>66734549.846479774</v>
      </c>
    </row>
    <row r="26" spans="2:80">
      <c r="B26" s="14">
        <v>10055</v>
      </c>
      <c r="C26" s="15" t="s">
        <v>25</v>
      </c>
      <c r="D26" s="16">
        <f>RHWM!D13</f>
        <v>1</v>
      </c>
      <c r="E26" s="16">
        <f>RHWM!E13</f>
        <v>0</v>
      </c>
      <c r="F26" s="18">
        <f>RHWM!M13</f>
        <v>0.39100000000000001</v>
      </c>
      <c r="G26" s="18">
        <f>RHWM!N13</f>
        <v>0.39</v>
      </c>
      <c r="H26" s="18">
        <f>RHWM!O13</f>
        <v>0.39800000000000002</v>
      </c>
      <c r="I26" s="18">
        <v>0</v>
      </c>
      <c r="J26" s="18">
        <v>0</v>
      </c>
      <c r="K26" s="18">
        <v>0</v>
      </c>
      <c r="L26" s="18">
        <v>0</v>
      </c>
      <c r="M26" s="18">
        <v>0</v>
      </c>
      <c r="N26" s="18">
        <v>0</v>
      </c>
      <c r="O26" s="81">
        <f t="shared" si="24"/>
        <v>0.39800000000000002</v>
      </c>
      <c r="P26" s="63">
        <f t="shared" si="25"/>
        <v>0.39</v>
      </c>
      <c r="Q26" s="63">
        <f t="shared" si="26"/>
        <v>0.39</v>
      </c>
      <c r="R26" s="63">
        <f t="shared" si="27"/>
        <v>0</v>
      </c>
      <c r="S26" s="63">
        <f t="shared" si="28"/>
        <v>8.0000000000000071E-3</v>
      </c>
      <c r="T26" s="67">
        <f t="shared" si="6"/>
        <v>33.949064274110405</v>
      </c>
      <c r="U26" s="138">
        <f t="shared" ca="1" si="7"/>
        <v>1.04</v>
      </c>
      <c r="V26" s="66">
        <f t="shared" ca="1" si="8"/>
        <v>0.40560000000000002</v>
      </c>
      <c r="W26" s="66">
        <f t="shared" ca="1" si="29"/>
        <v>0.39800000000000002</v>
      </c>
      <c r="X26" s="66">
        <f t="shared" ca="1" si="30"/>
        <v>7.5999999999999956E-3</v>
      </c>
      <c r="Y26" s="63">
        <f t="shared" ca="1" si="31"/>
        <v>0</v>
      </c>
      <c r="Z26" s="67">
        <f t="shared" ca="1" si="9"/>
        <v>34.711106101752982</v>
      </c>
      <c r="AA26" s="68">
        <f t="shared" ca="1" si="10"/>
        <v>2.244662243087836E-2</v>
      </c>
      <c r="AB26" s="81">
        <f t="shared" si="11"/>
        <v>0.39400000000000002</v>
      </c>
      <c r="AC26" s="63">
        <f t="shared" si="32"/>
        <v>0.39</v>
      </c>
      <c r="AD26" s="63">
        <f t="shared" si="33"/>
        <v>0.39</v>
      </c>
      <c r="AE26" s="63">
        <f t="shared" si="34"/>
        <v>0</v>
      </c>
      <c r="AF26" s="63">
        <f t="shared" si="35"/>
        <v>4.0000000000000036E-3</v>
      </c>
      <c r="AG26" s="67">
        <f t="shared" si="36"/>
        <v>34.95898946171183</v>
      </c>
      <c r="AH26" s="65">
        <f t="shared" ca="1" si="37"/>
        <v>1.04</v>
      </c>
      <c r="AI26" s="66">
        <f t="shared" ca="1" si="38"/>
        <v>0.40560000000000002</v>
      </c>
      <c r="AJ26" s="66">
        <f t="shared" ca="1" si="39"/>
        <v>0.39400000000000002</v>
      </c>
      <c r="AK26" s="66">
        <f t="shared" ca="1" si="40"/>
        <v>1.1599999999999999E-2</v>
      </c>
      <c r="AL26" s="63">
        <f t="shared" ca="1" si="41"/>
        <v>0</v>
      </c>
      <c r="AM26" s="67">
        <f t="shared" ca="1" si="42"/>
        <v>35.66284827844256</v>
      </c>
      <c r="AN26" s="65">
        <f t="shared" ca="1" si="43"/>
        <v>2.0133843328097756E-2</v>
      </c>
      <c r="AO26" s="68">
        <f t="shared" ca="1" si="44"/>
        <v>2.7418952709245881E-2</v>
      </c>
      <c r="AP26" s="81">
        <f t="shared" si="12"/>
        <v>0.39800000000000002</v>
      </c>
      <c r="AQ26" s="63">
        <f t="shared" si="13"/>
        <v>0.39</v>
      </c>
      <c r="AR26" s="63">
        <f t="shared" si="45"/>
        <v>0.39</v>
      </c>
      <c r="AS26" s="63">
        <f t="shared" si="46"/>
        <v>0</v>
      </c>
      <c r="AT26" s="63">
        <f t="shared" si="47"/>
        <v>8.0000000000000071E-3</v>
      </c>
      <c r="AU26" s="67">
        <f t="shared" si="48"/>
        <v>35.901325531330492</v>
      </c>
      <c r="AV26" s="69">
        <f t="shared" ca="1" si="14"/>
        <v>1.04</v>
      </c>
      <c r="AW26" s="66">
        <f t="shared" ca="1" si="15"/>
        <v>0.40560000000000002</v>
      </c>
      <c r="AX26" s="66">
        <f t="shared" ca="1" si="49"/>
        <v>0.39800000000000002</v>
      </c>
      <c r="AY26" s="66">
        <f t="shared" ca="1" si="50"/>
        <v>7.5999999999999956E-3</v>
      </c>
      <c r="AZ26" s="63">
        <f t="shared" ca="1" si="51"/>
        <v>0</v>
      </c>
      <c r="BA26" s="67">
        <f t="shared" ca="1" si="16"/>
        <v>36.4265353670731</v>
      </c>
      <c r="BB26" s="65">
        <f t="shared" ca="1" si="52"/>
        <v>1.4629260284115819E-2</v>
      </c>
      <c r="BC26" s="68">
        <f t="shared" ca="1" si="17"/>
        <v>4.9420184430063019E-2</v>
      </c>
      <c r="BD26" s="81">
        <f t="shared" si="53"/>
        <v>0.39</v>
      </c>
      <c r="BE26" s="63">
        <f t="shared" si="54"/>
        <v>0.39</v>
      </c>
      <c r="BF26" s="67">
        <f t="shared" si="55"/>
        <v>35.901325531330492</v>
      </c>
      <c r="BG26" s="69">
        <f t="shared" ca="1" si="18"/>
        <v>1.04</v>
      </c>
      <c r="BH26" s="70">
        <f t="shared" ca="1" si="19"/>
        <v>0.40560000000000002</v>
      </c>
      <c r="BI26" s="70">
        <f t="shared" ca="1" si="56"/>
        <v>0.40560000000000002</v>
      </c>
      <c r="BJ26" s="67">
        <f t="shared" ca="1" si="57"/>
        <v>38.733501665490152</v>
      </c>
      <c r="BK26" s="65">
        <f t="shared" ca="1" si="58"/>
        <v>7.8887787351697325E-2</v>
      </c>
      <c r="BL26" s="65">
        <f t="shared" ca="1" si="20"/>
        <v>0.11588209122307491</v>
      </c>
      <c r="BM26" s="68">
        <f t="shared" ca="1" si="59"/>
        <v>6.3332026369501415E-2</v>
      </c>
      <c r="BO26" s="97">
        <f t="shared" ca="1" si="21"/>
        <v>123330.50380147005</v>
      </c>
      <c r="BP26" s="97">
        <f t="shared" ca="1" si="22"/>
        <v>126712.09705281002</v>
      </c>
      <c r="BQ26" s="97">
        <f t="shared" ca="1" si="23"/>
        <v>129425.52004519128</v>
      </c>
      <c r="BR26" s="97">
        <f t="shared" ca="1" si="60"/>
        <v>137622.30049357977</v>
      </c>
      <c r="BT26" s="97">
        <f t="shared" si="61"/>
        <v>115983.5831860708</v>
      </c>
      <c r="BU26" s="97">
        <f t="shared" si="62"/>
        <v>119433.8915969923</v>
      </c>
      <c r="BV26" s="97">
        <f t="shared" si="63"/>
        <v>122653.28854523749</v>
      </c>
      <c r="BW26" s="97">
        <f t="shared" si="64"/>
        <v>122653.28854523749</v>
      </c>
      <c r="BY26" s="97">
        <f t="shared" ca="1" si="65"/>
        <v>123330.50380147004</v>
      </c>
      <c r="BZ26" s="97">
        <f t="shared" ca="1" si="66"/>
        <v>126712.09705281002</v>
      </c>
      <c r="CA26" s="97">
        <f t="shared" ca="1" si="67"/>
        <v>126712.09705281002</v>
      </c>
      <c r="CB26" s="97">
        <f t="shared" ca="1" si="68"/>
        <v>137622.30049357977</v>
      </c>
    </row>
    <row r="27" spans="2:80">
      <c r="B27" s="14">
        <v>10057</v>
      </c>
      <c r="C27" s="15" t="s">
        <v>26</v>
      </c>
      <c r="D27" s="16">
        <f>RHWM!D14</f>
        <v>1</v>
      </c>
      <c r="E27" s="16">
        <f>RHWM!E14</f>
        <v>0</v>
      </c>
      <c r="F27" s="18">
        <f>RHWM!M14</f>
        <v>19.994</v>
      </c>
      <c r="G27" s="18">
        <f>RHWM!N14</f>
        <v>19.989999999999998</v>
      </c>
      <c r="H27" s="18">
        <f>RHWM!O14</f>
        <v>21.068999999999999</v>
      </c>
      <c r="I27" s="18">
        <v>0</v>
      </c>
      <c r="J27" s="18">
        <v>0</v>
      </c>
      <c r="K27" s="18">
        <v>0</v>
      </c>
      <c r="L27" s="18">
        <v>0</v>
      </c>
      <c r="M27" s="18">
        <v>0</v>
      </c>
      <c r="N27" s="18">
        <v>0</v>
      </c>
      <c r="O27" s="81">
        <f t="shared" si="24"/>
        <v>21.068999999999999</v>
      </c>
      <c r="P27" s="63">
        <f t="shared" si="25"/>
        <v>19.989999999999998</v>
      </c>
      <c r="Q27" s="63">
        <f t="shared" si="26"/>
        <v>19.989999999999998</v>
      </c>
      <c r="R27" s="63">
        <f t="shared" si="27"/>
        <v>0</v>
      </c>
      <c r="S27" s="63">
        <f t="shared" si="28"/>
        <v>1.0790000000000006</v>
      </c>
      <c r="T27" s="67">
        <f t="shared" si="6"/>
        <v>33.949064274110405</v>
      </c>
      <c r="U27" s="138">
        <f t="shared" ca="1" si="7"/>
        <v>1.34</v>
      </c>
      <c r="V27" s="66">
        <f t="shared" ca="1" si="8"/>
        <v>26.7866</v>
      </c>
      <c r="W27" s="66">
        <f t="shared" ca="1" si="29"/>
        <v>21.068999999999999</v>
      </c>
      <c r="X27" s="66">
        <f t="shared" ca="1" si="30"/>
        <v>5.7176000000000009</v>
      </c>
      <c r="Y27" s="63">
        <f t="shared" ca="1" si="31"/>
        <v>0</v>
      </c>
      <c r="Z27" s="67">
        <f t="shared" ca="1" si="9"/>
        <v>40.348296014813201</v>
      </c>
      <c r="AA27" s="68">
        <f t="shared" ca="1" si="10"/>
        <v>0.18849508454885044</v>
      </c>
      <c r="AB27" s="81">
        <f t="shared" si="11"/>
        <v>20.529499999999999</v>
      </c>
      <c r="AC27" s="63">
        <f t="shared" si="32"/>
        <v>19.989999999999998</v>
      </c>
      <c r="AD27" s="63">
        <f t="shared" si="33"/>
        <v>19.989999999999998</v>
      </c>
      <c r="AE27" s="63">
        <f t="shared" si="34"/>
        <v>0</v>
      </c>
      <c r="AF27" s="63">
        <f t="shared" si="35"/>
        <v>0.53950000000000031</v>
      </c>
      <c r="AG27" s="67">
        <f t="shared" si="36"/>
        <v>34.95898946171183</v>
      </c>
      <c r="AH27" s="65">
        <f t="shared" ca="1" si="37"/>
        <v>1.34</v>
      </c>
      <c r="AI27" s="66">
        <f t="shared" ca="1" si="38"/>
        <v>26.7866</v>
      </c>
      <c r="AJ27" s="66">
        <f t="shared" ca="1" si="39"/>
        <v>20.529499999999999</v>
      </c>
      <c r="AK27" s="66">
        <f t="shared" ca="1" si="40"/>
        <v>6.2571000000000012</v>
      </c>
      <c r="AL27" s="63">
        <f t="shared" ca="1" si="41"/>
        <v>0</v>
      </c>
      <c r="AM27" s="67">
        <f t="shared" ca="1" si="42"/>
        <v>41.457030526951428</v>
      </c>
      <c r="AN27" s="65">
        <f t="shared" ca="1" si="43"/>
        <v>0.18587611270504412</v>
      </c>
      <c r="AO27" s="68">
        <f t="shared" ca="1" si="44"/>
        <v>2.7479091353230123E-2</v>
      </c>
      <c r="AP27" s="81">
        <f t="shared" si="12"/>
        <v>21.068999999999999</v>
      </c>
      <c r="AQ27" s="63">
        <f t="shared" si="13"/>
        <v>19.989999999999998</v>
      </c>
      <c r="AR27" s="63">
        <f t="shared" si="45"/>
        <v>19.989999999999998</v>
      </c>
      <c r="AS27" s="63">
        <f t="shared" si="46"/>
        <v>0</v>
      </c>
      <c r="AT27" s="63">
        <f t="shared" si="47"/>
        <v>1.0790000000000006</v>
      </c>
      <c r="AU27" s="67">
        <f t="shared" si="48"/>
        <v>35.901325531330492</v>
      </c>
      <c r="AV27" s="69">
        <f t="shared" ca="1" si="14"/>
        <v>1.34</v>
      </c>
      <c r="AW27" s="66">
        <f t="shared" ca="1" si="15"/>
        <v>26.7866</v>
      </c>
      <c r="AX27" s="66">
        <f t="shared" ca="1" si="49"/>
        <v>21.068999999999999</v>
      </c>
      <c r="AY27" s="66">
        <f t="shared" ca="1" si="50"/>
        <v>5.7176000000000009</v>
      </c>
      <c r="AZ27" s="63">
        <f t="shared" ca="1" si="51"/>
        <v>0</v>
      </c>
      <c r="BA27" s="67">
        <f t="shared" ca="1" si="16"/>
        <v>41.723331860182974</v>
      </c>
      <c r="BB27" s="65">
        <f t="shared" ca="1" si="52"/>
        <v>0.16216689057265343</v>
      </c>
      <c r="BC27" s="68">
        <f t="shared" ca="1" si="17"/>
        <v>3.4079155284896023E-2</v>
      </c>
      <c r="BD27" s="81">
        <f t="shared" si="53"/>
        <v>19.989999999999998</v>
      </c>
      <c r="BE27" s="63">
        <f t="shared" si="54"/>
        <v>19.989999999999998</v>
      </c>
      <c r="BF27" s="67">
        <f t="shared" si="55"/>
        <v>35.901325531330492</v>
      </c>
      <c r="BG27" s="69">
        <f t="shared" ca="1" si="18"/>
        <v>1.34</v>
      </c>
      <c r="BH27" s="70">
        <f t="shared" ca="1" si="19"/>
        <v>26.7866</v>
      </c>
      <c r="BI27" s="70">
        <f t="shared" ca="1" si="56"/>
        <v>26.7866</v>
      </c>
      <c r="BJ27" s="67">
        <f t="shared" ca="1" si="57"/>
        <v>38.733501665490152</v>
      </c>
      <c r="BK27" s="65">
        <f t="shared" ca="1" si="58"/>
        <v>7.8887787351697325E-2</v>
      </c>
      <c r="BL27" s="65">
        <f t="shared" ca="1" si="20"/>
        <v>-4.0021376583789459E-2</v>
      </c>
      <c r="BM27" s="68">
        <f t="shared" ca="1" si="59"/>
        <v>-7.1658471684665437E-2</v>
      </c>
      <c r="BO27" s="97">
        <f t="shared" ca="1" si="21"/>
        <v>9467752.514426263</v>
      </c>
      <c r="BP27" s="97">
        <f t="shared" ca="1" si="22"/>
        <v>9727917.7506799567</v>
      </c>
      <c r="BQ27" s="97">
        <f t="shared" ca="1" si="23"/>
        <v>9790405.522564359</v>
      </c>
      <c r="BR27" s="97">
        <f t="shared" ca="1" si="60"/>
        <v>9088840.0256442893</v>
      </c>
      <c r="BT27" s="97">
        <f t="shared" si="61"/>
        <v>5944902.1227937303</v>
      </c>
      <c r="BU27" s="97">
        <f t="shared" si="62"/>
        <v>6121752.5462150667</v>
      </c>
      <c r="BV27" s="97">
        <f t="shared" si="63"/>
        <v>6286767.2769725574</v>
      </c>
      <c r="BW27" s="97">
        <f t="shared" si="64"/>
        <v>6286767.2769725574</v>
      </c>
      <c r="BY27" s="97">
        <f t="shared" ca="1" si="65"/>
        <v>9467752.514426263</v>
      </c>
      <c r="BZ27" s="97">
        <f t="shared" ca="1" si="66"/>
        <v>9727917.7506799567</v>
      </c>
      <c r="CA27" s="97">
        <f t="shared" ca="1" si="67"/>
        <v>9727917.7506799567</v>
      </c>
      <c r="CB27" s="97">
        <f t="shared" ca="1" si="68"/>
        <v>9088840.0256442893</v>
      </c>
    </row>
    <row r="28" spans="2:80">
      <c r="B28" s="14">
        <v>10059</v>
      </c>
      <c r="C28" s="15" t="s">
        <v>27</v>
      </c>
      <c r="D28" s="16">
        <f>RHWM!D15</f>
        <v>1</v>
      </c>
      <c r="E28" s="16">
        <f>RHWM!E15</f>
        <v>0</v>
      </c>
      <c r="F28" s="18">
        <f>RHWM!M15</f>
        <v>7.6040000000000001</v>
      </c>
      <c r="G28" s="18">
        <f>RHWM!N15</f>
        <v>7.5990000000000002</v>
      </c>
      <c r="H28" s="18">
        <f>RHWM!O15</f>
        <v>7.6390000000000002</v>
      </c>
      <c r="I28" s="18">
        <v>0</v>
      </c>
      <c r="J28" s="18">
        <v>0</v>
      </c>
      <c r="K28" s="18">
        <v>0</v>
      </c>
      <c r="L28" s="18">
        <v>0</v>
      </c>
      <c r="M28" s="18">
        <v>0</v>
      </c>
      <c r="N28" s="18">
        <v>0</v>
      </c>
      <c r="O28" s="81">
        <f t="shared" si="24"/>
        <v>7.6390000000000002</v>
      </c>
      <c r="P28" s="63">
        <f t="shared" si="25"/>
        <v>7.5990000000000002</v>
      </c>
      <c r="Q28" s="63">
        <f t="shared" si="26"/>
        <v>7.5990000000000002</v>
      </c>
      <c r="R28" s="63">
        <f t="shared" si="27"/>
        <v>0</v>
      </c>
      <c r="S28" s="63">
        <f t="shared" si="28"/>
        <v>4.0000000000000036E-2</v>
      </c>
      <c r="T28" s="67">
        <f t="shared" si="6"/>
        <v>33.949064274110405</v>
      </c>
      <c r="U28" s="138">
        <f t="shared" ca="1" si="7"/>
        <v>1.35</v>
      </c>
      <c r="V28" s="66">
        <f t="shared" ca="1" si="8"/>
        <v>10.258650000000001</v>
      </c>
      <c r="W28" s="66">
        <f t="shared" ca="1" si="29"/>
        <v>7.6390000000000002</v>
      </c>
      <c r="X28" s="66">
        <f t="shared" ca="1" si="30"/>
        <v>2.6196500000000009</v>
      </c>
      <c r="Y28" s="63">
        <f t="shared" ca="1" si="31"/>
        <v>0</v>
      </c>
      <c r="Z28" s="67">
        <f t="shared" ca="1" si="9"/>
        <v>41.561651110553093</v>
      </c>
      <c r="AA28" s="68">
        <f t="shared" ca="1" si="10"/>
        <v>0.22423554225169195</v>
      </c>
      <c r="AB28" s="81">
        <f t="shared" si="11"/>
        <v>7.6189999999999998</v>
      </c>
      <c r="AC28" s="63">
        <f t="shared" si="32"/>
        <v>7.5990000000000002</v>
      </c>
      <c r="AD28" s="63">
        <f t="shared" si="33"/>
        <v>7.5990000000000002</v>
      </c>
      <c r="AE28" s="63">
        <f t="shared" si="34"/>
        <v>0</v>
      </c>
      <c r="AF28" s="63">
        <f t="shared" si="35"/>
        <v>1.9999999999999574E-2</v>
      </c>
      <c r="AG28" s="67">
        <f t="shared" si="36"/>
        <v>34.95898946171183</v>
      </c>
      <c r="AH28" s="65">
        <f t="shared" ca="1" si="37"/>
        <v>1.35</v>
      </c>
      <c r="AI28" s="66">
        <f t="shared" ca="1" si="38"/>
        <v>10.258650000000001</v>
      </c>
      <c r="AJ28" s="66">
        <f t="shared" ca="1" si="39"/>
        <v>7.6189999999999998</v>
      </c>
      <c r="AK28" s="66">
        <f t="shared" ca="1" si="40"/>
        <v>2.6396500000000014</v>
      </c>
      <c r="AL28" s="63">
        <f t="shared" ca="1" si="41"/>
        <v>0</v>
      </c>
      <c r="AM28" s="67">
        <f t="shared" ca="1" si="42"/>
        <v>42.127461004659878</v>
      </c>
      <c r="AN28" s="65">
        <f t="shared" ca="1" si="43"/>
        <v>0.20505374020605438</v>
      </c>
      <c r="AO28" s="68">
        <f t="shared" ca="1" si="44"/>
        <v>1.3613749189168134E-2</v>
      </c>
      <c r="AP28" s="81">
        <f t="shared" si="12"/>
        <v>7.6390000000000002</v>
      </c>
      <c r="AQ28" s="63">
        <f t="shared" si="13"/>
        <v>7.5990000000000002</v>
      </c>
      <c r="AR28" s="63">
        <f t="shared" si="45"/>
        <v>7.5990000000000002</v>
      </c>
      <c r="AS28" s="63">
        <f t="shared" si="46"/>
        <v>0</v>
      </c>
      <c r="AT28" s="63">
        <f t="shared" si="47"/>
        <v>4.0000000000000036E-2</v>
      </c>
      <c r="AU28" s="67">
        <f t="shared" si="48"/>
        <v>35.901325531330492</v>
      </c>
      <c r="AV28" s="69">
        <f t="shared" ca="1" si="14"/>
        <v>1.35</v>
      </c>
      <c r="AW28" s="66">
        <f t="shared" ca="1" si="15"/>
        <v>10.258650000000001</v>
      </c>
      <c r="AX28" s="66">
        <f t="shared" ca="1" si="49"/>
        <v>7.6390000000000002</v>
      </c>
      <c r="AY28" s="66">
        <f t="shared" ca="1" si="50"/>
        <v>2.6196500000000009</v>
      </c>
      <c r="AZ28" s="63">
        <f t="shared" ca="1" si="51"/>
        <v>0</v>
      </c>
      <c r="BA28" s="67">
        <f t="shared" ca="1" si="16"/>
        <v>42.863420293450446</v>
      </c>
      <c r="BB28" s="65">
        <f t="shared" ca="1" si="52"/>
        <v>0.19392305601764614</v>
      </c>
      <c r="BC28" s="68">
        <f t="shared" ca="1" si="17"/>
        <v>3.1321402016360578E-2</v>
      </c>
      <c r="BD28" s="81">
        <f t="shared" si="53"/>
        <v>7.5990000000000002</v>
      </c>
      <c r="BE28" s="63">
        <f t="shared" si="54"/>
        <v>7.5990000000000002</v>
      </c>
      <c r="BF28" s="67">
        <f t="shared" si="55"/>
        <v>35.901325531330492</v>
      </c>
      <c r="BG28" s="69">
        <f t="shared" ca="1" si="18"/>
        <v>1.35</v>
      </c>
      <c r="BH28" s="70">
        <f t="shared" ca="1" si="19"/>
        <v>10.258650000000001</v>
      </c>
      <c r="BI28" s="70">
        <f t="shared" ca="1" si="56"/>
        <v>10.258650000000001</v>
      </c>
      <c r="BJ28" s="67">
        <f t="shared" ca="1" si="57"/>
        <v>38.733501665490152</v>
      </c>
      <c r="BK28" s="65">
        <f t="shared" ca="1" si="58"/>
        <v>7.8887787351697325E-2</v>
      </c>
      <c r="BL28" s="65">
        <f t="shared" ca="1" si="20"/>
        <v>-6.804709075537263E-2</v>
      </c>
      <c r="BM28" s="68">
        <f t="shared" ca="1" si="59"/>
        <v>-9.6350655166716814E-2</v>
      </c>
      <c r="BO28" s="97">
        <f t="shared" ca="1" si="21"/>
        <v>3734969.9457678138</v>
      </c>
      <c r="BP28" s="97">
        <f t="shared" ca="1" si="22"/>
        <v>3785816.8898385777</v>
      </c>
      <c r="BQ28" s="97">
        <f t="shared" ca="1" si="23"/>
        <v>3851954.4409582322</v>
      </c>
      <c r="BR28" s="97">
        <f t="shared" ca="1" si="60"/>
        <v>3480816.1068995618</v>
      </c>
      <c r="BT28" s="97">
        <f t="shared" si="61"/>
        <v>2259895.5093101333</v>
      </c>
      <c r="BU28" s="97">
        <f t="shared" si="62"/>
        <v>2327123.4416552423</v>
      </c>
      <c r="BV28" s="97">
        <f t="shared" si="63"/>
        <v>2389852.1529622045</v>
      </c>
      <c r="BW28" s="97">
        <f t="shared" si="64"/>
        <v>2389852.1529622045</v>
      </c>
      <c r="BY28" s="97">
        <f t="shared" ca="1" si="65"/>
        <v>3734969.9457678138</v>
      </c>
      <c r="BZ28" s="97">
        <f t="shared" ca="1" si="66"/>
        <v>3785816.8898385782</v>
      </c>
      <c r="CA28" s="97">
        <f t="shared" ca="1" si="67"/>
        <v>3785816.8898385782</v>
      </c>
      <c r="CB28" s="97">
        <f t="shared" ca="1" si="68"/>
        <v>3480816.1068995618</v>
      </c>
    </row>
    <row r="29" spans="2:80">
      <c r="B29" s="14">
        <v>10061</v>
      </c>
      <c r="C29" s="15" t="s">
        <v>28</v>
      </c>
      <c r="D29" s="16">
        <f>RHWM!D16</f>
        <v>1</v>
      </c>
      <c r="E29" s="16">
        <f>RHWM!E16</f>
        <v>0</v>
      </c>
      <c r="F29" s="18">
        <f>RHWM!M16</f>
        <v>9.7140000000000004</v>
      </c>
      <c r="G29" s="18">
        <f>RHWM!N16</f>
        <v>9.8019999999999996</v>
      </c>
      <c r="H29" s="18">
        <f>RHWM!O16</f>
        <v>8.7469999999999999</v>
      </c>
      <c r="I29" s="18">
        <v>0.96699999999999997</v>
      </c>
      <c r="J29" s="18">
        <v>1.0549999999999999</v>
      </c>
      <c r="K29" s="18">
        <v>0.96699999999999997</v>
      </c>
      <c r="L29" s="18">
        <v>0</v>
      </c>
      <c r="M29" s="18">
        <v>0</v>
      </c>
      <c r="N29" s="18">
        <v>1.0549999999999999</v>
      </c>
      <c r="O29" s="81">
        <f t="shared" si="24"/>
        <v>8.7469999999999999</v>
      </c>
      <c r="P29" s="63">
        <f t="shared" si="25"/>
        <v>9.8019999999999996</v>
      </c>
      <c r="Q29" s="63">
        <f t="shared" si="26"/>
        <v>8.7469999999999999</v>
      </c>
      <c r="R29" s="63">
        <f t="shared" si="27"/>
        <v>1.0549999999999997</v>
      </c>
      <c r="S29" s="63">
        <f t="shared" si="28"/>
        <v>0</v>
      </c>
      <c r="T29" s="67">
        <f t="shared" si="6"/>
        <v>37.08876404872921</v>
      </c>
      <c r="U29" s="138">
        <f t="shared" ca="1" si="7"/>
        <v>1.34</v>
      </c>
      <c r="V29" s="66">
        <f t="shared" ca="1" si="8"/>
        <v>13.134679999999999</v>
      </c>
      <c r="W29" s="66">
        <f t="shared" ca="1" si="29"/>
        <v>8.7469999999999999</v>
      </c>
      <c r="X29" s="66">
        <f t="shared" ca="1" si="30"/>
        <v>4.3876799999999996</v>
      </c>
      <c r="Y29" s="63">
        <f t="shared" ca="1" si="31"/>
        <v>0</v>
      </c>
      <c r="Z29" s="67">
        <f t="shared" ca="1" si="9"/>
        <v>43.839920115660647</v>
      </c>
      <c r="AA29" s="68">
        <f t="shared" ca="1" si="10"/>
        <v>0.1820269895772586</v>
      </c>
      <c r="AB29" s="81">
        <f t="shared" si="11"/>
        <v>9.2744999999999997</v>
      </c>
      <c r="AC29" s="63">
        <f t="shared" si="32"/>
        <v>9.8019999999999996</v>
      </c>
      <c r="AD29" s="63">
        <f t="shared" si="33"/>
        <v>9.2744999999999997</v>
      </c>
      <c r="AE29" s="63">
        <f t="shared" si="34"/>
        <v>0.52749999999999986</v>
      </c>
      <c r="AF29" s="63">
        <f t="shared" si="35"/>
        <v>0</v>
      </c>
      <c r="AG29" s="67">
        <f t="shared" si="36"/>
        <v>36.474489671765596</v>
      </c>
      <c r="AH29" s="65">
        <f t="shared" ca="1" si="37"/>
        <v>1.34</v>
      </c>
      <c r="AI29" s="66">
        <f t="shared" ca="1" si="38"/>
        <v>13.134679999999999</v>
      </c>
      <c r="AJ29" s="66">
        <f t="shared" ca="1" si="39"/>
        <v>9.2744999999999997</v>
      </c>
      <c r="AK29" s="66">
        <f t="shared" ca="1" si="40"/>
        <v>3.8601799999999997</v>
      </c>
      <c r="AL29" s="63">
        <f t="shared" ca="1" si="41"/>
        <v>0</v>
      </c>
      <c r="AM29" s="67">
        <f t="shared" ca="1" si="42"/>
        <v>43.161485354826951</v>
      </c>
      <c r="AN29" s="65">
        <f t="shared" ca="1" si="43"/>
        <v>0.18333349536176424</v>
      </c>
      <c r="AO29" s="68">
        <f t="shared" ca="1" si="44"/>
        <v>-1.5475273655695898E-2</v>
      </c>
      <c r="AP29" s="81">
        <f t="shared" si="12"/>
        <v>9.8019999999999996</v>
      </c>
      <c r="AQ29" s="63">
        <f t="shared" si="13"/>
        <v>9.8019999999999996</v>
      </c>
      <c r="AR29" s="63">
        <f t="shared" si="45"/>
        <v>9.8019999999999996</v>
      </c>
      <c r="AS29" s="63">
        <f t="shared" si="46"/>
        <v>0</v>
      </c>
      <c r="AT29" s="63">
        <f t="shared" si="47"/>
        <v>0</v>
      </c>
      <c r="AU29" s="67">
        <f t="shared" si="48"/>
        <v>35.901325531330492</v>
      </c>
      <c r="AV29" s="69">
        <f t="shared" ca="1" si="14"/>
        <v>1.34</v>
      </c>
      <c r="AW29" s="66">
        <f t="shared" ca="1" si="15"/>
        <v>13.134679999999999</v>
      </c>
      <c r="AX29" s="66">
        <f t="shared" ca="1" si="49"/>
        <v>9.8019999999999996</v>
      </c>
      <c r="AY29" s="66">
        <f t="shared" ca="1" si="50"/>
        <v>3.3326799999999999</v>
      </c>
      <c r="AZ29" s="63">
        <f t="shared" ca="1" si="51"/>
        <v>0</v>
      </c>
      <c r="BA29" s="67">
        <f t="shared" ca="1" si="16"/>
        <v>42.819112624474698</v>
      </c>
      <c r="BB29" s="65">
        <f t="shared" ca="1" si="52"/>
        <v>0.19268890467866351</v>
      </c>
      <c r="BC29" s="68">
        <f t="shared" ca="1" si="17"/>
        <v>-2.3284884837673103E-2</v>
      </c>
      <c r="BD29" s="81">
        <f t="shared" si="53"/>
        <v>9.8019999999999996</v>
      </c>
      <c r="BE29" s="63">
        <f t="shared" si="54"/>
        <v>9.8019999999999996</v>
      </c>
      <c r="BF29" s="67">
        <f t="shared" si="55"/>
        <v>35.901325531330492</v>
      </c>
      <c r="BG29" s="69">
        <f t="shared" ca="1" si="18"/>
        <v>1.34</v>
      </c>
      <c r="BH29" s="70">
        <f t="shared" ca="1" si="19"/>
        <v>13.134679999999999</v>
      </c>
      <c r="BI29" s="70">
        <f t="shared" ca="1" si="56"/>
        <v>13.134679999999999</v>
      </c>
      <c r="BJ29" s="67">
        <f t="shared" ca="1" si="57"/>
        <v>38.733501665490152</v>
      </c>
      <c r="BK29" s="65">
        <f t="shared" ca="1" si="58"/>
        <v>7.8887787351697325E-2</v>
      </c>
      <c r="BL29" s="65">
        <f t="shared" ca="1" si="20"/>
        <v>-0.11647873528734742</v>
      </c>
      <c r="BM29" s="68">
        <f t="shared" ca="1" si="59"/>
        <v>-9.5415591509696029E-2</v>
      </c>
      <c r="BO29" s="97">
        <f t="shared" ca="1" si="21"/>
        <v>5044212.300236146</v>
      </c>
      <c r="BP29" s="97">
        <f t="shared" ca="1" si="22"/>
        <v>4966151.7345125638</v>
      </c>
      <c r="BQ29" s="97">
        <f t="shared" ca="1" si="23"/>
        <v>4926758.3977283742</v>
      </c>
      <c r="BR29" s="97">
        <f t="shared" ca="1" si="60"/>
        <v>4456668.830983758</v>
      </c>
      <c r="BT29" s="97">
        <f t="shared" si="61"/>
        <v>3184646.011201439</v>
      </c>
      <c r="BU29" s="97">
        <f t="shared" si="62"/>
        <v>3131901.022400782</v>
      </c>
      <c r="BV29" s="97">
        <f t="shared" si="63"/>
        <v>3082685.9854369685</v>
      </c>
      <c r="BW29" s="97">
        <f t="shared" si="64"/>
        <v>3082685.9854369685</v>
      </c>
      <c r="BY29" s="97">
        <f t="shared" ca="1" si="65"/>
        <v>5044212.300236146</v>
      </c>
      <c r="BZ29" s="97">
        <f t="shared" ca="1" si="66"/>
        <v>4966151.7345125647</v>
      </c>
      <c r="CA29" s="97">
        <f t="shared" ca="1" si="67"/>
        <v>4966151.7345125647</v>
      </c>
      <c r="CB29" s="97">
        <f t="shared" ca="1" si="68"/>
        <v>4456668.830983758</v>
      </c>
    </row>
    <row r="30" spans="2:80">
      <c r="B30" s="14">
        <v>10062</v>
      </c>
      <c r="C30" s="15" t="s">
        <v>29</v>
      </c>
      <c r="D30" s="16">
        <f>RHWM!D17</f>
        <v>1</v>
      </c>
      <c r="E30" s="16">
        <f>RHWM!E17</f>
        <v>0</v>
      </c>
      <c r="F30" s="18">
        <f>RHWM!M17</f>
        <v>7.1260000000000003</v>
      </c>
      <c r="G30" s="18">
        <f>RHWM!N17</f>
        <v>7.2089999999999996</v>
      </c>
      <c r="H30" s="18">
        <f>RHWM!O17</f>
        <v>5.32</v>
      </c>
      <c r="I30" s="18">
        <v>1.806</v>
      </c>
      <c r="J30" s="18">
        <v>1.889</v>
      </c>
      <c r="K30" s="18">
        <v>0</v>
      </c>
      <c r="L30" s="18">
        <v>0</v>
      </c>
      <c r="M30" s="18">
        <v>1.806</v>
      </c>
      <c r="N30" s="18">
        <v>1.889</v>
      </c>
      <c r="O30" s="81">
        <f t="shared" si="24"/>
        <v>5.32</v>
      </c>
      <c r="P30" s="63">
        <f t="shared" si="25"/>
        <v>7.2089999999999996</v>
      </c>
      <c r="Q30" s="63">
        <f t="shared" si="26"/>
        <v>5.32</v>
      </c>
      <c r="R30" s="63">
        <f t="shared" si="27"/>
        <v>1.8889999999999993</v>
      </c>
      <c r="S30" s="63">
        <f t="shared" si="28"/>
        <v>0</v>
      </c>
      <c r="T30" s="67">
        <f t="shared" si="6"/>
        <v>41.592828677800995</v>
      </c>
      <c r="U30" s="138">
        <f t="shared" ca="1" si="7"/>
        <v>1.1499999999999999</v>
      </c>
      <c r="V30" s="66">
        <f t="shared" ca="1" si="8"/>
        <v>8.2903499999999983</v>
      </c>
      <c r="W30" s="66">
        <f t="shared" ca="1" si="29"/>
        <v>5.32</v>
      </c>
      <c r="X30" s="66">
        <f t="shared" ca="1" si="30"/>
        <v>2.970349999999998</v>
      </c>
      <c r="Y30" s="63">
        <f t="shared" ca="1" si="31"/>
        <v>0</v>
      </c>
      <c r="Z30" s="67">
        <f t="shared" ca="1" si="9"/>
        <v>44.54161470397387</v>
      </c>
      <c r="AA30" s="68">
        <f t="shared" ca="1" si="10"/>
        <v>7.0896501149649183E-2</v>
      </c>
      <c r="AB30" s="81">
        <f t="shared" si="11"/>
        <v>6.2645</v>
      </c>
      <c r="AC30" s="63">
        <f t="shared" si="32"/>
        <v>7.2089999999999996</v>
      </c>
      <c r="AD30" s="63">
        <f t="shared" si="33"/>
        <v>6.2645</v>
      </c>
      <c r="AE30" s="63">
        <f t="shared" si="34"/>
        <v>0.94449999999999967</v>
      </c>
      <c r="AF30" s="63">
        <f t="shared" si="35"/>
        <v>0</v>
      </c>
      <c r="AG30" s="67">
        <f t="shared" si="36"/>
        <v>38.648554512816446</v>
      </c>
      <c r="AH30" s="65">
        <f t="shared" ca="1" si="37"/>
        <v>1.1499999999999999</v>
      </c>
      <c r="AI30" s="66">
        <f t="shared" ca="1" si="38"/>
        <v>8.2903499999999983</v>
      </c>
      <c r="AJ30" s="66">
        <f t="shared" ca="1" si="39"/>
        <v>6.2645</v>
      </c>
      <c r="AK30" s="66">
        <f t="shared" ca="1" si="40"/>
        <v>2.0258499999999984</v>
      </c>
      <c r="AL30" s="63">
        <f t="shared" ca="1" si="41"/>
        <v>0</v>
      </c>
      <c r="AM30" s="67">
        <f t="shared" ca="1" si="42"/>
        <v>41.761499673125265</v>
      </c>
      <c r="AN30" s="65">
        <f t="shared" ca="1" si="43"/>
        <v>8.0544931098950112E-2</v>
      </c>
      <c r="AO30" s="68">
        <f t="shared" ca="1" si="44"/>
        <v>-6.2416125893176799E-2</v>
      </c>
      <c r="AP30" s="81">
        <f t="shared" si="12"/>
        <v>7.2089999999999996</v>
      </c>
      <c r="AQ30" s="63">
        <f t="shared" si="13"/>
        <v>7.2089999999999996</v>
      </c>
      <c r="AR30" s="63">
        <f t="shared" si="45"/>
        <v>7.2089999999999996</v>
      </c>
      <c r="AS30" s="63">
        <f t="shared" si="46"/>
        <v>0</v>
      </c>
      <c r="AT30" s="63">
        <f t="shared" si="47"/>
        <v>0</v>
      </c>
      <c r="AU30" s="67">
        <f t="shared" si="48"/>
        <v>35.901325531330492</v>
      </c>
      <c r="AV30" s="69">
        <f t="shared" ca="1" si="14"/>
        <v>1.1499999999999999</v>
      </c>
      <c r="AW30" s="66">
        <f t="shared" ca="1" si="15"/>
        <v>8.2903499999999983</v>
      </c>
      <c r="AX30" s="66">
        <f t="shared" ca="1" si="49"/>
        <v>7.2089999999999996</v>
      </c>
      <c r="AY30" s="66">
        <f t="shared" ca="1" si="50"/>
        <v>1.0813499999999987</v>
      </c>
      <c r="AZ30" s="63">
        <f t="shared" ca="1" si="51"/>
        <v>0</v>
      </c>
      <c r="BA30" s="67">
        <f t="shared" ca="1" si="16"/>
        <v>39.465052971127037</v>
      </c>
      <c r="BB30" s="65">
        <f t="shared" ca="1" si="52"/>
        <v>9.9264508679116625E-2</v>
      </c>
      <c r="BC30" s="68">
        <f t="shared" ca="1" si="17"/>
        <v>-0.11397345530883773</v>
      </c>
      <c r="BD30" s="81">
        <f t="shared" si="53"/>
        <v>7.2089999999999996</v>
      </c>
      <c r="BE30" s="63">
        <f t="shared" si="54"/>
        <v>7.2089999999999996</v>
      </c>
      <c r="BF30" s="67">
        <f t="shared" si="55"/>
        <v>35.901325531330492</v>
      </c>
      <c r="BG30" s="69">
        <f t="shared" ca="1" si="18"/>
        <v>1.1499999999999999</v>
      </c>
      <c r="BH30" s="70">
        <f t="shared" ca="1" si="19"/>
        <v>8.2903499999999983</v>
      </c>
      <c r="BI30" s="70">
        <f t="shared" ca="1" si="56"/>
        <v>8.2903499999999983</v>
      </c>
      <c r="BJ30" s="67">
        <f t="shared" ca="1" si="57"/>
        <v>38.733501665490152</v>
      </c>
      <c r="BK30" s="65">
        <f t="shared" ca="1" si="58"/>
        <v>7.8887787351697325E-2</v>
      </c>
      <c r="BL30" s="65">
        <f t="shared" ca="1" si="20"/>
        <v>-0.13039745139651471</v>
      </c>
      <c r="BM30" s="68">
        <f t="shared" ca="1" si="59"/>
        <v>-1.8536686272082159E-2</v>
      </c>
      <c r="BO30" s="97">
        <f t="shared" ca="1" si="21"/>
        <v>3234766.4410391464</v>
      </c>
      <c r="BP30" s="97">
        <f t="shared" ca="1" si="22"/>
        <v>3032864.8516202234</v>
      </c>
      <c r="BQ30" s="97">
        <f t="shared" ca="1" si="23"/>
        <v>2866088.9326368431</v>
      </c>
      <c r="BR30" s="97">
        <f t="shared" ca="1" si="60"/>
        <v>2812961.1412646673</v>
      </c>
      <c r="BT30" s="97">
        <f t="shared" si="61"/>
        <v>2626622.0689792219</v>
      </c>
      <c r="BU30" s="97">
        <f t="shared" si="62"/>
        <v>2440688.6822701492</v>
      </c>
      <c r="BV30" s="97">
        <f t="shared" si="63"/>
        <v>2267198.8644169667</v>
      </c>
      <c r="BW30" s="97">
        <f t="shared" si="64"/>
        <v>2267198.8644169667</v>
      </c>
      <c r="BY30" s="97">
        <f t="shared" ca="1" si="65"/>
        <v>3234766.4410391455</v>
      </c>
      <c r="BZ30" s="97">
        <f t="shared" ca="1" si="66"/>
        <v>3032864.8516202229</v>
      </c>
      <c r="CA30" s="97">
        <f t="shared" ca="1" si="67"/>
        <v>3032864.8516202229</v>
      </c>
      <c r="CB30" s="97">
        <f t="shared" ca="1" si="68"/>
        <v>2812961.1412646668</v>
      </c>
    </row>
    <row r="31" spans="2:80">
      <c r="B31" s="14">
        <v>10064</v>
      </c>
      <c r="C31" s="15" t="s">
        <v>30</v>
      </c>
      <c r="D31" s="16">
        <f>RHWM!D18</f>
        <v>1</v>
      </c>
      <c r="E31" s="16">
        <f>RHWM!E18</f>
        <v>0</v>
      </c>
      <c r="F31" s="18">
        <f>RHWM!M18</f>
        <v>16.594000000000001</v>
      </c>
      <c r="G31" s="18">
        <f>RHWM!N18</f>
        <v>17.510999999999999</v>
      </c>
      <c r="H31" s="18">
        <f>RHWM!O18</f>
        <v>14.064</v>
      </c>
      <c r="I31" s="18">
        <f>MAX(F31-$H31,0)</f>
        <v>2.5300000000000011</v>
      </c>
      <c r="J31" s="18">
        <f>MAX(G31-$H31,0)</f>
        <v>3.4469999999999992</v>
      </c>
      <c r="K31" s="18">
        <v>0</v>
      </c>
      <c r="L31" s="18">
        <v>0</v>
      </c>
      <c r="M31" s="18">
        <f>I31</f>
        <v>2.5300000000000011</v>
      </c>
      <c r="N31" s="18">
        <f>J31</f>
        <v>3.4469999999999992</v>
      </c>
      <c r="O31" s="81">
        <f t="shared" si="24"/>
        <v>14.064</v>
      </c>
      <c r="P31" s="63">
        <f t="shared" si="25"/>
        <v>17.510999999999999</v>
      </c>
      <c r="Q31" s="63">
        <f t="shared" si="26"/>
        <v>14.064</v>
      </c>
      <c r="R31" s="63">
        <f t="shared" si="27"/>
        <v>3.4469999999999992</v>
      </c>
      <c r="S31" s="63">
        <f t="shared" si="28"/>
        <v>0</v>
      </c>
      <c r="T31" s="67">
        <f t="shared" si="6"/>
        <v>39.69129575415959</v>
      </c>
      <c r="U31" s="138">
        <f t="shared" ca="1" si="7"/>
        <v>1.01</v>
      </c>
      <c r="V31" s="66">
        <f t="shared" ca="1" si="8"/>
        <v>17.686109999999999</v>
      </c>
      <c r="W31" s="66">
        <f t="shared" ca="1" si="29"/>
        <v>14.064</v>
      </c>
      <c r="X31" s="66">
        <f t="shared" ca="1" si="30"/>
        <v>3.6221099999999993</v>
      </c>
      <c r="Y31" s="63">
        <f t="shared" ca="1" si="31"/>
        <v>0</v>
      </c>
      <c r="Z31" s="67">
        <f t="shared" ca="1" si="9"/>
        <v>40.097857648274449</v>
      </c>
      <c r="AA31" s="68">
        <f t="shared" ca="1" si="10"/>
        <v>1.024309956099767E-2</v>
      </c>
      <c r="AB31" s="81">
        <f t="shared" si="11"/>
        <v>15.7875</v>
      </c>
      <c r="AC31" s="63">
        <f t="shared" si="32"/>
        <v>17.510999999999999</v>
      </c>
      <c r="AD31" s="63">
        <f t="shared" si="33"/>
        <v>15.7875</v>
      </c>
      <c r="AE31" s="63">
        <f t="shared" si="34"/>
        <v>1.7234999999999996</v>
      </c>
      <c r="AF31" s="63">
        <f t="shared" si="35"/>
        <v>0</v>
      </c>
      <c r="AG31" s="67">
        <f t="shared" si="36"/>
        <v>37.730704478714841</v>
      </c>
      <c r="AH31" s="65">
        <f t="shared" ca="1" si="37"/>
        <v>1.01</v>
      </c>
      <c r="AI31" s="66">
        <f t="shared" ca="1" si="38"/>
        <v>17.686109999999999</v>
      </c>
      <c r="AJ31" s="66">
        <f t="shared" ca="1" si="39"/>
        <v>15.7875</v>
      </c>
      <c r="AK31" s="66">
        <f t="shared" ca="1" si="40"/>
        <v>1.8986099999999997</v>
      </c>
      <c r="AL31" s="63">
        <f t="shared" ca="1" si="41"/>
        <v>0</v>
      </c>
      <c r="AM31" s="67">
        <f t="shared" ca="1" si="42"/>
        <v>37.888780034759662</v>
      </c>
      <c r="AN31" s="65">
        <f t="shared" ca="1" si="43"/>
        <v>4.1895734052355138E-3</v>
      </c>
      <c r="AO31" s="68">
        <f t="shared" ca="1" si="44"/>
        <v>-5.5092160605988205E-2</v>
      </c>
      <c r="AP31" s="81">
        <f t="shared" si="12"/>
        <v>17.510999999999999</v>
      </c>
      <c r="AQ31" s="63">
        <f t="shared" si="13"/>
        <v>17.510999999999999</v>
      </c>
      <c r="AR31" s="63">
        <f t="shared" si="45"/>
        <v>17.510999999999999</v>
      </c>
      <c r="AS31" s="63">
        <f t="shared" si="46"/>
        <v>0</v>
      </c>
      <c r="AT31" s="63">
        <f t="shared" si="47"/>
        <v>0</v>
      </c>
      <c r="AU31" s="67">
        <f t="shared" si="48"/>
        <v>35.901325531330492</v>
      </c>
      <c r="AV31" s="69">
        <f t="shared" ca="1" si="14"/>
        <v>1.01</v>
      </c>
      <c r="AW31" s="66">
        <f t="shared" ca="1" si="15"/>
        <v>17.686109999999999</v>
      </c>
      <c r="AX31" s="66">
        <f t="shared" ca="1" si="49"/>
        <v>17.510999999999999</v>
      </c>
      <c r="AY31" s="66">
        <f t="shared" ca="1" si="50"/>
        <v>0.1751100000000001</v>
      </c>
      <c r="AZ31" s="63">
        <f t="shared" ca="1" si="51"/>
        <v>0</v>
      </c>
      <c r="BA31" s="67">
        <f t="shared" ca="1" si="16"/>
        <v>36.186149422570395</v>
      </c>
      <c r="BB31" s="65">
        <f t="shared" ca="1" si="52"/>
        <v>7.9335201980590409E-3</v>
      </c>
      <c r="BC31" s="68">
        <f t="shared" ca="1" si="17"/>
        <v>-9.7554045406024081E-2</v>
      </c>
      <c r="BD31" s="81">
        <f t="shared" si="53"/>
        <v>17.510999999999999</v>
      </c>
      <c r="BE31" s="63">
        <f t="shared" si="54"/>
        <v>17.510999999999999</v>
      </c>
      <c r="BF31" s="67">
        <f t="shared" si="55"/>
        <v>35.901325531330492</v>
      </c>
      <c r="BG31" s="69">
        <f t="shared" ca="1" si="18"/>
        <v>1.01</v>
      </c>
      <c r="BH31" s="70">
        <f t="shared" ca="1" si="19"/>
        <v>17.686109999999999</v>
      </c>
      <c r="BI31" s="70">
        <f t="shared" ca="1" si="56"/>
        <v>17.686109999999999</v>
      </c>
      <c r="BJ31" s="67">
        <f t="shared" ca="1" si="57"/>
        <v>38.733501665490152</v>
      </c>
      <c r="BK31" s="65">
        <f t="shared" ca="1" si="58"/>
        <v>7.8887787351697325E-2</v>
      </c>
      <c r="BL31" s="65">
        <f t="shared" ca="1" si="20"/>
        <v>-3.4025657798279152E-2</v>
      </c>
      <c r="BM31" s="68">
        <f t="shared" ca="1" si="59"/>
        <v>7.0395780804765495E-2</v>
      </c>
      <c r="BO31" s="97">
        <f t="shared" ca="1" si="21"/>
        <v>6212374.0611138958</v>
      </c>
      <c r="BP31" s="97">
        <f t="shared" ca="1" si="22"/>
        <v>5870120.9515945334</v>
      </c>
      <c r="BQ31" s="97">
        <f t="shared" ca="1" si="23"/>
        <v>5606331.839876784</v>
      </c>
      <c r="BR31" s="97">
        <f t="shared" ca="1" si="60"/>
        <v>6000993.9471955281</v>
      </c>
      <c r="BT31" s="97">
        <f t="shared" si="61"/>
        <v>6088500.2923715366</v>
      </c>
      <c r="BU31" s="97">
        <f t="shared" si="62"/>
        <v>5787752.7272705538</v>
      </c>
      <c r="BV31" s="97">
        <f t="shared" si="63"/>
        <v>5507132.6556811631</v>
      </c>
      <c r="BW31" s="97">
        <f t="shared" si="64"/>
        <v>5507132.6556811631</v>
      </c>
      <c r="BY31" s="97">
        <f t="shared" ca="1" si="65"/>
        <v>6212374.0611138949</v>
      </c>
      <c r="BZ31" s="97">
        <f t="shared" ca="1" si="66"/>
        <v>5870120.9515945334</v>
      </c>
      <c r="CA31" s="97">
        <f t="shared" ca="1" si="67"/>
        <v>5870120.9515945334</v>
      </c>
      <c r="CB31" s="97">
        <f t="shared" ca="1" si="68"/>
        <v>6000993.9471955271</v>
      </c>
    </row>
    <row r="32" spans="2:80">
      <c r="B32" s="14">
        <v>10065</v>
      </c>
      <c r="C32" s="15" t="s">
        <v>31</v>
      </c>
      <c r="D32" s="16">
        <f>RHWM!D19</f>
        <v>1</v>
      </c>
      <c r="E32" s="16">
        <f>RHWM!E19</f>
        <v>0</v>
      </c>
      <c r="F32" s="18">
        <f>RHWM!M19</f>
        <v>4.508</v>
      </c>
      <c r="G32" s="18">
        <f>RHWM!N19</f>
        <v>4.5270000000000001</v>
      </c>
      <c r="H32" s="18">
        <f>RHWM!O19</f>
        <v>2.3780000000000001</v>
      </c>
      <c r="I32" s="18">
        <v>2.13</v>
      </c>
      <c r="J32" s="18">
        <v>2.149</v>
      </c>
      <c r="K32" s="18">
        <v>0</v>
      </c>
      <c r="L32" s="18">
        <v>0</v>
      </c>
      <c r="M32" s="18">
        <v>2.13</v>
      </c>
      <c r="N32" s="18">
        <v>2.149</v>
      </c>
      <c r="O32" s="81">
        <f t="shared" si="24"/>
        <v>2.3780000000000001</v>
      </c>
      <c r="P32" s="63">
        <f t="shared" si="25"/>
        <v>4.5270000000000001</v>
      </c>
      <c r="Q32" s="63">
        <f t="shared" si="26"/>
        <v>2.3780000000000001</v>
      </c>
      <c r="R32" s="63">
        <f t="shared" si="27"/>
        <v>2.149</v>
      </c>
      <c r="S32" s="63">
        <f t="shared" si="28"/>
        <v>0</v>
      </c>
      <c r="T32" s="67">
        <f t="shared" si="6"/>
        <v>47.796720751896302</v>
      </c>
      <c r="U32" s="138">
        <f t="shared" ca="1" si="7"/>
        <v>1.1000000000000001</v>
      </c>
      <c r="V32" s="66">
        <f t="shared" ca="1" si="8"/>
        <v>4.9797000000000002</v>
      </c>
      <c r="W32" s="66">
        <f t="shared" ca="1" si="29"/>
        <v>2.3780000000000001</v>
      </c>
      <c r="X32" s="66">
        <f t="shared" ca="1" si="30"/>
        <v>2.6017000000000001</v>
      </c>
      <c r="Y32" s="63">
        <f t="shared" ca="1" si="31"/>
        <v>0</v>
      </c>
      <c r="Z32" s="67">
        <f t="shared" ca="1" si="9"/>
        <v>49.294594767178495</v>
      </c>
      <c r="AA32" s="68">
        <f t="shared" ca="1" si="10"/>
        <v>3.1338426396601005E-2</v>
      </c>
      <c r="AB32" s="81">
        <f t="shared" si="11"/>
        <v>3.4525000000000001</v>
      </c>
      <c r="AC32" s="63">
        <f t="shared" si="32"/>
        <v>4.5270000000000001</v>
      </c>
      <c r="AD32" s="63">
        <f t="shared" si="33"/>
        <v>3.4525000000000001</v>
      </c>
      <c r="AE32" s="63">
        <f t="shared" si="34"/>
        <v>1.0745</v>
      </c>
      <c r="AF32" s="63">
        <f t="shared" si="35"/>
        <v>0</v>
      </c>
      <c r="AG32" s="67">
        <f t="shared" si="36"/>
        <v>41.643108265199935</v>
      </c>
      <c r="AH32" s="65">
        <f t="shared" ca="1" si="37"/>
        <v>1.1000000000000001</v>
      </c>
      <c r="AI32" s="66">
        <f t="shared" ca="1" si="38"/>
        <v>4.9797000000000002</v>
      </c>
      <c r="AJ32" s="66">
        <f t="shared" ca="1" si="39"/>
        <v>3.4525000000000001</v>
      </c>
      <c r="AK32" s="66">
        <f t="shared" ca="1" si="40"/>
        <v>1.5272000000000001</v>
      </c>
      <c r="AL32" s="63">
        <f t="shared" ca="1" si="41"/>
        <v>0</v>
      </c>
      <c r="AM32" s="67">
        <f t="shared" ca="1" si="42"/>
        <v>43.523084697039828</v>
      </c>
      <c r="AN32" s="65">
        <f t="shared" ca="1" si="43"/>
        <v>4.5144959398022211E-2</v>
      </c>
      <c r="AO32" s="68">
        <f t="shared" ca="1" si="44"/>
        <v>-0.1170820066053464</v>
      </c>
      <c r="AP32" s="81">
        <f t="shared" si="12"/>
        <v>4.5270000000000001</v>
      </c>
      <c r="AQ32" s="63">
        <f t="shared" si="13"/>
        <v>4.5270000000000001</v>
      </c>
      <c r="AR32" s="63">
        <f t="shared" si="45"/>
        <v>4.5270000000000001</v>
      </c>
      <c r="AS32" s="63">
        <f t="shared" si="46"/>
        <v>0</v>
      </c>
      <c r="AT32" s="63">
        <f t="shared" si="47"/>
        <v>0</v>
      </c>
      <c r="AU32" s="67">
        <f t="shared" si="48"/>
        <v>35.901325531330492</v>
      </c>
      <c r="AV32" s="69">
        <f t="shared" ca="1" si="14"/>
        <v>1.1000000000000001</v>
      </c>
      <c r="AW32" s="66">
        <f t="shared" ca="1" si="15"/>
        <v>4.9797000000000002</v>
      </c>
      <c r="AX32" s="66">
        <f t="shared" ca="1" si="49"/>
        <v>4.5270000000000001</v>
      </c>
      <c r="AY32" s="66">
        <f t="shared" ca="1" si="50"/>
        <v>0.4527000000000001</v>
      </c>
      <c r="AZ32" s="63">
        <f t="shared" ca="1" si="51"/>
        <v>0</v>
      </c>
      <c r="BA32" s="67">
        <f t="shared" ca="1" si="16"/>
        <v>38.389828106178271</v>
      </c>
      <c r="BB32" s="65">
        <f t="shared" ca="1" si="52"/>
        <v>6.9315061157730895E-2</v>
      </c>
      <c r="BC32" s="68">
        <f t="shared" ca="1" si="17"/>
        <v>-0.22121627558770141</v>
      </c>
      <c r="BD32" s="81">
        <f t="shared" si="53"/>
        <v>4.5270000000000001</v>
      </c>
      <c r="BE32" s="63">
        <f t="shared" si="54"/>
        <v>4.5270000000000001</v>
      </c>
      <c r="BF32" s="67">
        <f t="shared" si="55"/>
        <v>35.901325531330492</v>
      </c>
      <c r="BG32" s="69">
        <f t="shared" ca="1" si="18"/>
        <v>1.1000000000000001</v>
      </c>
      <c r="BH32" s="70">
        <f t="shared" ca="1" si="19"/>
        <v>4.9797000000000002</v>
      </c>
      <c r="BI32" s="70">
        <f t="shared" ca="1" si="56"/>
        <v>4.9797000000000002</v>
      </c>
      <c r="BJ32" s="67">
        <f t="shared" ca="1" si="57"/>
        <v>38.733501665490152</v>
      </c>
      <c r="BK32" s="65">
        <f t="shared" ca="1" si="58"/>
        <v>7.8887787351697325E-2</v>
      </c>
      <c r="BL32" s="65">
        <f t="shared" ca="1" si="20"/>
        <v>-0.21424444508711471</v>
      </c>
      <c r="BM32" s="68">
        <f t="shared" ca="1" si="59"/>
        <v>8.952203650439694E-3</v>
      </c>
      <c r="BO32" s="97">
        <f t="shared" ca="1" si="21"/>
        <v>2150337.2916041603</v>
      </c>
      <c r="BP32" s="97">
        <f t="shared" ca="1" si="22"/>
        <v>1898571.4866248392</v>
      </c>
      <c r="BQ32" s="97">
        <f t="shared" ca="1" si="23"/>
        <v>1674647.6846981433</v>
      </c>
      <c r="BR32" s="97">
        <f t="shared" ca="1" si="60"/>
        <v>1689639.4718142978</v>
      </c>
      <c r="BT32" s="97">
        <f t="shared" si="61"/>
        <v>1895451.6124319909</v>
      </c>
      <c r="BU32" s="97">
        <f t="shared" si="62"/>
        <v>1651420.7557810666</v>
      </c>
      <c r="BV32" s="97">
        <f t="shared" si="63"/>
        <v>1423721.6339597185</v>
      </c>
      <c r="BW32" s="97">
        <f t="shared" si="64"/>
        <v>1423721.6339597185</v>
      </c>
      <c r="BY32" s="97">
        <f t="shared" ca="1" si="65"/>
        <v>2150337.2916041603</v>
      </c>
      <c r="BZ32" s="97">
        <f t="shared" ca="1" si="66"/>
        <v>1898571.4866248392</v>
      </c>
      <c r="CA32" s="97">
        <f t="shared" ca="1" si="67"/>
        <v>1898571.4866248392</v>
      </c>
      <c r="CB32" s="97">
        <f t="shared" ca="1" si="68"/>
        <v>1689639.4718142978</v>
      </c>
    </row>
    <row r="33" spans="2:80">
      <c r="B33" s="14">
        <v>10066</v>
      </c>
      <c r="C33" s="15" t="s">
        <v>32</v>
      </c>
      <c r="D33" s="16">
        <f>RHWM!D20</f>
        <v>1</v>
      </c>
      <c r="E33" s="16">
        <f>RHWM!E20</f>
        <v>0</v>
      </c>
      <c r="F33" s="18">
        <f>RHWM!M20</f>
        <v>25.175999999999998</v>
      </c>
      <c r="G33" s="18">
        <f>RHWM!N20</f>
        <v>25.315999999999999</v>
      </c>
      <c r="H33" s="18">
        <f>RHWM!O20</f>
        <v>24.370999999999999</v>
      </c>
      <c r="I33" s="18">
        <v>0.80500000000000005</v>
      </c>
      <c r="J33" s="18">
        <v>0.94499999999999995</v>
      </c>
      <c r="K33" s="18">
        <v>0.80500000000000005</v>
      </c>
      <c r="L33" s="18">
        <v>0.94499999999999995</v>
      </c>
      <c r="M33" s="18">
        <v>0</v>
      </c>
      <c r="N33" s="18">
        <v>0</v>
      </c>
      <c r="O33" s="81">
        <f t="shared" si="24"/>
        <v>24.370999999999999</v>
      </c>
      <c r="P33" s="63">
        <f t="shared" si="25"/>
        <v>25.315999999999999</v>
      </c>
      <c r="Q33" s="63">
        <f t="shared" si="26"/>
        <v>24.370999999999999</v>
      </c>
      <c r="R33" s="63">
        <f t="shared" si="27"/>
        <v>0.94500000000000028</v>
      </c>
      <c r="S33" s="63">
        <f t="shared" si="28"/>
        <v>0</v>
      </c>
      <c r="T33" s="67">
        <f t="shared" si="6"/>
        <v>35.037961977577211</v>
      </c>
      <c r="U33" s="138">
        <f t="shared" ca="1" si="7"/>
        <v>0.97</v>
      </c>
      <c r="V33" s="66">
        <f t="shared" ca="1" si="8"/>
        <v>24.556519999999999</v>
      </c>
      <c r="W33" s="66">
        <f t="shared" ca="1" si="29"/>
        <v>24.370999999999999</v>
      </c>
      <c r="X33" s="66">
        <f t="shared" ca="1" si="30"/>
        <v>0.18552000000000035</v>
      </c>
      <c r="Y33" s="63">
        <f t="shared" ca="1" si="31"/>
        <v>0</v>
      </c>
      <c r="Z33" s="67">
        <f t="shared" ca="1" si="9"/>
        <v>34.387347035542071</v>
      </c>
      <c r="AA33" s="68">
        <f t="shared" ca="1" si="10"/>
        <v>-1.8568858041786429E-2</v>
      </c>
      <c r="AB33" s="81">
        <f t="shared" si="11"/>
        <v>24.843499999999999</v>
      </c>
      <c r="AC33" s="63">
        <f t="shared" si="32"/>
        <v>25.315999999999999</v>
      </c>
      <c r="AD33" s="63">
        <f t="shared" si="33"/>
        <v>24.843499999999999</v>
      </c>
      <c r="AE33" s="63">
        <f t="shared" si="34"/>
        <v>0.47250000000000014</v>
      </c>
      <c r="AF33" s="63">
        <f t="shared" si="35"/>
        <v>0</v>
      </c>
      <c r="AG33" s="67">
        <f t="shared" si="36"/>
        <v>35.48458898293719</v>
      </c>
      <c r="AH33" s="65">
        <f t="shared" ca="1" si="37"/>
        <v>0.97</v>
      </c>
      <c r="AI33" s="66">
        <f t="shared" ca="1" si="38"/>
        <v>24.556519999999999</v>
      </c>
      <c r="AJ33" s="66">
        <f t="shared" ca="1" si="39"/>
        <v>24.556519999999999</v>
      </c>
      <c r="AK33" s="66">
        <f t="shared" ca="1" si="40"/>
        <v>0</v>
      </c>
      <c r="AL33" s="63">
        <f t="shared" ca="1" si="41"/>
        <v>0.28697999999999979</v>
      </c>
      <c r="AM33" s="67">
        <f t="shared" ca="1" si="42"/>
        <v>34.854465131310413</v>
      </c>
      <c r="AN33" s="65">
        <f t="shared" ca="1" si="43"/>
        <v>-1.7757676492456298E-2</v>
      </c>
      <c r="AO33" s="68">
        <f t="shared" ca="1" si="44"/>
        <v>1.3584010865552942E-2</v>
      </c>
      <c r="AP33" s="81">
        <f t="shared" si="12"/>
        <v>25.315999999999999</v>
      </c>
      <c r="AQ33" s="63">
        <f t="shared" si="13"/>
        <v>25.315999999999999</v>
      </c>
      <c r="AR33" s="63">
        <f t="shared" si="45"/>
        <v>25.315999999999999</v>
      </c>
      <c r="AS33" s="63">
        <f t="shared" si="46"/>
        <v>0</v>
      </c>
      <c r="AT33" s="63">
        <f t="shared" si="47"/>
        <v>0</v>
      </c>
      <c r="AU33" s="67">
        <f t="shared" si="48"/>
        <v>35.901325531330492</v>
      </c>
      <c r="AV33" s="69">
        <f t="shared" ca="1" si="14"/>
        <v>0.97</v>
      </c>
      <c r="AW33" s="66">
        <f t="shared" ca="1" si="15"/>
        <v>24.556519999999999</v>
      </c>
      <c r="AX33" s="66">
        <f t="shared" ca="1" si="49"/>
        <v>24.556519999999999</v>
      </c>
      <c r="AY33" s="66">
        <f t="shared" ca="1" si="50"/>
        <v>0</v>
      </c>
      <c r="AZ33" s="63">
        <f t="shared" ca="1" si="51"/>
        <v>0.75947999999999993</v>
      </c>
      <c r="BA33" s="67">
        <f t="shared" ca="1" si="16"/>
        <v>35.916810916796102</v>
      </c>
      <c r="BB33" s="65">
        <f t="shared" ca="1" si="52"/>
        <v>4.3133185854360434E-4</v>
      </c>
      <c r="BC33" s="68">
        <f t="shared" ca="1" si="17"/>
        <v>4.4477519003522037E-2</v>
      </c>
      <c r="BD33" s="81">
        <f t="shared" si="53"/>
        <v>25.315999999999999</v>
      </c>
      <c r="BE33" s="63">
        <f t="shared" si="54"/>
        <v>25.315999999999999</v>
      </c>
      <c r="BF33" s="67">
        <f t="shared" si="55"/>
        <v>35.901325531330492</v>
      </c>
      <c r="BG33" s="69">
        <f t="shared" ca="1" si="18"/>
        <v>0.97</v>
      </c>
      <c r="BH33" s="70">
        <f t="shared" ca="1" si="19"/>
        <v>24.556519999999999</v>
      </c>
      <c r="BI33" s="70">
        <f t="shared" ca="1" si="56"/>
        <v>24.556519999999999</v>
      </c>
      <c r="BJ33" s="67">
        <f t="shared" ca="1" si="57"/>
        <v>38.733501665490152</v>
      </c>
      <c r="BK33" s="65">
        <f t="shared" ca="1" si="58"/>
        <v>7.8887787351697325E-2</v>
      </c>
      <c r="BL33" s="65">
        <f t="shared" ca="1" si="20"/>
        <v>0.12638819230387233</v>
      </c>
      <c r="BM33" s="68">
        <f t="shared" ca="1" si="59"/>
        <v>7.8422629314699455E-2</v>
      </c>
      <c r="BO33" s="97">
        <f t="shared" ca="1" si="21"/>
        <v>7397238.1189730102</v>
      </c>
      <c r="BP33" s="97">
        <f t="shared" ca="1" si="22"/>
        <v>7497722.2819562219</v>
      </c>
      <c r="BQ33" s="97">
        <f t="shared" ca="1" si="23"/>
        <v>7726248.9179832116</v>
      </c>
      <c r="BR33" s="97">
        <f t="shared" ca="1" si="60"/>
        <v>8332161.6728713056</v>
      </c>
      <c r="BT33" s="97">
        <f t="shared" si="61"/>
        <v>7770304.3579172594</v>
      </c>
      <c r="BU33" s="97">
        <f t="shared" si="62"/>
        <v>7869352.0071022511</v>
      </c>
      <c r="BV33" s="97">
        <f t="shared" si="63"/>
        <v>7961770.9046441857</v>
      </c>
      <c r="BW33" s="97">
        <f t="shared" si="64"/>
        <v>7961770.9046441857</v>
      </c>
      <c r="BY33" s="97">
        <f t="shared" ca="1" si="65"/>
        <v>7397238.1189730102</v>
      </c>
      <c r="BZ33" s="97">
        <f t="shared" ca="1" si="66"/>
        <v>7497722.2819562228</v>
      </c>
      <c r="CA33" s="97">
        <f t="shared" ca="1" si="67"/>
        <v>7497722.2819562228</v>
      </c>
      <c r="CB33" s="97">
        <f t="shared" ca="1" si="68"/>
        <v>8332161.6728713047</v>
      </c>
    </row>
    <row r="34" spans="2:80">
      <c r="B34" s="14">
        <v>10067</v>
      </c>
      <c r="C34" s="15" t="s">
        <v>33</v>
      </c>
      <c r="D34" s="16">
        <f>RHWM!D21</f>
        <v>1</v>
      </c>
      <c r="E34" s="16">
        <f>RHWM!E21</f>
        <v>0</v>
      </c>
      <c r="F34" s="18">
        <f>RHWM!M21</f>
        <v>17.448</v>
      </c>
      <c r="G34" s="18">
        <f>RHWM!N21</f>
        <v>17.911000000000001</v>
      </c>
      <c r="H34" s="18">
        <f>RHWM!O21</f>
        <v>15.817</v>
      </c>
      <c r="I34" s="18">
        <f>MAX(F34-$H34,0)</f>
        <v>1.6310000000000002</v>
      </c>
      <c r="J34" s="18">
        <f>MAX(G34-$H34,0)</f>
        <v>2.0940000000000012</v>
      </c>
      <c r="K34" s="18">
        <v>0</v>
      </c>
      <c r="L34" s="18">
        <v>0</v>
      </c>
      <c r="M34" s="18">
        <f>I34</f>
        <v>1.6310000000000002</v>
      </c>
      <c r="N34" s="18">
        <f>J34</f>
        <v>2.0940000000000012</v>
      </c>
      <c r="O34" s="81">
        <f t="shared" si="24"/>
        <v>15.817</v>
      </c>
      <c r="P34" s="63">
        <f t="shared" si="25"/>
        <v>17.911000000000001</v>
      </c>
      <c r="Q34" s="63">
        <f t="shared" si="26"/>
        <v>15.817</v>
      </c>
      <c r="R34" s="63">
        <f t="shared" si="27"/>
        <v>2.0940000000000012</v>
      </c>
      <c r="S34" s="63">
        <f t="shared" si="28"/>
        <v>0</v>
      </c>
      <c r="T34" s="67">
        <f t="shared" si="6"/>
        <v>37.359479070046582</v>
      </c>
      <c r="U34" s="138">
        <f t="shared" ca="1" si="7"/>
        <v>1.4</v>
      </c>
      <c r="V34" s="66">
        <f t="shared" ca="1" si="8"/>
        <v>25.075400000000002</v>
      </c>
      <c r="W34" s="66">
        <f t="shared" ca="1" si="29"/>
        <v>15.817</v>
      </c>
      <c r="X34" s="66">
        <f t="shared" ca="1" si="30"/>
        <v>9.2584000000000017</v>
      </c>
      <c r="Y34" s="63">
        <f t="shared" ca="1" si="31"/>
        <v>0</v>
      </c>
      <c r="Z34" s="67">
        <f t="shared" ca="1" si="9"/>
        <v>44.858121706917338</v>
      </c>
      <c r="AA34" s="68">
        <f t="shared" ca="1" si="10"/>
        <v>0.200715931365405</v>
      </c>
      <c r="AB34" s="81">
        <f t="shared" si="11"/>
        <v>16.864000000000001</v>
      </c>
      <c r="AC34" s="63">
        <f t="shared" si="32"/>
        <v>17.911000000000001</v>
      </c>
      <c r="AD34" s="63">
        <f t="shared" si="33"/>
        <v>16.864000000000001</v>
      </c>
      <c r="AE34" s="63">
        <f t="shared" si="34"/>
        <v>1.0470000000000006</v>
      </c>
      <c r="AF34" s="63">
        <f t="shared" si="35"/>
        <v>0</v>
      </c>
      <c r="AG34" s="67">
        <f t="shared" si="36"/>
        <v>36.605160978298713</v>
      </c>
      <c r="AH34" s="65">
        <f t="shared" ca="1" si="37"/>
        <v>1.4</v>
      </c>
      <c r="AI34" s="66">
        <f t="shared" ca="1" si="38"/>
        <v>25.075400000000002</v>
      </c>
      <c r="AJ34" s="66">
        <f t="shared" ca="1" si="39"/>
        <v>16.864000000000001</v>
      </c>
      <c r="AK34" s="66">
        <f t="shared" ca="1" si="40"/>
        <v>8.2114000000000011</v>
      </c>
      <c r="AL34" s="63">
        <f t="shared" ca="1" si="41"/>
        <v>0</v>
      </c>
      <c r="AM34" s="67">
        <f t="shared" ca="1" si="42"/>
        <v>44.110533350391968</v>
      </c>
      <c r="AN34" s="65">
        <f t="shared" ca="1" si="43"/>
        <v>0.20503590672754579</v>
      </c>
      <c r="AO34" s="68">
        <f t="shared" ca="1" si="44"/>
        <v>-1.6665618801646964E-2</v>
      </c>
      <c r="AP34" s="81">
        <f t="shared" si="12"/>
        <v>17.911000000000001</v>
      </c>
      <c r="AQ34" s="63">
        <f t="shared" si="13"/>
        <v>17.911000000000001</v>
      </c>
      <c r="AR34" s="63">
        <f t="shared" si="45"/>
        <v>17.911000000000001</v>
      </c>
      <c r="AS34" s="63">
        <f t="shared" si="46"/>
        <v>0</v>
      </c>
      <c r="AT34" s="63">
        <f t="shared" si="47"/>
        <v>0</v>
      </c>
      <c r="AU34" s="67">
        <f t="shared" si="48"/>
        <v>35.901325531330492</v>
      </c>
      <c r="AV34" s="69">
        <f t="shared" ca="1" si="14"/>
        <v>1.4</v>
      </c>
      <c r="AW34" s="66">
        <f t="shared" ca="1" si="15"/>
        <v>25.075400000000002</v>
      </c>
      <c r="AX34" s="66">
        <f t="shared" ca="1" si="49"/>
        <v>17.911000000000001</v>
      </c>
      <c r="AY34" s="66">
        <f t="shared" ca="1" si="50"/>
        <v>7.1644000000000005</v>
      </c>
      <c r="AZ34" s="63">
        <f t="shared" ca="1" si="51"/>
        <v>0</v>
      </c>
      <c r="BA34" s="67">
        <f t="shared" ca="1" si="16"/>
        <v>43.689150654854359</v>
      </c>
      <c r="BB34" s="65">
        <f t="shared" ca="1" si="52"/>
        <v>0.21692305251313249</v>
      </c>
      <c r="BC34" s="68">
        <f t="shared" ca="1" si="17"/>
        <v>-2.6059295565260321E-2</v>
      </c>
      <c r="BD34" s="81">
        <f t="shared" si="53"/>
        <v>17.911000000000001</v>
      </c>
      <c r="BE34" s="63">
        <f t="shared" si="54"/>
        <v>17.911000000000001</v>
      </c>
      <c r="BF34" s="67">
        <f t="shared" si="55"/>
        <v>35.901325531330492</v>
      </c>
      <c r="BG34" s="69">
        <f t="shared" ca="1" si="18"/>
        <v>1.4</v>
      </c>
      <c r="BH34" s="70">
        <f t="shared" ca="1" si="19"/>
        <v>25.075400000000002</v>
      </c>
      <c r="BI34" s="70">
        <f t="shared" ca="1" si="56"/>
        <v>25.075400000000002</v>
      </c>
      <c r="BJ34" s="67">
        <f t="shared" ca="1" si="57"/>
        <v>38.733501665490152</v>
      </c>
      <c r="BK34" s="65">
        <f t="shared" ca="1" si="58"/>
        <v>7.8887787351697325E-2</v>
      </c>
      <c r="BL34" s="65">
        <f t="shared" ca="1" si="20"/>
        <v>-0.13653313621650676</v>
      </c>
      <c r="BM34" s="68">
        <f t="shared" ca="1" si="59"/>
        <v>-0.11342973976569115</v>
      </c>
      <c r="BO34" s="97">
        <f t="shared" ca="1" si="21"/>
        <v>9853557.6226348039</v>
      </c>
      <c r="BP34" s="97">
        <f t="shared" ca="1" si="22"/>
        <v>9689341.9874559082</v>
      </c>
      <c r="BQ34" s="97">
        <f t="shared" ca="1" si="23"/>
        <v>9596780.85217724</v>
      </c>
      <c r="BR34" s="97">
        <f t="shared" ca="1" si="60"/>
        <v>8508220.4975264072</v>
      </c>
      <c r="BT34" s="97">
        <f t="shared" si="61"/>
        <v>5861715.7155027743</v>
      </c>
      <c r="BU34" s="97">
        <f t="shared" si="62"/>
        <v>5743362.9353530211</v>
      </c>
      <c r="BV34" s="97">
        <f t="shared" si="63"/>
        <v>5632930.9003429459</v>
      </c>
      <c r="BW34" s="97">
        <f t="shared" si="64"/>
        <v>5632930.9003429459</v>
      </c>
      <c r="BY34" s="97">
        <f t="shared" ca="1" si="65"/>
        <v>9853557.6226348039</v>
      </c>
      <c r="BZ34" s="97">
        <f t="shared" ca="1" si="66"/>
        <v>9689341.9874559082</v>
      </c>
      <c r="CA34" s="97">
        <f t="shared" ca="1" si="67"/>
        <v>9689341.9874559082</v>
      </c>
      <c r="CB34" s="97">
        <f t="shared" ca="1" si="68"/>
        <v>8508220.4975264054</v>
      </c>
    </row>
    <row r="35" spans="2:80">
      <c r="B35" s="14">
        <v>10068</v>
      </c>
      <c r="C35" s="15" t="s">
        <v>34</v>
      </c>
      <c r="D35" s="16">
        <f>RHWM!D22</f>
        <v>1</v>
      </c>
      <c r="E35" s="16">
        <f>RHWM!E22</f>
        <v>0</v>
      </c>
      <c r="F35" s="18">
        <f>RHWM!M22</f>
        <v>2.5219999999999998</v>
      </c>
      <c r="G35" s="18">
        <f>RHWM!N22</f>
        <v>2.52</v>
      </c>
      <c r="H35" s="18">
        <f>RHWM!O22</f>
        <v>2.77</v>
      </c>
      <c r="I35" s="18">
        <v>0</v>
      </c>
      <c r="J35" s="18">
        <v>0</v>
      </c>
      <c r="K35" s="18">
        <v>0</v>
      </c>
      <c r="L35" s="18">
        <v>0</v>
      </c>
      <c r="M35" s="18">
        <v>0</v>
      </c>
      <c r="N35" s="18">
        <v>0</v>
      </c>
      <c r="O35" s="81">
        <f t="shared" si="24"/>
        <v>2.77</v>
      </c>
      <c r="P35" s="63">
        <f t="shared" si="25"/>
        <v>2.52</v>
      </c>
      <c r="Q35" s="63">
        <f t="shared" si="26"/>
        <v>2.52</v>
      </c>
      <c r="R35" s="63">
        <f t="shared" si="27"/>
        <v>0</v>
      </c>
      <c r="S35" s="63">
        <f t="shared" si="28"/>
        <v>0.25</v>
      </c>
      <c r="T35" s="67">
        <f t="shared" si="6"/>
        <v>33.949064274110405</v>
      </c>
      <c r="U35" s="138">
        <f t="shared" ca="1" si="7"/>
        <v>0.91</v>
      </c>
      <c r="V35" s="66">
        <f t="shared" ca="1" si="8"/>
        <v>2.2932000000000001</v>
      </c>
      <c r="W35" s="66">
        <f t="shared" ca="1" si="29"/>
        <v>2.2932000000000001</v>
      </c>
      <c r="X35" s="66">
        <f t="shared" ca="1" si="30"/>
        <v>0</v>
      </c>
      <c r="Y35" s="63">
        <f t="shared" ca="1" si="31"/>
        <v>0.47679999999999989</v>
      </c>
      <c r="Z35" s="67">
        <f t="shared" ca="1" si="9"/>
        <v>34.16862471073118</v>
      </c>
      <c r="AA35" s="68">
        <f t="shared" ca="1" si="10"/>
        <v>6.4673486976845052E-3</v>
      </c>
      <c r="AB35" s="81">
        <f t="shared" si="11"/>
        <v>2.645</v>
      </c>
      <c r="AC35" s="63">
        <f t="shared" si="32"/>
        <v>2.52</v>
      </c>
      <c r="AD35" s="63">
        <f t="shared" si="33"/>
        <v>2.52</v>
      </c>
      <c r="AE35" s="63">
        <f t="shared" si="34"/>
        <v>0</v>
      </c>
      <c r="AF35" s="63">
        <f t="shared" si="35"/>
        <v>0.125</v>
      </c>
      <c r="AG35" s="67">
        <f t="shared" si="36"/>
        <v>34.95898946171183</v>
      </c>
      <c r="AH35" s="65">
        <f t="shared" ca="1" si="37"/>
        <v>0.91</v>
      </c>
      <c r="AI35" s="66">
        <f t="shared" ca="1" si="38"/>
        <v>2.2932000000000001</v>
      </c>
      <c r="AJ35" s="66">
        <f t="shared" ca="1" si="39"/>
        <v>2.2932000000000001</v>
      </c>
      <c r="AK35" s="66">
        <f t="shared" ca="1" si="40"/>
        <v>0</v>
      </c>
      <c r="AL35" s="63">
        <f t="shared" ca="1" si="41"/>
        <v>0.35179999999999989</v>
      </c>
      <c r="AM35" s="67">
        <f t="shared" ca="1" si="42"/>
        <v>34.854465131310413</v>
      </c>
      <c r="AN35" s="65">
        <f t="shared" ca="1" si="43"/>
        <v>-2.9899128095763894E-3</v>
      </c>
      <c r="AO35" s="68">
        <f t="shared" ca="1" si="44"/>
        <v>2.0072227851881674E-2</v>
      </c>
      <c r="AP35" s="81">
        <f t="shared" si="12"/>
        <v>2.77</v>
      </c>
      <c r="AQ35" s="63">
        <f t="shared" si="13"/>
        <v>2.52</v>
      </c>
      <c r="AR35" s="63">
        <f t="shared" si="45"/>
        <v>2.52</v>
      </c>
      <c r="AS35" s="63">
        <f t="shared" si="46"/>
        <v>0</v>
      </c>
      <c r="AT35" s="63">
        <f t="shared" si="47"/>
        <v>0.25</v>
      </c>
      <c r="AU35" s="67">
        <f t="shared" si="48"/>
        <v>35.901325531330492</v>
      </c>
      <c r="AV35" s="69">
        <f t="shared" ca="1" si="14"/>
        <v>0.91</v>
      </c>
      <c r="AW35" s="66">
        <f t="shared" ca="1" si="15"/>
        <v>2.2932000000000001</v>
      </c>
      <c r="AX35" s="66">
        <f t="shared" ca="1" si="49"/>
        <v>2.2932000000000001</v>
      </c>
      <c r="AY35" s="66">
        <f t="shared" ca="1" si="50"/>
        <v>0</v>
      </c>
      <c r="AZ35" s="63">
        <f t="shared" ca="1" si="51"/>
        <v>0.47679999999999989</v>
      </c>
      <c r="BA35" s="67">
        <f t="shared" ca="1" si="16"/>
        <v>35.916810916796102</v>
      </c>
      <c r="BB35" s="65">
        <f t="shared" ca="1" si="52"/>
        <v>4.3133185854360434E-4</v>
      </c>
      <c r="BC35" s="68">
        <f t="shared" ca="1" si="17"/>
        <v>5.1163493434837504E-2</v>
      </c>
      <c r="BD35" s="81">
        <f t="shared" si="53"/>
        <v>2.52</v>
      </c>
      <c r="BE35" s="63">
        <f t="shared" si="54"/>
        <v>2.52</v>
      </c>
      <c r="BF35" s="67">
        <f t="shared" si="55"/>
        <v>35.901325531330492</v>
      </c>
      <c r="BG35" s="69">
        <f t="shared" ca="1" si="18"/>
        <v>0.91</v>
      </c>
      <c r="BH35" s="70">
        <f t="shared" ca="1" si="19"/>
        <v>2.2932000000000001</v>
      </c>
      <c r="BI35" s="70">
        <f t="shared" ca="1" si="56"/>
        <v>2.2932000000000001</v>
      </c>
      <c r="BJ35" s="67">
        <f t="shared" ca="1" si="57"/>
        <v>38.733501665490152</v>
      </c>
      <c r="BK35" s="65">
        <f t="shared" ca="1" si="58"/>
        <v>7.8887787351697325E-2</v>
      </c>
      <c r="BL35" s="65">
        <f t="shared" ca="1" si="20"/>
        <v>0.13359849842962235</v>
      </c>
      <c r="BM35" s="68">
        <f t="shared" ca="1" si="59"/>
        <v>7.8422629314699455E-2</v>
      </c>
      <c r="BO35" s="97">
        <f t="shared" ca="1" si="21"/>
        <v>686394.09403504303</v>
      </c>
      <c r="BP35" s="97">
        <f t="shared" ca="1" si="22"/>
        <v>700171.55268670036</v>
      </c>
      <c r="BQ35" s="97">
        <f t="shared" ca="1" si="23"/>
        <v>721512.4137589162</v>
      </c>
      <c r="BR35" s="97">
        <f t="shared" ca="1" si="60"/>
        <v>778095.31432908576</v>
      </c>
      <c r="BT35" s="97">
        <f t="shared" si="61"/>
        <v>749432.38366384199</v>
      </c>
      <c r="BU35" s="97">
        <f t="shared" si="62"/>
        <v>771726.68416518101</v>
      </c>
      <c r="BV35" s="97">
        <f t="shared" si="63"/>
        <v>792528.9413692269</v>
      </c>
      <c r="BW35" s="97">
        <f t="shared" si="64"/>
        <v>792528.9413692269</v>
      </c>
      <c r="BY35" s="97">
        <f t="shared" ca="1" si="65"/>
        <v>686394.09403504303</v>
      </c>
      <c r="BZ35" s="97">
        <f t="shared" ca="1" si="66"/>
        <v>700171.55268670036</v>
      </c>
      <c r="CA35" s="97">
        <f t="shared" ca="1" si="67"/>
        <v>700171.55268670036</v>
      </c>
      <c r="CB35" s="97">
        <f t="shared" ca="1" si="68"/>
        <v>778095.31432908564</v>
      </c>
    </row>
    <row r="36" spans="2:80">
      <c r="B36" s="14">
        <v>10070</v>
      </c>
      <c r="C36" s="15" t="s">
        <v>35</v>
      </c>
      <c r="D36" s="16">
        <f>RHWM!D23</f>
        <v>1</v>
      </c>
      <c r="E36" s="16">
        <f>RHWM!E23</f>
        <v>0</v>
      </c>
      <c r="F36" s="18">
        <f>RHWM!M23</f>
        <v>0.38900000000000001</v>
      </c>
      <c r="G36" s="18">
        <f>RHWM!N23</f>
        <v>0.38900000000000001</v>
      </c>
      <c r="H36" s="18">
        <f>RHWM!O23</f>
        <v>0.35899999999999999</v>
      </c>
      <c r="I36" s="18">
        <v>0.03</v>
      </c>
      <c r="J36" s="18">
        <v>0.03</v>
      </c>
      <c r="K36" s="18">
        <v>0.03</v>
      </c>
      <c r="L36" s="18">
        <v>0.03</v>
      </c>
      <c r="M36" s="18">
        <v>0</v>
      </c>
      <c r="N36" s="18">
        <v>0</v>
      </c>
      <c r="O36" s="81">
        <f t="shared" si="24"/>
        <v>0.35899999999999999</v>
      </c>
      <c r="P36" s="63">
        <f t="shared" si="25"/>
        <v>0.38900000000000001</v>
      </c>
      <c r="Q36" s="63">
        <f t="shared" si="26"/>
        <v>0.35899999999999999</v>
      </c>
      <c r="R36" s="63">
        <f t="shared" si="27"/>
        <v>3.0000000000000027E-2</v>
      </c>
      <c r="S36" s="63">
        <f t="shared" si="28"/>
        <v>0</v>
      </c>
      <c r="T36" s="67">
        <f t="shared" si="6"/>
        <v>36.198750833947649</v>
      </c>
      <c r="U36" s="138">
        <f t="shared" ca="1" si="7"/>
        <v>1.06</v>
      </c>
      <c r="V36" s="66">
        <f t="shared" ca="1" si="8"/>
        <v>0.41234000000000004</v>
      </c>
      <c r="W36" s="66">
        <f t="shared" ca="1" si="29"/>
        <v>0.35899999999999999</v>
      </c>
      <c r="X36" s="66">
        <f t="shared" ca="1" si="30"/>
        <v>5.3340000000000054E-2</v>
      </c>
      <c r="Y36" s="63">
        <f t="shared" ca="1" si="31"/>
        <v>0</v>
      </c>
      <c r="Z36" s="67">
        <f t="shared" ca="1" si="9"/>
        <v>37.913753385925439</v>
      </c>
      <c r="AA36" s="68">
        <f t="shared" ca="1" si="10"/>
        <v>4.7377395972720615E-2</v>
      </c>
      <c r="AB36" s="81">
        <f t="shared" si="11"/>
        <v>0.374</v>
      </c>
      <c r="AC36" s="63">
        <f t="shared" si="32"/>
        <v>0.38900000000000001</v>
      </c>
      <c r="AD36" s="63">
        <f t="shared" si="33"/>
        <v>0.374</v>
      </c>
      <c r="AE36" s="63">
        <f t="shared" si="34"/>
        <v>1.5000000000000013E-2</v>
      </c>
      <c r="AF36" s="63">
        <f t="shared" si="35"/>
        <v>0</v>
      </c>
      <c r="AG36" s="67">
        <f t="shared" si="36"/>
        <v>36.04488961100315</v>
      </c>
      <c r="AH36" s="65">
        <f t="shared" ca="1" si="37"/>
        <v>1.06</v>
      </c>
      <c r="AI36" s="66">
        <f t="shared" ca="1" si="38"/>
        <v>0.41234000000000004</v>
      </c>
      <c r="AJ36" s="66">
        <f t="shared" ca="1" si="39"/>
        <v>0.374</v>
      </c>
      <c r="AK36" s="66">
        <f t="shared" ca="1" si="40"/>
        <v>3.8340000000000041E-2</v>
      </c>
      <c r="AL36" s="63">
        <f t="shared" ca="1" si="41"/>
        <v>0</v>
      </c>
      <c r="AM36" s="67">
        <f t="shared" ca="1" si="42"/>
        <v>37.482637529975499</v>
      </c>
      <c r="AN36" s="65">
        <f t="shared" ca="1" si="43"/>
        <v>3.9887704872689111E-2</v>
      </c>
      <c r="AO36" s="68">
        <f t="shared" ca="1" si="44"/>
        <v>-1.1370962182551403E-2</v>
      </c>
      <c r="AP36" s="81">
        <f t="shared" si="12"/>
        <v>0.38900000000000001</v>
      </c>
      <c r="AQ36" s="63">
        <f t="shared" si="13"/>
        <v>0.38900000000000001</v>
      </c>
      <c r="AR36" s="63">
        <f t="shared" si="45"/>
        <v>0.38900000000000001</v>
      </c>
      <c r="AS36" s="63">
        <f t="shared" si="46"/>
        <v>0</v>
      </c>
      <c r="AT36" s="63">
        <f t="shared" si="47"/>
        <v>0</v>
      </c>
      <c r="AU36" s="67">
        <f t="shared" si="48"/>
        <v>35.901325531330492</v>
      </c>
      <c r="AV36" s="69">
        <f t="shared" ca="1" si="14"/>
        <v>1.06</v>
      </c>
      <c r="AW36" s="66">
        <f t="shared" ca="1" si="15"/>
        <v>0.41234000000000004</v>
      </c>
      <c r="AX36" s="66">
        <f t="shared" ca="1" si="49"/>
        <v>0.38900000000000001</v>
      </c>
      <c r="AY36" s="66">
        <f t="shared" ca="1" si="50"/>
        <v>2.3340000000000027E-2</v>
      </c>
      <c r="AZ36" s="63">
        <f t="shared" ca="1" si="51"/>
        <v>0</v>
      </c>
      <c r="BA36" s="67">
        <f t="shared" ca="1" si="16"/>
        <v>37.456614072449156</v>
      </c>
      <c r="BB36" s="65">
        <f t="shared" ca="1" si="52"/>
        <v>4.3321201044830282E-2</v>
      </c>
      <c r="BC36" s="68">
        <f t="shared" ca="1" si="17"/>
        <v>-1.2057347865906176E-2</v>
      </c>
      <c r="BD36" s="81">
        <f t="shared" si="53"/>
        <v>0.38900000000000001</v>
      </c>
      <c r="BE36" s="63">
        <f t="shared" si="54"/>
        <v>0.38900000000000001</v>
      </c>
      <c r="BF36" s="67">
        <f t="shared" si="55"/>
        <v>35.901325531330492</v>
      </c>
      <c r="BG36" s="69">
        <f t="shared" ca="1" si="18"/>
        <v>1.06</v>
      </c>
      <c r="BH36" s="70">
        <f t="shared" ca="1" si="19"/>
        <v>0.41234000000000004</v>
      </c>
      <c r="BI36" s="70">
        <f t="shared" ca="1" si="56"/>
        <v>0.41234000000000004</v>
      </c>
      <c r="BJ36" s="67">
        <f t="shared" ca="1" si="57"/>
        <v>38.733501665490152</v>
      </c>
      <c r="BK36" s="65">
        <f t="shared" ca="1" si="58"/>
        <v>7.8887787351697325E-2</v>
      </c>
      <c r="BL36" s="65">
        <f t="shared" ca="1" si="20"/>
        <v>2.1621396099206214E-2</v>
      </c>
      <c r="BM36" s="68">
        <f t="shared" ca="1" si="59"/>
        <v>3.408977625610321E-2</v>
      </c>
      <c r="BO36" s="97">
        <f t="shared" ca="1" si="21"/>
        <v>136948.20794329586</v>
      </c>
      <c r="BP36" s="97">
        <f t="shared" ca="1" si="22"/>
        <v>135390.97504980446</v>
      </c>
      <c r="BQ36" s="97">
        <f t="shared" ca="1" si="23"/>
        <v>135296.97576051109</v>
      </c>
      <c r="BR36" s="97">
        <f t="shared" ca="1" si="60"/>
        <v>139909.21939231432</v>
      </c>
      <c r="BT36" s="97">
        <f t="shared" si="61"/>
        <v>123352.31129179338</v>
      </c>
      <c r="BU36" s="97">
        <f t="shared" si="62"/>
        <v>122828.00763403876</v>
      </c>
      <c r="BV36" s="97">
        <f t="shared" si="63"/>
        <v>122338.79293358306</v>
      </c>
      <c r="BW36" s="97">
        <f t="shared" si="64"/>
        <v>122338.79293358306</v>
      </c>
      <c r="BY36" s="97">
        <f t="shared" ca="1" si="65"/>
        <v>136948.20794329586</v>
      </c>
      <c r="BZ36" s="97">
        <f t="shared" ca="1" si="66"/>
        <v>135390.97504980446</v>
      </c>
      <c r="CA36" s="97">
        <f t="shared" ca="1" si="67"/>
        <v>135390.97504980446</v>
      </c>
      <c r="CB36" s="97">
        <f t="shared" ca="1" si="68"/>
        <v>139909.21939231432</v>
      </c>
    </row>
    <row r="37" spans="2:80">
      <c r="B37" s="14">
        <v>10071</v>
      </c>
      <c r="C37" s="15" t="s">
        <v>36</v>
      </c>
      <c r="D37" s="16">
        <f>RHWM!D24</f>
        <v>1</v>
      </c>
      <c r="E37" s="16">
        <f>RHWM!E24</f>
        <v>0</v>
      </c>
      <c r="F37" s="18">
        <f>RHWM!M24</f>
        <v>1.865</v>
      </c>
      <c r="G37" s="18">
        <f>RHWM!N24</f>
        <v>1.8640000000000001</v>
      </c>
      <c r="H37" s="18">
        <f>RHWM!O24</f>
        <v>1.9139999999999999</v>
      </c>
      <c r="I37" s="18">
        <v>0</v>
      </c>
      <c r="J37" s="18">
        <v>0</v>
      </c>
      <c r="K37" s="18">
        <v>0</v>
      </c>
      <c r="L37" s="18">
        <v>0</v>
      </c>
      <c r="M37" s="18">
        <v>0</v>
      </c>
      <c r="N37" s="18">
        <v>0</v>
      </c>
      <c r="O37" s="81">
        <f t="shared" si="24"/>
        <v>1.9139999999999999</v>
      </c>
      <c r="P37" s="63">
        <f t="shared" si="25"/>
        <v>1.8640000000000001</v>
      </c>
      <c r="Q37" s="63">
        <f t="shared" si="26"/>
        <v>1.8640000000000001</v>
      </c>
      <c r="R37" s="63">
        <f t="shared" si="27"/>
        <v>0</v>
      </c>
      <c r="S37" s="63">
        <f t="shared" si="28"/>
        <v>4.9999999999999822E-2</v>
      </c>
      <c r="T37" s="67">
        <f t="shared" si="6"/>
        <v>33.949064274110405</v>
      </c>
      <c r="U37" s="138">
        <f t="shared" ca="1" si="7"/>
        <v>1.1599999999999999</v>
      </c>
      <c r="V37" s="66">
        <f t="shared" ca="1" si="8"/>
        <v>2.1622400000000002</v>
      </c>
      <c r="W37" s="66">
        <f t="shared" ca="1" si="29"/>
        <v>1.9139999999999999</v>
      </c>
      <c r="X37" s="66">
        <f t="shared" ca="1" si="30"/>
        <v>0.24824000000000024</v>
      </c>
      <c r="Y37" s="63">
        <f t="shared" ca="1" si="31"/>
        <v>0</v>
      </c>
      <c r="Z37" s="67">
        <f t="shared" ca="1" si="9"/>
        <v>37.492441401666547</v>
      </c>
      <c r="AA37" s="68">
        <f t="shared" ca="1" si="10"/>
        <v>0.10437333703651808</v>
      </c>
      <c r="AB37" s="81">
        <f t="shared" si="11"/>
        <v>1.889</v>
      </c>
      <c r="AC37" s="63">
        <f t="shared" si="32"/>
        <v>1.8640000000000001</v>
      </c>
      <c r="AD37" s="63">
        <f t="shared" si="33"/>
        <v>1.8640000000000001</v>
      </c>
      <c r="AE37" s="63">
        <f t="shared" si="34"/>
        <v>0</v>
      </c>
      <c r="AF37" s="63">
        <f t="shared" si="35"/>
        <v>2.4999999999999911E-2</v>
      </c>
      <c r="AG37" s="67">
        <f t="shared" si="36"/>
        <v>34.95898946171183</v>
      </c>
      <c r="AH37" s="65">
        <f t="shared" ca="1" si="37"/>
        <v>1.1599999999999999</v>
      </c>
      <c r="AI37" s="66">
        <f t="shared" ca="1" si="38"/>
        <v>2.1622400000000002</v>
      </c>
      <c r="AJ37" s="66">
        <f t="shared" ca="1" si="39"/>
        <v>1.889</v>
      </c>
      <c r="AK37" s="66">
        <f t="shared" ca="1" si="40"/>
        <v>0.27324000000000015</v>
      </c>
      <c r="AL37" s="63">
        <f t="shared" ca="1" si="41"/>
        <v>0</v>
      </c>
      <c r="AM37" s="67">
        <f t="shared" ca="1" si="42"/>
        <v>38.426351114143372</v>
      </c>
      <c r="AN37" s="65">
        <f t="shared" ca="1" si="43"/>
        <v>9.9183692258298928E-2</v>
      </c>
      <c r="AO37" s="68">
        <f t="shared" ca="1" si="44"/>
        <v>2.4909279779132154E-2</v>
      </c>
      <c r="AP37" s="81">
        <f t="shared" si="12"/>
        <v>1.9139999999999999</v>
      </c>
      <c r="AQ37" s="63">
        <f t="shared" si="13"/>
        <v>1.8640000000000001</v>
      </c>
      <c r="AR37" s="63">
        <f t="shared" si="45"/>
        <v>1.8640000000000001</v>
      </c>
      <c r="AS37" s="63">
        <f t="shared" si="46"/>
        <v>0</v>
      </c>
      <c r="AT37" s="63">
        <f t="shared" si="47"/>
        <v>4.9999999999999822E-2</v>
      </c>
      <c r="AU37" s="67">
        <f t="shared" si="48"/>
        <v>35.901325531330492</v>
      </c>
      <c r="AV37" s="69">
        <f t="shared" ca="1" si="14"/>
        <v>1.1599999999999999</v>
      </c>
      <c r="AW37" s="66">
        <f t="shared" ca="1" si="15"/>
        <v>2.1622400000000002</v>
      </c>
      <c r="AX37" s="66">
        <f t="shared" ca="1" si="49"/>
        <v>1.9139999999999999</v>
      </c>
      <c r="AY37" s="66">
        <f t="shared" ca="1" si="50"/>
        <v>0.24824000000000024</v>
      </c>
      <c r="AZ37" s="63">
        <f t="shared" ca="1" si="51"/>
        <v>0</v>
      </c>
      <c r="BA37" s="67">
        <f t="shared" ca="1" si="16"/>
        <v>39.039923826563076</v>
      </c>
      <c r="BB37" s="65">
        <f t="shared" ca="1" si="52"/>
        <v>8.7422908452045256E-2</v>
      </c>
      <c r="BC37" s="68">
        <f t="shared" ca="1" si="17"/>
        <v>4.1274517397198451E-2</v>
      </c>
      <c r="BD37" s="81">
        <f t="shared" si="53"/>
        <v>1.8640000000000001</v>
      </c>
      <c r="BE37" s="63">
        <f t="shared" si="54"/>
        <v>1.8640000000000001</v>
      </c>
      <c r="BF37" s="67">
        <f t="shared" si="55"/>
        <v>35.901325531330492</v>
      </c>
      <c r="BG37" s="69">
        <f t="shared" ca="1" si="18"/>
        <v>1.1599999999999999</v>
      </c>
      <c r="BH37" s="70">
        <f t="shared" ca="1" si="19"/>
        <v>2.1622400000000002</v>
      </c>
      <c r="BI37" s="70">
        <f t="shared" ca="1" si="56"/>
        <v>2.1622400000000002</v>
      </c>
      <c r="BJ37" s="67">
        <f t="shared" ca="1" si="57"/>
        <v>38.733501665490152</v>
      </c>
      <c r="BK37" s="65">
        <f t="shared" ca="1" si="58"/>
        <v>7.8887787351697325E-2</v>
      </c>
      <c r="BL37" s="65">
        <f t="shared" ca="1" si="20"/>
        <v>3.3101612416428061E-2</v>
      </c>
      <c r="BM37" s="68">
        <f t="shared" ca="1" si="59"/>
        <v>-7.8489436207462848E-3</v>
      </c>
      <c r="BO37" s="97">
        <f t="shared" ca="1" si="21"/>
        <v>710152.67090793385</v>
      </c>
      <c r="BP37" s="97">
        <f t="shared" ca="1" si="22"/>
        <v>727842.06247347745</v>
      </c>
      <c r="BQ37" s="97">
        <f t="shared" ca="1" si="23"/>
        <v>739463.87967799034</v>
      </c>
      <c r="BR37" s="97">
        <f t="shared" ca="1" si="60"/>
        <v>733659.86937681935</v>
      </c>
      <c r="BT37" s="97">
        <f t="shared" si="61"/>
        <v>554342.04886881018</v>
      </c>
      <c r="BU37" s="97">
        <f t="shared" si="62"/>
        <v>570832.75368408626</v>
      </c>
      <c r="BV37" s="97">
        <f t="shared" si="63"/>
        <v>586219.82012390438</v>
      </c>
      <c r="BW37" s="97">
        <f t="shared" si="64"/>
        <v>586219.82012390438</v>
      </c>
      <c r="BY37" s="97">
        <f t="shared" ca="1" si="65"/>
        <v>710152.67090793385</v>
      </c>
      <c r="BZ37" s="97">
        <f t="shared" ca="1" si="66"/>
        <v>727842.06247347756</v>
      </c>
      <c r="CA37" s="97">
        <f t="shared" ca="1" si="67"/>
        <v>727842.06247347756</v>
      </c>
      <c r="CB37" s="97">
        <f t="shared" ca="1" si="68"/>
        <v>733659.86937681935</v>
      </c>
    </row>
    <row r="38" spans="2:80">
      <c r="B38" s="14">
        <v>10072</v>
      </c>
      <c r="C38" s="15" t="s">
        <v>37</v>
      </c>
      <c r="D38" s="16">
        <f>RHWM!D25</f>
        <v>1</v>
      </c>
      <c r="E38" s="16">
        <f>RHWM!E25</f>
        <v>0</v>
      </c>
      <c r="F38" s="18">
        <f>RHWM!M25</f>
        <v>25.509</v>
      </c>
      <c r="G38" s="18">
        <f>RHWM!N25</f>
        <v>25.696999999999999</v>
      </c>
      <c r="H38" s="18">
        <f>RHWM!O25</f>
        <v>23.981999999999999</v>
      </c>
      <c r="I38" s="18">
        <v>1.5269999999999999</v>
      </c>
      <c r="J38" s="18">
        <v>1.7150000000000001</v>
      </c>
      <c r="K38" s="18">
        <v>0</v>
      </c>
      <c r="L38" s="18">
        <v>0</v>
      </c>
      <c r="M38" s="18">
        <v>1.5269999999999999</v>
      </c>
      <c r="N38" s="18">
        <v>1.7150000000000001</v>
      </c>
      <c r="O38" s="81">
        <f t="shared" si="24"/>
        <v>23.981999999999999</v>
      </c>
      <c r="P38" s="63">
        <f t="shared" si="25"/>
        <v>25.696999999999999</v>
      </c>
      <c r="Q38" s="63">
        <f t="shared" si="26"/>
        <v>23.981999999999999</v>
      </c>
      <c r="R38" s="63">
        <f t="shared" si="27"/>
        <v>1.7149999999999999</v>
      </c>
      <c r="S38" s="63">
        <f t="shared" si="28"/>
        <v>0</v>
      </c>
      <c r="T38" s="67">
        <f t="shared" si="6"/>
        <v>35.89591234080693</v>
      </c>
      <c r="U38" s="138">
        <f t="shared" ca="1" si="7"/>
        <v>0.91</v>
      </c>
      <c r="V38" s="66">
        <f t="shared" ca="1" si="8"/>
        <v>23.384270000000001</v>
      </c>
      <c r="W38" s="66">
        <f t="shared" ca="1" si="29"/>
        <v>23.384270000000001</v>
      </c>
      <c r="X38" s="66">
        <f t="shared" ca="1" si="30"/>
        <v>0</v>
      </c>
      <c r="Y38" s="63">
        <f t="shared" ca="1" si="31"/>
        <v>0.59772999999999854</v>
      </c>
      <c r="Z38" s="67">
        <f t="shared" ca="1" si="9"/>
        <v>34.16862471073118</v>
      </c>
      <c r="AA38" s="68">
        <f t="shared" ca="1" si="10"/>
        <v>-4.8119340544303335E-2</v>
      </c>
      <c r="AB38" s="81">
        <f t="shared" si="11"/>
        <v>24.839500000000001</v>
      </c>
      <c r="AC38" s="63">
        <f t="shared" si="32"/>
        <v>25.696999999999999</v>
      </c>
      <c r="AD38" s="63">
        <f t="shared" si="33"/>
        <v>24.839500000000001</v>
      </c>
      <c r="AE38" s="63">
        <f t="shared" si="34"/>
        <v>0.85749999999999815</v>
      </c>
      <c r="AF38" s="63">
        <f t="shared" si="35"/>
        <v>0</v>
      </c>
      <c r="AG38" s="67">
        <f t="shared" si="36"/>
        <v>35.898712640938278</v>
      </c>
      <c r="AH38" s="65">
        <f t="shared" ca="1" si="37"/>
        <v>0.91</v>
      </c>
      <c r="AI38" s="66">
        <f t="shared" ca="1" si="38"/>
        <v>23.384270000000001</v>
      </c>
      <c r="AJ38" s="66">
        <f t="shared" ca="1" si="39"/>
        <v>23.384270000000001</v>
      </c>
      <c r="AK38" s="66">
        <f t="shared" ca="1" si="40"/>
        <v>0</v>
      </c>
      <c r="AL38" s="63">
        <f t="shared" ca="1" si="41"/>
        <v>1.4552300000000002</v>
      </c>
      <c r="AM38" s="67">
        <f t="shared" ca="1" si="42"/>
        <v>34.854465131310413</v>
      </c>
      <c r="AN38" s="65">
        <f t="shared" ca="1" si="43"/>
        <v>-2.9088717472197656E-2</v>
      </c>
      <c r="AO38" s="68">
        <f t="shared" ca="1" si="44"/>
        <v>2.0072227851881674E-2</v>
      </c>
      <c r="AP38" s="81">
        <f t="shared" si="12"/>
        <v>25.696999999999999</v>
      </c>
      <c r="AQ38" s="63">
        <f t="shared" si="13"/>
        <v>25.696999999999999</v>
      </c>
      <c r="AR38" s="63">
        <f t="shared" si="45"/>
        <v>25.696999999999999</v>
      </c>
      <c r="AS38" s="63">
        <f t="shared" si="46"/>
        <v>0</v>
      </c>
      <c r="AT38" s="63">
        <f t="shared" si="47"/>
        <v>0</v>
      </c>
      <c r="AU38" s="67">
        <f t="shared" si="48"/>
        <v>35.901325531330492</v>
      </c>
      <c r="AV38" s="69">
        <f t="shared" ca="1" si="14"/>
        <v>0.91</v>
      </c>
      <c r="AW38" s="66">
        <f t="shared" ca="1" si="15"/>
        <v>23.384270000000001</v>
      </c>
      <c r="AX38" s="66">
        <f t="shared" ca="1" si="49"/>
        <v>23.384270000000001</v>
      </c>
      <c r="AY38" s="66">
        <f t="shared" ca="1" si="50"/>
        <v>0</v>
      </c>
      <c r="AZ38" s="63">
        <f t="shared" ca="1" si="51"/>
        <v>2.3127299999999984</v>
      </c>
      <c r="BA38" s="67">
        <f t="shared" ca="1" si="16"/>
        <v>35.916810916796102</v>
      </c>
      <c r="BB38" s="65">
        <f t="shared" ca="1" si="52"/>
        <v>4.3133185854360434E-4</v>
      </c>
      <c r="BC38" s="68">
        <f t="shared" ca="1" si="17"/>
        <v>5.1163493434837504E-2</v>
      </c>
      <c r="BD38" s="81">
        <f t="shared" si="53"/>
        <v>25.696999999999999</v>
      </c>
      <c r="BE38" s="63">
        <f t="shared" si="54"/>
        <v>25.696999999999999</v>
      </c>
      <c r="BF38" s="67">
        <f t="shared" si="55"/>
        <v>35.901325531330492</v>
      </c>
      <c r="BG38" s="69">
        <f t="shared" ca="1" si="18"/>
        <v>0.91</v>
      </c>
      <c r="BH38" s="70">
        <f t="shared" ca="1" si="19"/>
        <v>23.384270000000001</v>
      </c>
      <c r="BI38" s="70">
        <f t="shared" ca="1" si="56"/>
        <v>23.384270000000001</v>
      </c>
      <c r="BJ38" s="67">
        <f t="shared" ca="1" si="57"/>
        <v>38.733501665490152</v>
      </c>
      <c r="BK38" s="65">
        <f t="shared" ca="1" si="58"/>
        <v>7.8887787351697325E-2</v>
      </c>
      <c r="BL38" s="65">
        <f t="shared" ca="1" si="20"/>
        <v>0.13359849842962235</v>
      </c>
      <c r="BM38" s="68">
        <f t="shared" ca="1" si="59"/>
        <v>7.8422629314699455E-2</v>
      </c>
      <c r="BO38" s="97">
        <f t="shared" ca="1" si="21"/>
        <v>6999313.1088962294</v>
      </c>
      <c r="BP38" s="97">
        <f t="shared" ca="1" si="22"/>
        <v>7139804.9164246581</v>
      </c>
      <c r="BQ38" s="97">
        <f t="shared" ca="1" si="23"/>
        <v>7357422.4191916147</v>
      </c>
      <c r="BR38" s="97">
        <f t="shared" ca="1" si="60"/>
        <v>7934410.8302835375</v>
      </c>
      <c r="BT38" s="97">
        <f t="shared" si="61"/>
        <v>8080375.1925342306</v>
      </c>
      <c r="BU38" s="97">
        <f t="shared" si="62"/>
        <v>8081005.5561115127</v>
      </c>
      <c r="BV38" s="97">
        <f t="shared" si="63"/>
        <v>8081593.7326845331</v>
      </c>
      <c r="BW38" s="97">
        <f t="shared" si="64"/>
        <v>8081593.7326845331</v>
      </c>
      <c r="BY38" s="97">
        <f t="shared" ca="1" si="65"/>
        <v>6999313.1088962294</v>
      </c>
      <c r="BZ38" s="97">
        <f t="shared" ca="1" si="66"/>
        <v>7139804.9164246581</v>
      </c>
      <c r="CA38" s="97">
        <f t="shared" ca="1" si="67"/>
        <v>7139804.9164246581</v>
      </c>
      <c r="CB38" s="97">
        <f t="shared" ca="1" si="68"/>
        <v>7934410.8302835375</v>
      </c>
    </row>
    <row r="39" spans="2:80">
      <c r="B39" s="14">
        <v>10074</v>
      </c>
      <c r="C39" s="15" t="s">
        <v>38</v>
      </c>
      <c r="D39" s="16">
        <f>RHWM!D26</f>
        <v>1</v>
      </c>
      <c r="E39" s="16">
        <f>RHWM!E26</f>
        <v>0</v>
      </c>
      <c r="F39" s="18">
        <f>RHWM!M26</f>
        <v>29.33</v>
      </c>
      <c r="G39" s="18">
        <f>RHWM!N26</f>
        <v>29.579000000000001</v>
      </c>
      <c r="H39" s="18">
        <f>RHWM!O26</f>
        <v>26.681999999999999</v>
      </c>
      <c r="I39" s="18">
        <v>2.6480000000000001</v>
      </c>
      <c r="J39" s="18">
        <v>2.8969999999999998</v>
      </c>
      <c r="K39" s="18">
        <v>0</v>
      </c>
      <c r="L39" s="18">
        <v>0</v>
      </c>
      <c r="M39" s="18">
        <v>2.6480000000000001</v>
      </c>
      <c r="N39" s="18">
        <v>2.8969999999999998</v>
      </c>
      <c r="O39" s="81">
        <f t="shared" si="24"/>
        <v>26.681999999999999</v>
      </c>
      <c r="P39" s="63">
        <f t="shared" si="25"/>
        <v>29.579000000000001</v>
      </c>
      <c r="Q39" s="63">
        <f t="shared" si="26"/>
        <v>26.681999999999999</v>
      </c>
      <c r="R39" s="63">
        <f t="shared" si="27"/>
        <v>2.897000000000002</v>
      </c>
      <c r="S39" s="63">
        <f t="shared" si="28"/>
        <v>0</v>
      </c>
      <c r="T39" s="67">
        <f t="shared" si="6"/>
        <v>36.806098007431416</v>
      </c>
      <c r="U39" s="138">
        <f t="shared" ca="1" si="7"/>
        <v>1.34</v>
      </c>
      <c r="V39" s="66">
        <f t="shared" ca="1" si="8"/>
        <v>39.635860000000001</v>
      </c>
      <c r="W39" s="66">
        <f t="shared" ca="1" si="29"/>
        <v>26.681999999999999</v>
      </c>
      <c r="X39" s="66">
        <f t="shared" ca="1" si="30"/>
        <v>12.953860000000002</v>
      </c>
      <c r="Y39" s="63">
        <f t="shared" ca="1" si="31"/>
        <v>0</v>
      </c>
      <c r="Z39" s="67">
        <f t="shared" ca="1" si="9"/>
        <v>43.630563023780219</v>
      </c>
      <c r="AA39" s="68">
        <f t="shared" ca="1" si="10"/>
        <v>0.18541669412962203</v>
      </c>
      <c r="AB39" s="81">
        <f t="shared" si="11"/>
        <v>28.130499999999998</v>
      </c>
      <c r="AC39" s="63">
        <f t="shared" si="32"/>
        <v>29.579000000000001</v>
      </c>
      <c r="AD39" s="63">
        <f t="shared" si="33"/>
        <v>28.130499999999998</v>
      </c>
      <c r="AE39" s="63">
        <f t="shared" si="34"/>
        <v>1.4485000000000028</v>
      </c>
      <c r="AF39" s="63">
        <f t="shared" si="35"/>
        <v>0</v>
      </c>
      <c r="AG39" s="67">
        <f t="shared" si="36"/>
        <v>36.338049733009392</v>
      </c>
      <c r="AH39" s="65">
        <f t="shared" ca="1" si="37"/>
        <v>1.34</v>
      </c>
      <c r="AI39" s="66">
        <f t="shared" ca="1" si="38"/>
        <v>39.635860000000001</v>
      </c>
      <c r="AJ39" s="66">
        <f t="shared" ca="1" si="39"/>
        <v>28.130499999999998</v>
      </c>
      <c r="AK39" s="66">
        <f t="shared" ca="1" si="40"/>
        <v>11.505360000000003</v>
      </c>
      <c r="AL39" s="63">
        <f t="shared" ca="1" si="41"/>
        <v>0</v>
      </c>
      <c r="AM39" s="67">
        <f t="shared" ca="1" si="42"/>
        <v>43.05928657978729</v>
      </c>
      <c r="AN39" s="65">
        <f t="shared" ca="1" si="43"/>
        <v>0.18496416005156013</v>
      </c>
      <c r="AO39" s="68">
        <f t="shared" ca="1" si="44"/>
        <v>-1.3093492368676629E-2</v>
      </c>
      <c r="AP39" s="81">
        <f t="shared" si="12"/>
        <v>29.579000000000001</v>
      </c>
      <c r="AQ39" s="63">
        <f t="shared" si="13"/>
        <v>29.579000000000001</v>
      </c>
      <c r="AR39" s="63">
        <f t="shared" si="45"/>
        <v>29.579000000000001</v>
      </c>
      <c r="AS39" s="63">
        <f t="shared" si="46"/>
        <v>0</v>
      </c>
      <c r="AT39" s="63">
        <f t="shared" si="47"/>
        <v>0</v>
      </c>
      <c r="AU39" s="67">
        <f t="shared" si="48"/>
        <v>35.901325531330492</v>
      </c>
      <c r="AV39" s="69">
        <f t="shared" ca="1" si="14"/>
        <v>1.34</v>
      </c>
      <c r="AW39" s="66">
        <f t="shared" ca="1" si="15"/>
        <v>39.635860000000001</v>
      </c>
      <c r="AX39" s="66">
        <f t="shared" ca="1" si="49"/>
        <v>29.579000000000001</v>
      </c>
      <c r="AY39" s="66">
        <f t="shared" ca="1" si="50"/>
        <v>10.05686</v>
      </c>
      <c r="AZ39" s="63">
        <f t="shared" ca="1" si="51"/>
        <v>0</v>
      </c>
      <c r="BA39" s="67">
        <f t="shared" ca="1" si="16"/>
        <v>42.819112624474698</v>
      </c>
      <c r="BB39" s="65">
        <f t="shared" ca="1" si="52"/>
        <v>0.19268890467866351</v>
      </c>
      <c r="BC39" s="68">
        <f t="shared" ca="1" si="17"/>
        <v>-1.8598210590664466E-2</v>
      </c>
      <c r="BD39" s="81">
        <f t="shared" si="53"/>
        <v>29.579000000000001</v>
      </c>
      <c r="BE39" s="63">
        <f t="shared" si="54"/>
        <v>29.579000000000001</v>
      </c>
      <c r="BF39" s="67">
        <f t="shared" si="55"/>
        <v>35.901325531330492</v>
      </c>
      <c r="BG39" s="69">
        <f t="shared" ca="1" si="18"/>
        <v>1.34</v>
      </c>
      <c r="BH39" s="70">
        <f t="shared" ca="1" si="19"/>
        <v>39.635860000000001</v>
      </c>
      <c r="BI39" s="70">
        <f t="shared" ca="1" si="56"/>
        <v>39.635860000000001</v>
      </c>
      <c r="BJ39" s="67">
        <f t="shared" ca="1" si="57"/>
        <v>38.733501665490152</v>
      </c>
      <c r="BK39" s="65">
        <f t="shared" ca="1" si="58"/>
        <v>7.8887787351697325E-2</v>
      </c>
      <c r="BL39" s="65">
        <f t="shared" ca="1" si="20"/>
        <v>-0.11223924283583031</v>
      </c>
      <c r="BM39" s="68">
        <f t="shared" ca="1" si="59"/>
        <v>-9.5415591509696029E-2</v>
      </c>
      <c r="BO39" s="97">
        <f t="shared" ca="1" si="21"/>
        <v>15148973.616529949</v>
      </c>
      <c r="BP39" s="97">
        <f t="shared" ca="1" si="22"/>
        <v>14950620.64608863</v>
      </c>
      <c r="BQ39" s="97">
        <f t="shared" ca="1" si="23"/>
        <v>14867229.814977307</v>
      </c>
      <c r="BR39" s="97">
        <f t="shared" ca="1" si="60"/>
        <v>13448664.288070658</v>
      </c>
      <c r="BT39" s="97">
        <f t="shared" si="61"/>
        <v>9536903.1391454898</v>
      </c>
      <c r="BU39" s="97">
        <f t="shared" si="62"/>
        <v>9415626.195941519</v>
      </c>
      <c r="BV39" s="97">
        <f t="shared" si="63"/>
        <v>9302465.697127128</v>
      </c>
      <c r="BW39" s="97">
        <f t="shared" si="64"/>
        <v>9302465.697127128</v>
      </c>
      <c r="BY39" s="97">
        <f t="shared" ca="1" si="65"/>
        <v>15148973.616529951</v>
      </c>
      <c r="BZ39" s="97">
        <f t="shared" ca="1" si="66"/>
        <v>14950620.646088634</v>
      </c>
      <c r="CA39" s="97">
        <f t="shared" ca="1" si="67"/>
        <v>14950620.646088634</v>
      </c>
      <c r="CB39" s="97">
        <f t="shared" ca="1" si="68"/>
        <v>13448664.288070658</v>
      </c>
    </row>
    <row r="40" spans="2:80">
      <c r="B40" s="14">
        <v>10076</v>
      </c>
      <c r="C40" s="15" t="s">
        <v>39</v>
      </c>
      <c r="D40" s="16">
        <f>RHWM!D27</f>
        <v>1</v>
      </c>
      <c r="E40" s="16">
        <f>RHWM!E27</f>
        <v>0</v>
      </c>
      <c r="F40" s="18">
        <f>RHWM!M27</f>
        <v>8.0359999999999996</v>
      </c>
      <c r="G40" s="18">
        <f>RHWM!N27</f>
        <v>8.1319999999999997</v>
      </c>
      <c r="H40" s="18">
        <f>RHWM!O27</f>
        <v>4.8170000000000002</v>
      </c>
      <c r="I40" s="18">
        <v>3.2189999999999999</v>
      </c>
      <c r="J40" s="18">
        <v>3.3149999999999999</v>
      </c>
      <c r="K40" s="18">
        <v>0</v>
      </c>
      <c r="L40" s="18">
        <v>0</v>
      </c>
      <c r="M40" s="18">
        <v>3.2189999999999999</v>
      </c>
      <c r="N40" s="18">
        <v>3.3149999999999999</v>
      </c>
      <c r="O40" s="81">
        <f t="shared" si="24"/>
        <v>4.8170000000000002</v>
      </c>
      <c r="P40" s="63">
        <f t="shared" si="25"/>
        <v>8.1319999999999997</v>
      </c>
      <c r="Q40" s="63">
        <f t="shared" si="26"/>
        <v>4.8170000000000002</v>
      </c>
      <c r="R40" s="63">
        <f t="shared" si="27"/>
        <v>3.3149999999999995</v>
      </c>
      <c r="S40" s="63">
        <f t="shared" si="28"/>
        <v>0</v>
      </c>
      <c r="T40" s="67">
        <f t="shared" si="6"/>
        <v>45.840561068419795</v>
      </c>
      <c r="U40" s="138">
        <f t="shared" ca="1" si="7"/>
        <v>0.9</v>
      </c>
      <c r="V40" s="66">
        <f t="shared" ca="1" si="8"/>
        <v>7.3187999999999995</v>
      </c>
      <c r="W40" s="66">
        <f t="shared" ca="1" si="29"/>
        <v>4.8170000000000002</v>
      </c>
      <c r="X40" s="66">
        <f t="shared" ca="1" si="30"/>
        <v>2.5017999999999994</v>
      </c>
      <c r="Y40" s="63">
        <f t="shared" ca="1" si="31"/>
        <v>0</v>
      </c>
      <c r="Z40" s="67">
        <f t="shared" ca="1" si="9"/>
        <v>44.065131064053134</v>
      </c>
      <c r="AA40" s="68">
        <f t="shared" ca="1" si="10"/>
        <v>-3.8730546986908032E-2</v>
      </c>
      <c r="AB40" s="81">
        <f t="shared" si="11"/>
        <v>6.4744999999999999</v>
      </c>
      <c r="AC40" s="63">
        <f t="shared" si="32"/>
        <v>8.1319999999999997</v>
      </c>
      <c r="AD40" s="63">
        <f t="shared" si="33"/>
        <v>6.4744999999999999</v>
      </c>
      <c r="AE40" s="63">
        <f t="shared" si="34"/>
        <v>1.6574999999999998</v>
      </c>
      <c r="AF40" s="63">
        <f t="shared" si="35"/>
        <v>0</v>
      </c>
      <c r="AG40" s="67">
        <f t="shared" si="36"/>
        <v>40.698890466041959</v>
      </c>
      <c r="AH40" s="65">
        <f t="shared" ca="1" si="37"/>
        <v>0.9</v>
      </c>
      <c r="AI40" s="66">
        <f t="shared" ca="1" si="38"/>
        <v>7.3187999999999995</v>
      </c>
      <c r="AJ40" s="66">
        <f t="shared" ca="1" si="39"/>
        <v>6.4744999999999999</v>
      </c>
      <c r="AK40" s="66">
        <f t="shared" ca="1" si="40"/>
        <v>0.84429999999999961</v>
      </c>
      <c r="AL40" s="63">
        <f t="shared" ca="1" si="41"/>
        <v>0</v>
      </c>
      <c r="AM40" s="67">
        <f t="shared" ca="1" si="42"/>
        <v>38.115189715891844</v>
      </c>
      <c r="AN40" s="65">
        <f t="shared" ca="1" si="43"/>
        <v>-6.3483321549168137E-2</v>
      </c>
      <c r="AO40" s="68">
        <f t="shared" ca="1" si="44"/>
        <v>-0.13502606719840338</v>
      </c>
      <c r="AP40" s="81">
        <f t="shared" si="12"/>
        <v>8.1319999999999997</v>
      </c>
      <c r="AQ40" s="63">
        <f t="shared" si="13"/>
        <v>8.1319999999999997</v>
      </c>
      <c r="AR40" s="63">
        <f t="shared" si="45"/>
        <v>8.1319999999999997</v>
      </c>
      <c r="AS40" s="63">
        <f t="shared" si="46"/>
        <v>0</v>
      </c>
      <c r="AT40" s="63">
        <f t="shared" si="47"/>
        <v>0</v>
      </c>
      <c r="AU40" s="67">
        <f t="shared" si="48"/>
        <v>35.901325531330492</v>
      </c>
      <c r="AV40" s="69">
        <f t="shared" ca="1" si="14"/>
        <v>0.9</v>
      </c>
      <c r="AW40" s="66">
        <f t="shared" ca="1" si="15"/>
        <v>7.3187999999999995</v>
      </c>
      <c r="AX40" s="66">
        <f t="shared" ca="1" si="49"/>
        <v>7.3187999999999995</v>
      </c>
      <c r="AY40" s="66">
        <f t="shared" ca="1" si="50"/>
        <v>0</v>
      </c>
      <c r="AZ40" s="63">
        <f t="shared" ca="1" si="51"/>
        <v>0.81320000000000014</v>
      </c>
      <c r="BA40" s="67">
        <f t="shared" ca="1" si="16"/>
        <v>35.916810916796102</v>
      </c>
      <c r="BB40" s="65">
        <f t="shared" ca="1" si="52"/>
        <v>4.3133185854360434E-4</v>
      </c>
      <c r="BC40" s="68">
        <f t="shared" ca="1" si="17"/>
        <v>-0.18491537300575878</v>
      </c>
      <c r="BD40" s="81">
        <f t="shared" si="53"/>
        <v>8.1319999999999997</v>
      </c>
      <c r="BE40" s="63">
        <f t="shared" si="54"/>
        <v>8.1319999999999997</v>
      </c>
      <c r="BF40" s="67">
        <f t="shared" si="55"/>
        <v>35.901325531330492</v>
      </c>
      <c r="BG40" s="69">
        <f t="shared" ca="1" si="18"/>
        <v>0.9</v>
      </c>
      <c r="BH40" s="70">
        <f t="shared" ca="1" si="19"/>
        <v>7.3187999999999995</v>
      </c>
      <c r="BI40" s="70">
        <f t="shared" ca="1" si="56"/>
        <v>7.3187999999999995</v>
      </c>
      <c r="BJ40" s="67">
        <f t="shared" ca="1" si="57"/>
        <v>38.733501665490152</v>
      </c>
      <c r="BK40" s="65">
        <f t="shared" ca="1" si="58"/>
        <v>7.8887787351697325E-2</v>
      </c>
      <c r="BL40" s="65">
        <f t="shared" ca="1" si="20"/>
        <v>-0.12099429344287926</v>
      </c>
      <c r="BM40" s="68">
        <f t="shared" ca="1" si="59"/>
        <v>7.8422629314699455E-2</v>
      </c>
      <c r="BO40" s="97">
        <f t="shared" ca="1" si="21"/>
        <v>2825133.9995887466</v>
      </c>
      <c r="BP40" s="97">
        <f t="shared" ca="1" si="22"/>
        <v>2443667.2663157824</v>
      </c>
      <c r="BQ40" s="97">
        <f t="shared" ca="1" si="23"/>
        <v>2302723.2922635423</v>
      </c>
      <c r="BR40" s="97">
        <f t="shared" ca="1" si="60"/>
        <v>2483308.9074270506</v>
      </c>
      <c r="BT40" s="97">
        <f t="shared" si="61"/>
        <v>3265512.8772494942</v>
      </c>
      <c r="BU40" s="97">
        <f t="shared" si="62"/>
        <v>2899239.1848839144</v>
      </c>
      <c r="BV40" s="97">
        <f t="shared" si="63"/>
        <v>2557478.3139740289</v>
      </c>
      <c r="BW40" s="97">
        <f t="shared" si="64"/>
        <v>2557478.3139740289</v>
      </c>
      <c r="BY40" s="97">
        <f t="shared" ca="1" si="65"/>
        <v>2825133.9995887466</v>
      </c>
      <c r="BZ40" s="97">
        <f t="shared" ca="1" si="66"/>
        <v>2443667.2663157824</v>
      </c>
      <c r="CA40" s="97">
        <f t="shared" ca="1" si="67"/>
        <v>2443667.2663157824</v>
      </c>
      <c r="CB40" s="97">
        <f t="shared" ca="1" si="68"/>
        <v>2483308.9074270502</v>
      </c>
    </row>
    <row r="41" spans="2:80">
      <c r="B41" s="14">
        <v>10078</v>
      </c>
      <c r="C41" s="15" t="s">
        <v>40</v>
      </c>
      <c r="D41" s="16">
        <f>RHWM!D28</f>
        <v>1</v>
      </c>
      <c r="E41" s="16">
        <f>RHWM!E28</f>
        <v>0</v>
      </c>
      <c r="F41" s="18">
        <f>RHWM!M28</f>
        <v>4.3499999999999996</v>
      </c>
      <c r="G41" s="18">
        <f>RHWM!N28</f>
        <v>4.8090000000000002</v>
      </c>
      <c r="H41" s="18">
        <f>RHWM!O28</f>
        <v>3.718</v>
      </c>
      <c r="I41" s="18">
        <v>0.63200000000000001</v>
      </c>
      <c r="J41" s="18">
        <v>1.091</v>
      </c>
      <c r="K41" s="18">
        <v>0.63200000000000001</v>
      </c>
      <c r="L41" s="18">
        <v>0</v>
      </c>
      <c r="M41" s="18">
        <v>0</v>
      </c>
      <c r="N41" s="18">
        <v>1.091</v>
      </c>
      <c r="O41" s="81">
        <f t="shared" si="24"/>
        <v>3.718</v>
      </c>
      <c r="P41" s="63">
        <f t="shared" si="25"/>
        <v>4.8090000000000002</v>
      </c>
      <c r="Q41" s="63">
        <f t="shared" si="26"/>
        <v>3.718</v>
      </c>
      <c r="R41" s="63">
        <f t="shared" si="27"/>
        <v>1.0910000000000002</v>
      </c>
      <c r="S41" s="63">
        <f t="shared" si="28"/>
        <v>0</v>
      </c>
      <c r="T41" s="67">
        <f t="shared" si="6"/>
        <v>40.56696630716209</v>
      </c>
      <c r="U41" s="138">
        <f t="shared" ca="1" si="7"/>
        <v>1.1299999999999999</v>
      </c>
      <c r="V41" s="66">
        <f t="shared" ca="1" si="8"/>
        <v>5.4341699999999999</v>
      </c>
      <c r="W41" s="66">
        <f t="shared" ca="1" si="29"/>
        <v>3.718</v>
      </c>
      <c r="X41" s="66">
        <f t="shared" ca="1" si="30"/>
        <v>1.71617</v>
      </c>
      <c r="Y41" s="63">
        <f t="shared" ca="1" si="31"/>
        <v>0</v>
      </c>
      <c r="Z41" s="67">
        <f t="shared" ca="1" si="9"/>
        <v>43.311783965996376</v>
      </c>
      <c r="AA41" s="68">
        <f t="shared" ca="1" si="10"/>
        <v>6.7661398144768015E-2</v>
      </c>
      <c r="AB41" s="81">
        <f t="shared" si="11"/>
        <v>4.2635000000000005</v>
      </c>
      <c r="AC41" s="63">
        <f t="shared" si="32"/>
        <v>4.8090000000000002</v>
      </c>
      <c r="AD41" s="63">
        <f t="shared" si="33"/>
        <v>4.2635000000000005</v>
      </c>
      <c r="AE41" s="63">
        <f t="shared" si="34"/>
        <v>0.54549999999999965</v>
      </c>
      <c r="AF41" s="63">
        <f t="shared" si="35"/>
        <v>0</v>
      </c>
      <c r="AG41" s="67">
        <f t="shared" si="36"/>
        <v>38.153381486797336</v>
      </c>
      <c r="AH41" s="65">
        <f t="shared" ca="1" si="37"/>
        <v>1.1299999999999999</v>
      </c>
      <c r="AI41" s="66">
        <f t="shared" ca="1" si="38"/>
        <v>5.4341699999999999</v>
      </c>
      <c r="AJ41" s="66">
        <f t="shared" ca="1" si="39"/>
        <v>4.2635000000000005</v>
      </c>
      <c r="AK41" s="66">
        <f t="shared" ca="1" si="40"/>
        <v>1.1706699999999994</v>
      </c>
      <c r="AL41" s="63">
        <f t="shared" ca="1" si="41"/>
        <v>0</v>
      </c>
      <c r="AM41" s="67">
        <f t="shared" ca="1" si="42"/>
        <v>40.943640424819598</v>
      </c>
      <c r="AN41" s="65">
        <f t="shared" ca="1" si="43"/>
        <v>7.3132677348344721E-2</v>
      </c>
      <c r="AO41" s="68">
        <f t="shared" ca="1" si="44"/>
        <v>-5.4676656658520062E-2</v>
      </c>
      <c r="AP41" s="81">
        <f t="shared" si="12"/>
        <v>4.8090000000000002</v>
      </c>
      <c r="AQ41" s="63">
        <f t="shared" si="13"/>
        <v>4.8090000000000002</v>
      </c>
      <c r="AR41" s="63">
        <f t="shared" si="45"/>
        <v>4.8090000000000002</v>
      </c>
      <c r="AS41" s="63">
        <f t="shared" si="46"/>
        <v>0</v>
      </c>
      <c r="AT41" s="63">
        <f t="shared" si="47"/>
        <v>0</v>
      </c>
      <c r="AU41" s="67">
        <f t="shared" si="48"/>
        <v>35.901325531330492</v>
      </c>
      <c r="AV41" s="69">
        <f t="shared" ca="1" si="14"/>
        <v>1.1299999999999999</v>
      </c>
      <c r="AW41" s="66">
        <f t="shared" ca="1" si="15"/>
        <v>5.4341699999999999</v>
      </c>
      <c r="AX41" s="66">
        <f t="shared" ca="1" si="49"/>
        <v>4.8090000000000002</v>
      </c>
      <c r="AY41" s="66">
        <f t="shared" ca="1" si="50"/>
        <v>0.62516999999999978</v>
      </c>
      <c r="AZ41" s="63">
        <f t="shared" ca="1" si="51"/>
        <v>0</v>
      </c>
      <c r="BA41" s="67">
        <f t="shared" ca="1" si="16"/>
        <v>39.046381342297437</v>
      </c>
      <c r="BB41" s="65">
        <f t="shared" ca="1" si="52"/>
        <v>8.7602776900878032E-2</v>
      </c>
      <c r="BC41" s="68">
        <f t="shared" ca="1" si="17"/>
        <v>-9.8481342330476673E-2</v>
      </c>
      <c r="BD41" s="81">
        <f t="shared" si="53"/>
        <v>4.8090000000000002</v>
      </c>
      <c r="BE41" s="63">
        <f t="shared" si="54"/>
        <v>4.8090000000000002</v>
      </c>
      <c r="BF41" s="67">
        <f t="shared" si="55"/>
        <v>35.901325531330492</v>
      </c>
      <c r="BG41" s="69">
        <f t="shared" ca="1" si="18"/>
        <v>1.1299999999999999</v>
      </c>
      <c r="BH41" s="70">
        <f t="shared" ca="1" si="19"/>
        <v>5.4341699999999999</v>
      </c>
      <c r="BI41" s="70">
        <f t="shared" ca="1" si="56"/>
        <v>5.4341699999999999</v>
      </c>
      <c r="BJ41" s="67">
        <f t="shared" ca="1" si="57"/>
        <v>38.733501665490152</v>
      </c>
      <c r="BK41" s="65">
        <f t="shared" ca="1" si="58"/>
        <v>7.8887787351697325E-2</v>
      </c>
      <c r="BL41" s="65">
        <f t="shared" ca="1" si="20"/>
        <v>-0.10570523495639395</v>
      </c>
      <c r="BM41" s="68">
        <f t="shared" ca="1" si="59"/>
        <v>-8.0130262024653565E-3</v>
      </c>
      <c r="BO41" s="97">
        <f t="shared" ca="1" si="21"/>
        <v>2061785.1103726071</v>
      </c>
      <c r="BP41" s="97">
        <f t="shared" ca="1" si="22"/>
        <v>1949053.5937891151</v>
      </c>
      <c r="BQ41" s="97">
        <f t="shared" ca="1" si="23"/>
        <v>1858737.7451061227</v>
      </c>
      <c r="BR41" s="97">
        <f t="shared" ca="1" si="60"/>
        <v>1843843.630851076</v>
      </c>
      <c r="BT41" s="97">
        <f t="shared" si="61"/>
        <v>1708958.0989072083</v>
      </c>
      <c r="BU41" s="97">
        <f t="shared" si="62"/>
        <v>1607281.3973532734</v>
      </c>
      <c r="BV41" s="97">
        <f t="shared" si="63"/>
        <v>1512409.3964462748</v>
      </c>
      <c r="BW41" s="97">
        <f t="shared" si="64"/>
        <v>1512409.3964462748</v>
      </c>
      <c r="BY41" s="97">
        <f t="shared" ca="1" si="65"/>
        <v>2061785.1103726069</v>
      </c>
      <c r="BZ41" s="97">
        <f t="shared" ca="1" si="66"/>
        <v>1949053.5937891153</v>
      </c>
      <c r="CA41" s="97">
        <f t="shared" ca="1" si="67"/>
        <v>1949053.5937891153</v>
      </c>
      <c r="CB41" s="97">
        <f t="shared" ca="1" si="68"/>
        <v>1843843.6308510758</v>
      </c>
    </row>
    <row r="42" spans="2:80">
      <c r="B42" s="14">
        <v>10079</v>
      </c>
      <c r="C42" s="15" t="s">
        <v>41</v>
      </c>
      <c r="D42" s="16">
        <f>RHWM!D29</f>
        <v>1</v>
      </c>
      <c r="E42" s="16">
        <f>RHWM!E29</f>
        <v>0</v>
      </c>
      <c r="F42" s="18">
        <f>RHWM!M29</f>
        <v>81.772999999999996</v>
      </c>
      <c r="G42" s="18">
        <f>RHWM!N29</f>
        <v>82.576999999999998</v>
      </c>
      <c r="H42" s="18">
        <f>RHWM!O29</f>
        <v>88.179000000000002</v>
      </c>
      <c r="I42" s="18">
        <v>0</v>
      </c>
      <c r="J42" s="18">
        <v>0</v>
      </c>
      <c r="K42" s="18">
        <v>0</v>
      </c>
      <c r="L42" s="18">
        <v>0</v>
      </c>
      <c r="M42" s="18">
        <v>0</v>
      </c>
      <c r="N42" s="18">
        <v>0</v>
      </c>
      <c r="O42" s="81">
        <f t="shared" si="24"/>
        <v>88.179000000000002</v>
      </c>
      <c r="P42" s="63">
        <f t="shared" si="25"/>
        <v>82.576999999999998</v>
      </c>
      <c r="Q42" s="63">
        <f t="shared" si="26"/>
        <v>82.576999999999998</v>
      </c>
      <c r="R42" s="63">
        <f t="shared" si="27"/>
        <v>0</v>
      </c>
      <c r="S42" s="63">
        <f t="shared" si="28"/>
        <v>5.6020000000000039</v>
      </c>
      <c r="T42" s="67">
        <f t="shared" si="6"/>
        <v>33.949064274110405</v>
      </c>
      <c r="U42" s="138">
        <f t="shared" ca="1" si="7"/>
        <v>1.31</v>
      </c>
      <c r="V42" s="66">
        <f t="shared" ca="1" si="8"/>
        <v>108.17587</v>
      </c>
      <c r="W42" s="66">
        <f t="shared" ca="1" si="29"/>
        <v>88.179000000000002</v>
      </c>
      <c r="X42" s="66">
        <f t="shared" ca="1" si="30"/>
        <v>19.996870000000001</v>
      </c>
      <c r="Y42" s="63">
        <f t="shared" ca="1" si="31"/>
        <v>0</v>
      </c>
      <c r="Z42" s="67">
        <f t="shared" ca="1" si="9"/>
        <v>39.520436422351537</v>
      </c>
      <c r="AA42" s="68">
        <f t="shared" ca="1" si="10"/>
        <v>0.16410974108908993</v>
      </c>
      <c r="AB42" s="81">
        <f t="shared" si="11"/>
        <v>85.378</v>
      </c>
      <c r="AC42" s="63">
        <f t="shared" si="32"/>
        <v>82.576999999999998</v>
      </c>
      <c r="AD42" s="63">
        <f t="shared" si="33"/>
        <v>82.576999999999998</v>
      </c>
      <c r="AE42" s="63">
        <f t="shared" si="34"/>
        <v>0</v>
      </c>
      <c r="AF42" s="63">
        <f t="shared" si="35"/>
        <v>2.8010000000000019</v>
      </c>
      <c r="AG42" s="67">
        <f t="shared" si="36"/>
        <v>34.95898946171183</v>
      </c>
      <c r="AH42" s="65">
        <f t="shared" ca="1" si="37"/>
        <v>1.31</v>
      </c>
      <c r="AI42" s="66">
        <f t="shared" ca="1" si="38"/>
        <v>108.17587</v>
      </c>
      <c r="AJ42" s="66">
        <f t="shared" ca="1" si="39"/>
        <v>85.378</v>
      </c>
      <c r="AK42" s="66">
        <f t="shared" ca="1" si="40"/>
        <v>22.797870000000003</v>
      </c>
      <c r="AL42" s="63">
        <f t="shared" ca="1" si="41"/>
        <v>0</v>
      </c>
      <c r="AM42" s="67">
        <f t="shared" ca="1" si="42"/>
        <v>40.811375756728559</v>
      </c>
      <c r="AN42" s="65">
        <f t="shared" ca="1" si="43"/>
        <v>0.16740719297468387</v>
      </c>
      <c r="AO42" s="68">
        <f t="shared" ca="1" si="44"/>
        <v>3.2665108264009701E-2</v>
      </c>
      <c r="AP42" s="81">
        <f t="shared" si="12"/>
        <v>88.179000000000002</v>
      </c>
      <c r="AQ42" s="63">
        <f t="shared" si="13"/>
        <v>82.576999999999998</v>
      </c>
      <c r="AR42" s="63">
        <f t="shared" si="45"/>
        <v>82.576999999999998</v>
      </c>
      <c r="AS42" s="63">
        <f t="shared" si="46"/>
        <v>0</v>
      </c>
      <c r="AT42" s="63">
        <f t="shared" si="47"/>
        <v>5.6020000000000039</v>
      </c>
      <c r="AU42" s="67">
        <f t="shared" si="48"/>
        <v>35.901325531330492</v>
      </c>
      <c r="AV42" s="69">
        <f t="shared" ca="1" si="14"/>
        <v>1.31</v>
      </c>
      <c r="AW42" s="66">
        <f t="shared" ca="1" si="15"/>
        <v>108.17587</v>
      </c>
      <c r="AX42" s="66">
        <f t="shared" ca="1" si="49"/>
        <v>88.179000000000002</v>
      </c>
      <c r="AY42" s="66">
        <f t="shared" ca="1" si="50"/>
        <v>19.996870000000001</v>
      </c>
      <c r="AZ42" s="63">
        <f t="shared" ca="1" si="51"/>
        <v>0</v>
      </c>
      <c r="BA42" s="67">
        <f t="shared" ca="1" si="16"/>
        <v>40.945461351336142</v>
      </c>
      <c r="BB42" s="65">
        <f t="shared" ca="1" si="52"/>
        <v>0.14049998838075539</v>
      </c>
      <c r="BC42" s="68">
        <f t="shared" ca="1" si="17"/>
        <v>3.6057924911442996E-2</v>
      </c>
      <c r="BD42" s="81">
        <f t="shared" si="53"/>
        <v>82.576999999999998</v>
      </c>
      <c r="BE42" s="63">
        <f t="shared" si="54"/>
        <v>82.576999999999998</v>
      </c>
      <c r="BF42" s="67">
        <f t="shared" si="55"/>
        <v>35.901325531330492</v>
      </c>
      <c r="BG42" s="69">
        <f t="shared" ca="1" si="18"/>
        <v>1.31</v>
      </c>
      <c r="BH42" s="70">
        <f t="shared" ca="1" si="19"/>
        <v>108.17587</v>
      </c>
      <c r="BI42" s="70">
        <f t="shared" ca="1" si="56"/>
        <v>108.17587</v>
      </c>
      <c r="BJ42" s="67">
        <f t="shared" ca="1" si="57"/>
        <v>38.733501665490152</v>
      </c>
      <c r="BK42" s="65">
        <f t="shared" ca="1" si="58"/>
        <v>7.8887787351697325E-2</v>
      </c>
      <c r="BL42" s="65">
        <f t="shared" ca="1" si="20"/>
        <v>-1.9912096831408488E-2</v>
      </c>
      <c r="BM42" s="68">
        <f t="shared" ca="1" si="59"/>
        <v>-5.4022097024773341E-2</v>
      </c>
      <c r="BO42" s="97">
        <f t="shared" ca="1" si="21"/>
        <v>37450380.512643866</v>
      </c>
      <c r="BP42" s="97">
        <f t="shared" ca="1" si="22"/>
        <v>38673701.246617734</v>
      </c>
      <c r="BQ42" s="97">
        <f t="shared" ca="1" si="23"/>
        <v>38800763.521073751</v>
      </c>
      <c r="BR42" s="97">
        <f t="shared" ca="1" si="60"/>
        <v>36704664.909503013</v>
      </c>
      <c r="BT42" s="97">
        <f t="shared" si="61"/>
        <v>24557888.073733762</v>
      </c>
      <c r="BU42" s="97">
        <f t="shared" si="62"/>
        <v>25288442.221550856</v>
      </c>
      <c r="BV42" s="97">
        <f t="shared" si="63"/>
        <v>25970104.12358994</v>
      </c>
      <c r="BW42" s="97">
        <f t="shared" si="64"/>
        <v>25970104.12358994</v>
      </c>
      <c r="BY42" s="97">
        <f t="shared" ca="1" si="65"/>
        <v>37450380.512643866</v>
      </c>
      <c r="BZ42" s="97">
        <f t="shared" ca="1" si="66"/>
        <v>38673701.246617734</v>
      </c>
      <c r="CA42" s="97">
        <f t="shared" ca="1" si="67"/>
        <v>38673701.246617734</v>
      </c>
      <c r="CB42" s="97">
        <f t="shared" ca="1" si="68"/>
        <v>36704664.909503013</v>
      </c>
    </row>
    <row r="43" spans="2:80">
      <c r="B43" s="14">
        <v>10080</v>
      </c>
      <c r="C43" s="15" t="s">
        <v>42</v>
      </c>
      <c r="D43" s="16">
        <f>RHWM!D30</f>
        <v>1</v>
      </c>
      <c r="E43" s="16">
        <f>RHWM!E30</f>
        <v>0</v>
      </c>
      <c r="F43" s="18">
        <f>RHWM!M30</f>
        <v>6.6079999999999997</v>
      </c>
      <c r="G43" s="18">
        <f>RHWM!N30</f>
        <v>6.61</v>
      </c>
      <c r="H43" s="18">
        <f>RHWM!O30</f>
        <v>7.4370000000000003</v>
      </c>
      <c r="I43" s="18">
        <v>0</v>
      </c>
      <c r="J43" s="18">
        <v>0</v>
      </c>
      <c r="K43" s="18">
        <v>0</v>
      </c>
      <c r="L43" s="18">
        <v>0</v>
      </c>
      <c r="M43" s="18">
        <v>0</v>
      </c>
      <c r="N43" s="18">
        <v>0</v>
      </c>
      <c r="O43" s="81">
        <f t="shared" si="24"/>
        <v>7.4370000000000003</v>
      </c>
      <c r="P43" s="63">
        <f t="shared" si="25"/>
        <v>6.61</v>
      </c>
      <c r="Q43" s="63">
        <f t="shared" si="26"/>
        <v>6.61</v>
      </c>
      <c r="R43" s="63">
        <f t="shared" si="27"/>
        <v>0</v>
      </c>
      <c r="S43" s="63">
        <f t="shared" si="28"/>
        <v>0.82699999999999996</v>
      </c>
      <c r="T43" s="67">
        <f t="shared" si="6"/>
        <v>33.949064274110405</v>
      </c>
      <c r="U43" s="138">
        <f t="shared" ca="1" si="7"/>
        <v>1.32</v>
      </c>
      <c r="V43" s="66">
        <f t="shared" ca="1" si="8"/>
        <v>8.725200000000001</v>
      </c>
      <c r="W43" s="66">
        <f t="shared" ca="1" si="29"/>
        <v>7.4370000000000003</v>
      </c>
      <c r="X43" s="66">
        <f t="shared" ca="1" si="30"/>
        <v>1.2882000000000007</v>
      </c>
      <c r="Y43" s="63">
        <f t="shared" ca="1" si="31"/>
        <v>0</v>
      </c>
      <c r="Z43" s="67">
        <f t="shared" ca="1" si="9"/>
        <v>38.443043824062229</v>
      </c>
      <c r="AA43" s="68">
        <f t="shared" ca="1" si="10"/>
        <v>0.13237418014430924</v>
      </c>
      <c r="AB43" s="81">
        <f t="shared" si="11"/>
        <v>7.0235000000000003</v>
      </c>
      <c r="AC43" s="63">
        <f t="shared" si="32"/>
        <v>6.61</v>
      </c>
      <c r="AD43" s="63">
        <f t="shared" si="33"/>
        <v>6.61</v>
      </c>
      <c r="AE43" s="63">
        <f t="shared" si="34"/>
        <v>0</v>
      </c>
      <c r="AF43" s="63">
        <f t="shared" si="35"/>
        <v>0.41349999999999998</v>
      </c>
      <c r="AG43" s="67">
        <f t="shared" si="36"/>
        <v>34.95898946171183</v>
      </c>
      <c r="AH43" s="65">
        <f t="shared" ca="1" si="37"/>
        <v>1.32</v>
      </c>
      <c r="AI43" s="66">
        <f t="shared" ca="1" si="38"/>
        <v>8.725200000000001</v>
      </c>
      <c r="AJ43" s="66">
        <f t="shared" ca="1" si="39"/>
        <v>7.0235000000000003</v>
      </c>
      <c r="AK43" s="66">
        <f t="shared" ca="1" si="40"/>
        <v>1.7017000000000007</v>
      </c>
      <c r="AL43" s="63">
        <f t="shared" ca="1" si="41"/>
        <v>0</v>
      </c>
      <c r="AM43" s="67">
        <f t="shared" ca="1" si="42"/>
        <v>40.367170935882122</v>
      </c>
      <c r="AN43" s="65">
        <f t="shared" ca="1" si="43"/>
        <v>0.15470073813470786</v>
      </c>
      <c r="AO43" s="68">
        <f t="shared" ca="1" si="44"/>
        <v>5.0051372639112968E-2</v>
      </c>
      <c r="AP43" s="81">
        <f t="shared" si="12"/>
        <v>7.4370000000000003</v>
      </c>
      <c r="AQ43" s="63">
        <f t="shared" si="13"/>
        <v>6.61</v>
      </c>
      <c r="AR43" s="63">
        <f t="shared" si="45"/>
        <v>6.61</v>
      </c>
      <c r="AS43" s="63">
        <f t="shared" si="46"/>
        <v>0</v>
      </c>
      <c r="AT43" s="63">
        <f t="shared" si="47"/>
        <v>0.82699999999999996</v>
      </c>
      <c r="AU43" s="67">
        <f t="shared" si="48"/>
        <v>35.901325531330492</v>
      </c>
      <c r="AV43" s="69">
        <f t="shared" ca="1" si="14"/>
        <v>1.32</v>
      </c>
      <c r="AW43" s="66">
        <f t="shared" ca="1" si="15"/>
        <v>8.725200000000001</v>
      </c>
      <c r="AX43" s="66">
        <f t="shared" ca="1" si="49"/>
        <v>7.4370000000000003</v>
      </c>
      <c r="AY43" s="66">
        <f t="shared" ca="1" si="50"/>
        <v>1.2882000000000007</v>
      </c>
      <c r="AZ43" s="63">
        <f t="shared" ca="1" si="51"/>
        <v>0</v>
      </c>
      <c r="BA43" s="67">
        <f t="shared" ca="1" si="16"/>
        <v>39.933125520127057</v>
      </c>
      <c r="BB43" s="65">
        <f t="shared" ca="1" si="52"/>
        <v>0.11230225985049147</v>
      </c>
      <c r="BC43" s="68">
        <f t="shared" ca="1" si="17"/>
        <v>3.8760762620262623E-2</v>
      </c>
      <c r="BD43" s="81">
        <f t="shared" si="53"/>
        <v>6.61</v>
      </c>
      <c r="BE43" s="63">
        <f t="shared" si="54"/>
        <v>6.61</v>
      </c>
      <c r="BF43" s="67">
        <f t="shared" si="55"/>
        <v>35.901325531330492</v>
      </c>
      <c r="BG43" s="69">
        <f t="shared" ca="1" si="18"/>
        <v>1.32</v>
      </c>
      <c r="BH43" s="70">
        <f t="shared" ca="1" si="19"/>
        <v>8.725200000000001</v>
      </c>
      <c r="BI43" s="70">
        <f t="shared" ca="1" si="56"/>
        <v>8.725200000000001</v>
      </c>
      <c r="BJ43" s="67">
        <f t="shared" ca="1" si="57"/>
        <v>38.733501665490152</v>
      </c>
      <c r="BK43" s="65">
        <f t="shared" ca="1" si="58"/>
        <v>7.8887787351697325E-2</v>
      </c>
      <c r="BL43" s="65">
        <f t="shared" ca="1" si="20"/>
        <v>7.5555370370052888E-3</v>
      </c>
      <c r="BM43" s="68">
        <f t="shared" ca="1" si="59"/>
        <v>-3.0040820472023166E-2</v>
      </c>
      <c r="BO43" s="97">
        <f t="shared" ca="1" si="21"/>
        <v>2938307.6347296806</v>
      </c>
      <c r="BP43" s="97">
        <f t="shared" ca="1" si="22"/>
        <v>3085373.9650838864</v>
      </c>
      <c r="BQ43" s="97">
        <f t="shared" ca="1" si="23"/>
        <v>3052198.6794647425</v>
      </c>
      <c r="BR43" s="97">
        <f t="shared" ca="1" si="60"/>
        <v>2960508.1268899962</v>
      </c>
      <c r="BT43" s="97">
        <f t="shared" si="61"/>
        <v>1965773.0381023795</v>
      </c>
      <c r="BU43" s="97">
        <f t="shared" si="62"/>
        <v>2024251.3421951775</v>
      </c>
      <c r="BV43" s="97">
        <f t="shared" si="63"/>
        <v>2078815.9930359486</v>
      </c>
      <c r="BW43" s="97">
        <f t="shared" si="64"/>
        <v>2078815.9930359486</v>
      </c>
      <c r="BY43" s="97">
        <f t="shared" ca="1" si="65"/>
        <v>2938307.6347296806</v>
      </c>
      <c r="BZ43" s="97">
        <f t="shared" ca="1" si="66"/>
        <v>3085373.9650838864</v>
      </c>
      <c r="CA43" s="97">
        <f t="shared" ca="1" si="67"/>
        <v>3085373.9650838864</v>
      </c>
      <c r="CB43" s="97">
        <f t="shared" ca="1" si="68"/>
        <v>2960508.1268899958</v>
      </c>
    </row>
    <row r="44" spans="2:80">
      <c r="B44" s="14">
        <v>10081</v>
      </c>
      <c r="C44" s="15" t="s">
        <v>43</v>
      </c>
      <c r="D44" s="16">
        <f>RHWM!D31</f>
        <v>1</v>
      </c>
      <c r="E44" s="16">
        <f>RHWM!E31</f>
        <v>0</v>
      </c>
      <c r="F44" s="18">
        <f>RHWM!M31</f>
        <v>9.1129999999999995</v>
      </c>
      <c r="G44" s="18">
        <f>RHWM!N31</f>
        <v>9.1110000000000007</v>
      </c>
      <c r="H44" s="18">
        <f>RHWM!O31</f>
        <v>10.455</v>
      </c>
      <c r="I44" s="18">
        <v>0</v>
      </c>
      <c r="J44" s="18">
        <v>0</v>
      </c>
      <c r="K44" s="18">
        <v>0</v>
      </c>
      <c r="L44" s="18">
        <v>0</v>
      </c>
      <c r="M44" s="18">
        <v>0</v>
      </c>
      <c r="N44" s="18">
        <v>0</v>
      </c>
      <c r="O44" s="81">
        <f t="shared" si="24"/>
        <v>10.455</v>
      </c>
      <c r="P44" s="63">
        <f t="shared" si="25"/>
        <v>9.1110000000000007</v>
      </c>
      <c r="Q44" s="63">
        <f t="shared" si="26"/>
        <v>9.1110000000000007</v>
      </c>
      <c r="R44" s="63">
        <f t="shared" si="27"/>
        <v>0</v>
      </c>
      <c r="S44" s="63">
        <f t="shared" si="28"/>
        <v>1.3439999999999994</v>
      </c>
      <c r="T44" s="67">
        <f t="shared" si="6"/>
        <v>33.949064274110405</v>
      </c>
      <c r="U44" s="138">
        <f t="shared" ca="1" si="7"/>
        <v>1.08</v>
      </c>
      <c r="V44" s="66">
        <f t="shared" ca="1" si="8"/>
        <v>9.8398800000000008</v>
      </c>
      <c r="W44" s="66">
        <f t="shared" ca="1" si="29"/>
        <v>9.8398800000000008</v>
      </c>
      <c r="X44" s="66">
        <f t="shared" ca="1" si="30"/>
        <v>0</v>
      </c>
      <c r="Y44" s="63">
        <f t="shared" ca="1" si="31"/>
        <v>0.61511999999999922</v>
      </c>
      <c r="Z44" s="67">
        <f t="shared" ca="1" si="9"/>
        <v>34.16862471073118</v>
      </c>
      <c r="AA44" s="68">
        <f t="shared" ca="1" si="10"/>
        <v>6.4673486976845052E-3</v>
      </c>
      <c r="AB44" s="81">
        <f t="shared" si="11"/>
        <v>9.7830000000000013</v>
      </c>
      <c r="AC44" s="63">
        <f t="shared" si="32"/>
        <v>9.1110000000000007</v>
      </c>
      <c r="AD44" s="63">
        <f t="shared" si="33"/>
        <v>9.1110000000000007</v>
      </c>
      <c r="AE44" s="63">
        <f t="shared" si="34"/>
        <v>0</v>
      </c>
      <c r="AF44" s="63">
        <f t="shared" si="35"/>
        <v>0.6720000000000006</v>
      </c>
      <c r="AG44" s="67">
        <f t="shared" si="36"/>
        <v>34.95898946171183</v>
      </c>
      <c r="AH44" s="65">
        <f t="shared" ca="1" si="37"/>
        <v>1.08</v>
      </c>
      <c r="AI44" s="66">
        <f t="shared" ca="1" si="38"/>
        <v>9.8398800000000008</v>
      </c>
      <c r="AJ44" s="66">
        <f t="shared" ca="1" si="39"/>
        <v>9.7830000000000013</v>
      </c>
      <c r="AK44" s="66">
        <f t="shared" ca="1" si="40"/>
        <v>5.6879999999999598E-2</v>
      </c>
      <c r="AL44" s="63">
        <f t="shared" ca="1" si="41"/>
        <v>0</v>
      </c>
      <c r="AM44" s="67">
        <f t="shared" ca="1" si="42"/>
        <v>35.017855703485182</v>
      </c>
      <c r="AN44" s="65">
        <f t="shared" ca="1" si="43"/>
        <v>1.6838656574391653E-3</v>
      </c>
      <c r="AO44" s="68">
        <f t="shared" ca="1" si="44"/>
        <v>2.4854116896524836E-2</v>
      </c>
      <c r="AP44" s="81">
        <f t="shared" si="12"/>
        <v>10.455</v>
      </c>
      <c r="AQ44" s="63">
        <f t="shared" si="13"/>
        <v>9.1110000000000007</v>
      </c>
      <c r="AR44" s="63">
        <f t="shared" si="45"/>
        <v>9.1110000000000007</v>
      </c>
      <c r="AS44" s="63">
        <f t="shared" si="46"/>
        <v>0</v>
      </c>
      <c r="AT44" s="63">
        <f t="shared" si="47"/>
        <v>1.3439999999999994</v>
      </c>
      <c r="AU44" s="67">
        <f t="shared" si="48"/>
        <v>35.901325531330492</v>
      </c>
      <c r="AV44" s="69">
        <f t="shared" ca="1" si="14"/>
        <v>1.08</v>
      </c>
      <c r="AW44" s="66">
        <f t="shared" ca="1" si="15"/>
        <v>9.8398800000000008</v>
      </c>
      <c r="AX44" s="66">
        <f t="shared" ca="1" si="49"/>
        <v>9.8398800000000008</v>
      </c>
      <c r="AY44" s="66">
        <f t="shared" ca="1" si="50"/>
        <v>0</v>
      </c>
      <c r="AZ44" s="63">
        <f t="shared" ca="1" si="51"/>
        <v>0.61511999999999922</v>
      </c>
      <c r="BA44" s="67">
        <f t="shared" ca="1" si="16"/>
        <v>35.916810916796102</v>
      </c>
      <c r="BB44" s="65">
        <f t="shared" ca="1" si="52"/>
        <v>4.3133185854360434E-4</v>
      </c>
      <c r="BC44" s="68">
        <f t="shared" ca="1" si="17"/>
        <v>5.1163493434837504E-2</v>
      </c>
      <c r="BD44" s="81">
        <f t="shared" si="53"/>
        <v>9.1110000000000007</v>
      </c>
      <c r="BE44" s="63">
        <f t="shared" si="54"/>
        <v>9.1110000000000007</v>
      </c>
      <c r="BF44" s="67">
        <f t="shared" si="55"/>
        <v>35.901325531330492</v>
      </c>
      <c r="BG44" s="69">
        <f t="shared" ca="1" si="18"/>
        <v>1.08</v>
      </c>
      <c r="BH44" s="70">
        <f t="shared" ca="1" si="19"/>
        <v>9.8398800000000008</v>
      </c>
      <c r="BI44" s="70">
        <f t="shared" ca="1" si="56"/>
        <v>9.8398800000000008</v>
      </c>
      <c r="BJ44" s="67">
        <f t="shared" ca="1" si="57"/>
        <v>38.733501665490152</v>
      </c>
      <c r="BK44" s="65">
        <f t="shared" ca="1" si="58"/>
        <v>7.8887787351697325E-2</v>
      </c>
      <c r="BL44" s="65">
        <f t="shared" ca="1" si="20"/>
        <v>0.13359849842962235</v>
      </c>
      <c r="BM44" s="68">
        <f t="shared" ca="1" si="59"/>
        <v>7.8422629314699455E-2</v>
      </c>
      <c r="BO44" s="97">
        <f t="shared" ca="1" si="21"/>
        <v>2945244.8622071948</v>
      </c>
      <c r="BP44" s="97">
        <f t="shared" ca="1" si="22"/>
        <v>3018446.3223013817</v>
      </c>
      <c r="BQ44" s="97">
        <f t="shared" ca="1" si="23"/>
        <v>3095933.8783787214</v>
      </c>
      <c r="BR44" s="97">
        <f t="shared" ca="1" si="60"/>
        <v>3338725.1533056358</v>
      </c>
      <c r="BT44" s="97">
        <f t="shared" si="61"/>
        <v>2709554.9395084386</v>
      </c>
      <c r="BU44" s="97">
        <f t="shared" si="62"/>
        <v>2790159.4521543509</v>
      </c>
      <c r="BV44" s="97">
        <f t="shared" si="63"/>
        <v>2865369.5177837405</v>
      </c>
      <c r="BW44" s="97">
        <f t="shared" si="64"/>
        <v>2865369.5177837405</v>
      </c>
      <c r="BY44" s="97">
        <f t="shared" ca="1" si="65"/>
        <v>2945244.8622071948</v>
      </c>
      <c r="BZ44" s="97">
        <f t="shared" ca="1" si="66"/>
        <v>3018446.3223013817</v>
      </c>
      <c r="CA44" s="97">
        <f t="shared" ca="1" si="67"/>
        <v>3018446.3223013817</v>
      </c>
      <c r="CB44" s="97">
        <f t="shared" ca="1" si="68"/>
        <v>3338725.1533056358</v>
      </c>
    </row>
    <row r="45" spans="2:80">
      <c r="B45" s="14">
        <v>10082</v>
      </c>
      <c r="C45" s="15" t="s">
        <v>44</v>
      </c>
      <c r="D45" s="16">
        <f>RHWM!D32</f>
        <v>1</v>
      </c>
      <c r="E45" s="16">
        <f>RHWM!E32</f>
        <v>0</v>
      </c>
      <c r="F45" s="18">
        <f>RHWM!M32</f>
        <v>9.9000000000000005E-2</v>
      </c>
      <c r="G45" s="18">
        <f>RHWM!N32</f>
        <v>9.9000000000000005E-2</v>
      </c>
      <c r="H45" s="18">
        <f>RHWM!O32</f>
        <v>0.11799999999999999</v>
      </c>
      <c r="I45" s="18">
        <v>0</v>
      </c>
      <c r="J45" s="18">
        <v>0</v>
      </c>
      <c r="K45" s="18">
        <v>0</v>
      </c>
      <c r="L45" s="18">
        <v>0</v>
      </c>
      <c r="M45" s="18">
        <v>0</v>
      </c>
      <c r="N45" s="18">
        <v>0</v>
      </c>
      <c r="O45" s="81">
        <f t="shared" si="24"/>
        <v>0.11799999999999999</v>
      </c>
      <c r="P45" s="63">
        <f t="shared" si="25"/>
        <v>9.9000000000000005E-2</v>
      </c>
      <c r="Q45" s="63">
        <f t="shared" si="26"/>
        <v>9.9000000000000005E-2</v>
      </c>
      <c r="R45" s="63">
        <f t="shared" si="27"/>
        <v>0</v>
      </c>
      <c r="S45" s="63">
        <f t="shared" si="28"/>
        <v>1.8999999999999989E-2</v>
      </c>
      <c r="T45" s="67">
        <f t="shared" si="6"/>
        <v>33.949064274110405</v>
      </c>
      <c r="U45" s="138">
        <f t="shared" ca="1" si="7"/>
        <v>1.39</v>
      </c>
      <c r="V45" s="66">
        <f t="shared" ca="1" si="8"/>
        <v>0.13761000000000001</v>
      </c>
      <c r="W45" s="66">
        <f t="shared" ca="1" si="29"/>
        <v>0.11799999999999999</v>
      </c>
      <c r="X45" s="66">
        <f t="shared" ca="1" si="30"/>
        <v>1.9610000000000016E-2</v>
      </c>
      <c r="Y45" s="63">
        <f t="shared" ca="1" si="31"/>
        <v>0</v>
      </c>
      <c r="Z45" s="67">
        <f t="shared" ca="1" si="9"/>
        <v>38.294316662061476</v>
      </c>
      <c r="AA45" s="68">
        <f t="shared" ca="1" si="10"/>
        <v>0.12799328879484806</v>
      </c>
      <c r="AB45" s="81">
        <f t="shared" si="11"/>
        <v>0.1085</v>
      </c>
      <c r="AC45" s="63">
        <f t="shared" si="32"/>
        <v>9.9000000000000005E-2</v>
      </c>
      <c r="AD45" s="63">
        <f t="shared" si="33"/>
        <v>9.9000000000000005E-2</v>
      </c>
      <c r="AE45" s="63">
        <f t="shared" si="34"/>
        <v>0</v>
      </c>
      <c r="AF45" s="63">
        <f t="shared" si="35"/>
        <v>9.4999999999999946E-3</v>
      </c>
      <c r="AG45" s="67">
        <f t="shared" si="36"/>
        <v>34.95898946171183</v>
      </c>
      <c r="AH45" s="65">
        <f t="shared" ca="1" si="37"/>
        <v>1.39</v>
      </c>
      <c r="AI45" s="66">
        <f t="shared" ca="1" si="38"/>
        <v>0.13761000000000001</v>
      </c>
      <c r="AJ45" s="66">
        <f t="shared" ca="1" si="39"/>
        <v>0.1085</v>
      </c>
      <c r="AK45" s="66">
        <f t="shared" ca="1" si="40"/>
        <v>2.9110000000000011E-2</v>
      </c>
      <c r="AL45" s="63">
        <f t="shared" ca="1" si="41"/>
        <v>0</v>
      </c>
      <c r="AM45" s="67">
        <f t="shared" ca="1" si="42"/>
        <v>40.833752392610855</v>
      </c>
      <c r="AN45" s="65">
        <f t="shared" ca="1" si="43"/>
        <v>0.16804727543206721</v>
      </c>
      <c r="AO45" s="68">
        <f t="shared" ca="1" si="44"/>
        <v>6.6313645258624598E-2</v>
      </c>
      <c r="AP45" s="81">
        <f t="shared" si="12"/>
        <v>0.11799999999999999</v>
      </c>
      <c r="AQ45" s="63">
        <f t="shared" si="13"/>
        <v>9.9000000000000005E-2</v>
      </c>
      <c r="AR45" s="63">
        <f t="shared" si="45"/>
        <v>9.9000000000000005E-2</v>
      </c>
      <c r="AS45" s="63">
        <f t="shared" si="46"/>
        <v>0</v>
      </c>
      <c r="AT45" s="63">
        <f t="shared" si="47"/>
        <v>1.8999999999999989E-2</v>
      </c>
      <c r="AU45" s="67">
        <f t="shared" si="48"/>
        <v>35.901325531330492</v>
      </c>
      <c r="AV45" s="69">
        <f t="shared" ca="1" si="14"/>
        <v>1.39</v>
      </c>
      <c r="AW45" s="66">
        <f t="shared" ca="1" si="15"/>
        <v>0.13761000000000001</v>
      </c>
      <c r="AX45" s="66">
        <f t="shared" ca="1" si="49"/>
        <v>0.11799999999999999</v>
      </c>
      <c r="AY45" s="66">
        <f t="shared" ca="1" si="50"/>
        <v>1.9610000000000016E-2</v>
      </c>
      <c r="AZ45" s="63">
        <f t="shared" ca="1" si="51"/>
        <v>0</v>
      </c>
      <c r="BA45" s="67">
        <f t="shared" ca="1" si="16"/>
        <v>39.793379029009088</v>
      </c>
      <c r="BB45" s="65">
        <f t="shared" ca="1" si="52"/>
        <v>0.10840974365367284</v>
      </c>
      <c r="BC45" s="68">
        <f t="shared" ca="1" si="17"/>
        <v>3.9145818429833668E-2</v>
      </c>
      <c r="BD45" s="81">
        <f t="shared" si="53"/>
        <v>9.9000000000000005E-2</v>
      </c>
      <c r="BE45" s="63">
        <f t="shared" si="54"/>
        <v>9.9000000000000005E-2</v>
      </c>
      <c r="BF45" s="67">
        <f t="shared" si="55"/>
        <v>35.901325531330492</v>
      </c>
      <c r="BG45" s="69">
        <f t="shared" ca="1" si="18"/>
        <v>1.39</v>
      </c>
      <c r="BH45" s="70">
        <f t="shared" ca="1" si="19"/>
        <v>0.13761000000000001</v>
      </c>
      <c r="BI45" s="70">
        <f t="shared" ca="1" si="56"/>
        <v>0.13761000000000001</v>
      </c>
      <c r="BJ45" s="67">
        <f t="shared" ca="1" si="57"/>
        <v>38.733501665490152</v>
      </c>
      <c r="BK45" s="65">
        <f t="shared" ca="1" si="58"/>
        <v>7.8887787351697325E-2</v>
      </c>
      <c r="BL45" s="65">
        <f t="shared" ca="1" si="20"/>
        <v>1.1468673205592861E-2</v>
      </c>
      <c r="BM45" s="68">
        <f t="shared" ca="1" si="59"/>
        <v>-2.6634515323423313E-2</v>
      </c>
      <c r="BO45" s="97">
        <f t="shared" ca="1" si="21"/>
        <v>46162.40482298861</v>
      </c>
      <c r="BP45" s="97">
        <f t="shared" ca="1" si="22"/>
        <v>49223.602160705297</v>
      </c>
      <c r="BQ45" s="97">
        <f t="shared" ca="1" si="23"/>
        <v>47969.469940473806</v>
      </c>
      <c r="BR45" s="97">
        <f t="shared" ca="1" si="60"/>
        <v>46691.826358287755</v>
      </c>
      <c r="BT45" s="97">
        <f t="shared" si="61"/>
        <v>29441.986501079507</v>
      </c>
      <c r="BU45" s="97">
        <f t="shared" si="62"/>
        <v>30317.834020774968</v>
      </c>
      <c r="BV45" s="97">
        <f t="shared" si="63"/>
        <v>31135.065553791057</v>
      </c>
      <c r="BW45" s="97">
        <f t="shared" si="64"/>
        <v>31135.065553791057</v>
      </c>
      <c r="BY45" s="97">
        <f t="shared" ca="1" si="65"/>
        <v>46162.40482298861</v>
      </c>
      <c r="BZ45" s="97">
        <f t="shared" ca="1" si="66"/>
        <v>49223.602160705297</v>
      </c>
      <c r="CA45" s="97">
        <f t="shared" ca="1" si="67"/>
        <v>49223.602160705297</v>
      </c>
      <c r="CB45" s="97">
        <f t="shared" ca="1" si="68"/>
        <v>46691.826358287755</v>
      </c>
    </row>
    <row r="46" spans="2:80">
      <c r="B46" s="14">
        <v>10083</v>
      </c>
      <c r="C46" s="15" t="s">
        <v>45</v>
      </c>
      <c r="D46" s="16">
        <f>RHWM!D33</f>
        <v>1</v>
      </c>
      <c r="E46" s="16">
        <f>RHWM!E33</f>
        <v>0</v>
      </c>
      <c r="F46" s="18">
        <f>RHWM!M33</f>
        <v>8.6989999999999998</v>
      </c>
      <c r="G46" s="18">
        <f>RHWM!N33</f>
        <v>8.7420000000000009</v>
      </c>
      <c r="H46" s="18">
        <f>RHWM!O33</f>
        <v>8.3629999999999995</v>
      </c>
      <c r="I46" s="18">
        <v>0.33600000000000002</v>
      </c>
      <c r="J46" s="18">
        <v>0.379</v>
      </c>
      <c r="K46" s="18">
        <v>0.33600000000000002</v>
      </c>
      <c r="L46" s="18">
        <v>0.379</v>
      </c>
      <c r="M46" s="18">
        <v>0</v>
      </c>
      <c r="N46" s="18">
        <v>0</v>
      </c>
      <c r="O46" s="81">
        <f t="shared" si="24"/>
        <v>8.3629999999999995</v>
      </c>
      <c r="P46" s="63">
        <f t="shared" si="25"/>
        <v>8.7420000000000009</v>
      </c>
      <c r="Q46" s="63">
        <f t="shared" si="26"/>
        <v>8.3629999999999995</v>
      </c>
      <c r="R46" s="63">
        <f t="shared" si="27"/>
        <v>0.37900000000000134</v>
      </c>
      <c r="S46" s="63">
        <f t="shared" si="28"/>
        <v>0</v>
      </c>
      <c r="T46" s="67">
        <f t="shared" si="6"/>
        <v>35.213738792540077</v>
      </c>
      <c r="U46" s="138">
        <f t="shared" ca="1" si="7"/>
        <v>1.24</v>
      </c>
      <c r="V46" s="66">
        <f t="shared" ca="1" si="8"/>
        <v>10.84008</v>
      </c>
      <c r="W46" s="66">
        <f t="shared" ca="1" si="29"/>
        <v>8.3629999999999995</v>
      </c>
      <c r="X46" s="66">
        <f t="shared" ca="1" si="30"/>
        <v>2.4770800000000008</v>
      </c>
      <c r="Y46" s="63">
        <f t="shared" ca="1" si="31"/>
        <v>0</v>
      </c>
      <c r="Z46" s="67">
        <f t="shared" ca="1" si="9"/>
        <v>40.784339050619998</v>
      </c>
      <c r="AA46" s="68">
        <f t="shared" ca="1" si="10"/>
        <v>0.15819394500819195</v>
      </c>
      <c r="AB46" s="81">
        <f t="shared" si="11"/>
        <v>8.5525000000000002</v>
      </c>
      <c r="AC46" s="63">
        <f t="shared" si="32"/>
        <v>8.7420000000000009</v>
      </c>
      <c r="AD46" s="63">
        <f t="shared" si="33"/>
        <v>8.5525000000000002</v>
      </c>
      <c r="AE46" s="63">
        <f t="shared" si="34"/>
        <v>0.18950000000000067</v>
      </c>
      <c r="AF46" s="63">
        <f t="shared" si="35"/>
        <v>0</v>
      </c>
      <c r="AG46" s="67">
        <f t="shared" si="36"/>
        <v>35.569434611220593</v>
      </c>
      <c r="AH46" s="65">
        <f t="shared" ca="1" si="37"/>
        <v>1.24</v>
      </c>
      <c r="AI46" s="66">
        <f t="shared" ca="1" si="38"/>
        <v>10.84008</v>
      </c>
      <c r="AJ46" s="66">
        <f t="shared" ca="1" si="39"/>
        <v>8.5525000000000002</v>
      </c>
      <c r="AK46" s="66">
        <f t="shared" ca="1" si="40"/>
        <v>2.2875800000000002</v>
      </c>
      <c r="AL46" s="63">
        <f t="shared" ca="1" si="41"/>
        <v>0</v>
      </c>
      <c r="AM46" s="67">
        <f t="shared" ca="1" si="42"/>
        <v>40.819335524786929</v>
      </c>
      <c r="AN46" s="65">
        <f t="shared" ca="1" si="43"/>
        <v>0.14759584938441006</v>
      </c>
      <c r="AO46" s="68">
        <f t="shared" ca="1" si="44"/>
        <v>8.5808609337756359E-4</v>
      </c>
      <c r="AP46" s="81">
        <f t="shared" si="12"/>
        <v>8.7420000000000009</v>
      </c>
      <c r="AQ46" s="63">
        <f t="shared" si="13"/>
        <v>8.7420000000000009</v>
      </c>
      <c r="AR46" s="63">
        <f t="shared" si="45"/>
        <v>8.7420000000000009</v>
      </c>
      <c r="AS46" s="63">
        <f t="shared" si="46"/>
        <v>0</v>
      </c>
      <c r="AT46" s="63">
        <f t="shared" si="47"/>
        <v>0</v>
      </c>
      <c r="AU46" s="67">
        <f t="shared" si="48"/>
        <v>35.901325531330492</v>
      </c>
      <c r="AV46" s="69">
        <f t="shared" ca="1" si="14"/>
        <v>1.24</v>
      </c>
      <c r="AW46" s="66">
        <f t="shared" ca="1" si="15"/>
        <v>10.84008</v>
      </c>
      <c r="AX46" s="66">
        <f t="shared" ca="1" si="49"/>
        <v>8.7420000000000009</v>
      </c>
      <c r="AY46" s="66">
        <f t="shared" ca="1" si="50"/>
        <v>2.0980799999999995</v>
      </c>
      <c r="AZ46" s="63">
        <f t="shared" ca="1" si="51"/>
        <v>0</v>
      </c>
      <c r="BA46" s="67">
        <f t="shared" ca="1" si="16"/>
        <v>41.181944287738794</v>
      </c>
      <c r="BB46" s="65">
        <f t="shared" ca="1" si="52"/>
        <v>0.14708701359229748</v>
      </c>
      <c r="BC46" s="68">
        <f t="shared" ca="1" si="17"/>
        <v>9.7489685103222534E-3</v>
      </c>
      <c r="BD46" s="81">
        <f t="shared" si="53"/>
        <v>8.7420000000000009</v>
      </c>
      <c r="BE46" s="63">
        <f t="shared" si="54"/>
        <v>8.7420000000000009</v>
      </c>
      <c r="BF46" s="67">
        <f t="shared" si="55"/>
        <v>35.901325531330492</v>
      </c>
      <c r="BG46" s="69">
        <f t="shared" ca="1" si="18"/>
        <v>1.24</v>
      </c>
      <c r="BH46" s="70">
        <f t="shared" ca="1" si="19"/>
        <v>10.84008</v>
      </c>
      <c r="BI46" s="70">
        <f t="shared" ca="1" si="56"/>
        <v>10.84008</v>
      </c>
      <c r="BJ46" s="67">
        <f t="shared" ca="1" si="57"/>
        <v>38.733501665490152</v>
      </c>
      <c r="BK46" s="65">
        <f t="shared" ca="1" si="58"/>
        <v>7.8887787351697325E-2</v>
      </c>
      <c r="BL46" s="65">
        <f t="shared" ca="1" si="20"/>
        <v>-5.0284923891605104E-2</v>
      </c>
      <c r="BM46" s="68">
        <f t="shared" ca="1" si="59"/>
        <v>-5.9454274551520414E-2</v>
      </c>
      <c r="BO46" s="97">
        <f t="shared" ca="1" si="21"/>
        <v>3872844.1629692009</v>
      </c>
      <c r="BP46" s="97">
        <f t="shared" ca="1" si="22"/>
        <v>3876167.3966872627</v>
      </c>
      <c r="BQ46" s="97">
        <f t="shared" ca="1" si="23"/>
        <v>3910600.3987593721</v>
      </c>
      <c r="BR46" s="97">
        <f t="shared" ca="1" si="60"/>
        <v>3678098.4889902477</v>
      </c>
      <c r="BT46" s="97">
        <f t="shared" si="61"/>
        <v>2696665.2996336157</v>
      </c>
      <c r="BU46" s="97">
        <f t="shared" si="62"/>
        <v>2723904.456972505</v>
      </c>
      <c r="BV46" s="97">
        <f t="shared" si="63"/>
        <v>2749320.6370832468</v>
      </c>
      <c r="BW46" s="97">
        <f t="shared" si="64"/>
        <v>2749320.6370832468</v>
      </c>
      <c r="BY46" s="97">
        <f t="shared" ca="1" si="65"/>
        <v>3872844.1629692009</v>
      </c>
      <c r="BZ46" s="97">
        <f t="shared" ca="1" si="66"/>
        <v>3876167.3966872627</v>
      </c>
      <c r="CA46" s="97">
        <f t="shared" ca="1" si="67"/>
        <v>3876167.3966872627</v>
      </c>
      <c r="CB46" s="97">
        <f t="shared" ca="1" si="68"/>
        <v>3678098.4889902472</v>
      </c>
    </row>
    <row r="47" spans="2:80">
      <c r="B47" s="14">
        <v>10086</v>
      </c>
      <c r="C47" s="15" t="s">
        <v>46</v>
      </c>
      <c r="D47" s="16">
        <f>RHWM!D34</f>
        <v>1</v>
      </c>
      <c r="E47" s="16">
        <f>RHWM!E34</f>
        <v>0</v>
      </c>
      <c r="F47" s="18">
        <f>RHWM!M34</f>
        <v>3.8690000000000002</v>
      </c>
      <c r="G47" s="18">
        <f>RHWM!N34</f>
        <v>3.8740000000000001</v>
      </c>
      <c r="H47" s="18">
        <f>RHWM!O34</f>
        <v>3.9449999999999998</v>
      </c>
      <c r="I47" s="18">
        <v>0</v>
      </c>
      <c r="J47" s="18">
        <v>0</v>
      </c>
      <c r="K47" s="18">
        <v>0</v>
      </c>
      <c r="L47" s="18">
        <v>0</v>
      </c>
      <c r="M47" s="18">
        <v>0</v>
      </c>
      <c r="N47" s="18">
        <v>0</v>
      </c>
      <c r="O47" s="81">
        <f t="shared" si="24"/>
        <v>3.9449999999999998</v>
      </c>
      <c r="P47" s="63">
        <f t="shared" si="25"/>
        <v>3.8740000000000001</v>
      </c>
      <c r="Q47" s="63">
        <f t="shared" si="26"/>
        <v>3.8740000000000001</v>
      </c>
      <c r="R47" s="63">
        <f t="shared" si="27"/>
        <v>0</v>
      </c>
      <c r="S47" s="63">
        <f t="shared" si="28"/>
        <v>7.099999999999973E-2</v>
      </c>
      <c r="T47" s="67">
        <f t="shared" si="6"/>
        <v>33.949064274110405</v>
      </c>
      <c r="U47" s="138">
        <f t="shared" ca="1" si="7"/>
        <v>1.05</v>
      </c>
      <c r="V47" s="66">
        <f t="shared" ca="1" si="8"/>
        <v>4.0677000000000003</v>
      </c>
      <c r="W47" s="66">
        <f t="shared" ca="1" si="29"/>
        <v>3.9449999999999998</v>
      </c>
      <c r="X47" s="66">
        <f t="shared" ca="1" si="30"/>
        <v>0.12270000000000048</v>
      </c>
      <c r="Y47" s="63">
        <f t="shared" ca="1" si="31"/>
        <v>0</v>
      </c>
      <c r="Z47" s="67">
        <f t="shared" ca="1" si="9"/>
        <v>35.041927498054058</v>
      </c>
      <c r="AA47" s="68">
        <f t="shared" ca="1" si="10"/>
        <v>3.2191262036552537E-2</v>
      </c>
      <c r="AB47" s="81">
        <f t="shared" si="11"/>
        <v>3.9095</v>
      </c>
      <c r="AC47" s="63">
        <f t="shared" si="32"/>
        <v>3.8740000000000001</v>
      </c>
      <c r="AD47" s="63">
        <f t="shared" si="33"/>
        <v>3.8740000000000001</v>
      </c>
      <c r="AE47" s="63">
        <f t="shared" si="34"/>
        <v>0</v>
      </c>
      <c r="AF47" s="63">
        <f t="shared" si="35"/>
        <v>3.5499999999999865E-2</v>
      </c>
      <c r="AG47" s="67">
        <f t="shared" si="36"/>
        <v>34.958989461711823</v>
      </c>
      <c r="AH47" s="65">
        <f t="shared" ca="1" si="37"/>
        <v>1.05</v>
      </c>
      <c r="AI47" s="66">
        <f t="shared" ca="1" si="38"/>
        <v>4.0677000000000003</v>
      </c>
      <c r="AJ47" s="66">
        <f t="shared" ca="1" si="39"/>
        <v>3.9095</v>
      </c>
      <c r="AK47" s="66">
        <f t="shared" ca="1" si="40"/>
        <v>0.15820000000000034</v>
      </c>
      <c r="AL47" s="63">
        <f t="shared" ca="1" si="41"/>
        <v>0</v>
      </c>
      <c r="AM47" s="67">
        <f t="shared" ca="1" si="42"/>
        <v>35.953761445253598</v>
      </c>
      <c r="AN47" s="65">
        <f t="shared" ca="1" si="43"/>
        <v>2.8455398707427637E-2</v>
      </c>
      <c r="AO47" s="68">
        <f t="shared" ca="1" si="44"/>
        <v>2.6021226921669083E-2</v>
      </c>
      <c r="AP47" s="81">
        <f t="shared" si="12"/>
        <v>3.9449999999999998</v>
      </c>
      <c r="AQ47" s="63">
        <f t="shared" si="13"/>
        <v>3.8740000000000001</v>
      </c>
      <c r="AR47" s="63">
        <f t="shared" si="45"/>
        <v>3.8740000000000001</v>
      </c>
      <c r="AS47" s="63">
        <f t="shared" si="46"/>
        <v>0</v>
      </c>
      <c r="AT47" s="63">
        <f t="shared" si="47"/>
        <v>7.099999999999973E-2</v>
      </c>
      <c r="AU47" s="67">
        <f t="shared" si="48"/>
        <v>35.901325531330492</v>
      </c>
      <c r="AV47" s="69">
        <f t="shared" ca="1" si="14"/>
        <v>1.05</v>
      </c>
      <c r="AW47" s="66">
        <f t="shared" ca="1" si="15"/>
        <v>4.0677000000000003</v>
      </c>
      <c r="AX47" s="66">
        <f t="shared" ca="1" si="49"/>
        <v>3.9449999999999998</v>
      </c>
      <c r="AY47" s="66">
        <f t="shared" ca="1" si="50"/>
        <v>0.12270000000000048</v>
      </c>
      <c r="AZ47" s="63">
        <f t="shared" ca="1" si="51"/>
        <v>0</v>
      </c>
      <c r="BA47" s="67">
        <f t="shared" ca="1" si="16"/>
        <v>36.73738060003457</v>
      </c>
      <c r="BB47" s="65">
        <f t="shared" ca="1" si="52"/>
        <v>2.3287582180620658E-2</v>
      </c>
      <c r="BC47" s="68">
        <f t="shared" ca="1" si="17"/>
        <v>4.838355715662801E-2</v>
      </c>
      <c r="BD47" s="81">
        <f t="shared" si="53"/>
        <v>3.8740000000000001</v>
      </c>
      <c r="BE47" s="63">
        <f t="shared" si="54"/>
        <v>3.8740000000000001</v>
      </c>
      <c r="BF47" s="67">
        <f t="shared" si="55"/>
        <v>35.901325531330492</v>
      </c>
      <c r="BG47" s="69">
        <f t="shared" ca="1" si="18"/>
        <v>1.05</v>
      </c>
      <c r="BH47" s="70">
        <f t="shared" ca="1" si="19"/>
        <v>4.0677000000000003</v>
      </c>
      <c r="BI47" s="70">
        <f t="shared" ca="1" si="56"/>
        <v>4.0677000000000003</v>
      </c>
      <c r="BJ47" s="67">
        <f t="shared" ca="1" si="57"/>
        <v>38.733501665490152</v>
      </c>
      <c r="BK47" s="65">
        <f t="shared" ca="1" si="58"/>
        <v>7.8887787351697325E-2</v>
      </c>
      <c r="BL47" s="65">
        <f t="shared" ca="1" si="20"/>
        <v>0.10534734904754006</v>
      </c>
      <c r="BM47" s="68">
        <f t="shared" ca="1" si="59"/>
        <v>5.4334877251801306E-2</v>
      </c>
      <c r="BO47" s="97">
        <f t="shared" ca="1" si="21"/>
        <v>1248650.8247183904</v>
      </c>
      <c r="BP47" s="97">
        <f t="shared" ca="1" si="22"/>
        <v>1281142.2511743167</v>
      </c>
      <c r="BQ47" s="97">
        <f t="shared" ca="1" si="23"/>
        <v>1309064.9932648232</v>
      </c>
      <c r="BR47" s="97">
        <f t="shared" ca="1" si="60"/>
        <v>1380192.8789884974</v>
      </c>
      <c r="BT47" s="97">
        <f t="shared" si="61"/>
        <v>1152103.5929816365</v>
      </c>
      <c r="BU47" s="97">
        <f t="shared" si="62"/>
        <v>1186376.6565301234</v>
      </c>
      <c r="BV47" s="97">
        <f t="shared" si="63"/>
        <v>1218355.9995493591</v>
      </c>
      <c r="BW47" s="97">
        <f t="shared" si="64"/>
        <v>1218355.9995493591</v>
      </c>
      <c r="BY47" s="97">
        <f t="shared" ca="1" si="65"/>
        <v>1248650.8247183904</v>
      </c>
      <c r="BZ47" s="97">
        <f t="shared" ca="1" si="66"/>
        <v>1281142.2511743165</v>
      </c>
      <c r="CA47" s="97">
        <f t="shared" ca="1" si="67"/>
        <v>1281142.2511743165</v>
      </c>
      <c r="CB47" s="97">
        <f t="shared" ca="1" si="68"/>
        <v>1380192.8789884972</v>
      </c>
    </row>
    <row r="48" spans="2:80">
      <c r="B48" s="14">
        <v>10087</v>
      </c>
      <c r="C48" s="15" t="s">
        <v>47</v>
      </c>
      <c r="D48" s="16">
        <f>RHWM!D35</f>
        <v>1</v>
      </c>
      <c r="E48" s="16">
        <f>RHWM!E35</f>
        <v>0</v>
      </c>
      <c r="F48" s="18">
        <f>RHWM!M35</f>
        <v>46.790999999999997</v>
      </c>
      <c r="G48" s="18">
        <f>RHWM!N35</f>
        <v>46.761000000000003</v>
      </c>
      <c r="H48" s="18">
        <f>RHWM!O35</f>
        <v>85.48</v>
      </c>
      <c r="I48" s="18">
        <v>0</v>
      </c>
      <c r="J48" s="18">
        <v>0</v>
      </c>
      <c r="K48" s="18">
        <v>0</v>
      </c>
      <c r="L48" s="18">
        <v>0</v>
      </c>
      <c r="M48" s="18">
        <v>0</v>
      </c>
      <c r="N48" s="18">
        <v>0</v>
      </c>
      <c r="O48" s="81">
        <f t="shared" si="24"/>
        <v>85.48</v>
      </c>
      <c r="P48" s="63">
        <f t="shared" si="25"/>
        <v>46.761000000000003</v>
      </c>
      <c r="Q48" s="63">
        <f t="shared" si="26"/>
        <v>46.761000000000003</v>
      </c>
      <c r="R48" s="63">
        <f t="shared" si="27"/>
        <v>0</v>
      </c>
      <c r="S48" s="63">
        <f t="shared" si="28"/>
        <v>38.719000000000001</v>
      </c>
      <c r="T48" s="67">
        <f t="shared" si="6"/>
        <v>33.949064274110405</v>
      </c>
      <c r="U48" s="138">
        <f t="shared" ca="1" si="7"/>
        <v>1.01</v>
      </c>
      <c r="V48" s="66">
        <f t="shared" ca="1" si="8"/>
        <v>47.228610000000003</v>
      </c>
      <c r="W48" s="66">
        <f t="shared" ca="1" si="29"/>
        <v>47.228610000000003</v>
      </c>
      <c r="X48" s="66">
        <f t="shared" ca="1" si="30"/>
        <v>0</v>
      </c>
      <c r="Y48" s="63">
        <f t="shared" ca="1" si="31"/>
        <v>38.251390000000001</v>
      </c>
      <c r="Z48" s="67">
        <f t="shared" ca="1" si="9"/>
        <v>34.16862471073118</v>
      </c>
      <c r="AA48" s="68">
        <f t="shared" ca="1" si="10"/>
        <v>6.4673486976845052E-3</v>
      </c>
      <c r="AB48" s="81">
        <f t="shared" si="11"/>
        <v>66.120500000000007</v>
      </c>
      <c r="AC48" s="63">
        <f t="shared" si="32"/>
        <v>46.761000000000003</v>
      </c>
      <c r="AD48" s="63">
        <f t="shared" si="33"/>
        <v>46.761000000000003</v>
      </c>
      <c r="AE48" s="63">
        <f t="shared" si="34"/>
        <v>0</v>
      </c>
      <c r="AF48" s="63">
        <f t="shared" si="35"/>
        <v>19.359500000000004</v>
      </c>
      <c r="AG48" s="67">
        <f t="shared" si="36"/>
        <v>34.95898946171183</v>
      </c>
      <c r="AH48" s="65">
        <f t="shared" ca="1" si="37"/>
        <v>1.01</v>
      </c>
      <c r="AI48" s="66">
        <f t="shared" ca="1" si="38"/>
        <v>47.228610000000003</v>
      </c>
      <c r="AJ48" s="66">
        <f t="shared" ca="1" si="39"/>
        <v>47.228610000000003</v>
      </c>
      <c r="AK48" s="66">
        <f t="shared" ca="1" si="40"/>
        <v>0</v>
      </c>
      <c r="AL48" s="63">
        <f t="shared" ca="1" si="41"/>
        <v>18.891890000000004</v>
      </c>
      <c r="AM48" s="67">
        <f t="shared" ca="1" si="42"/>
        <v>34.854465131310413</v>
      </c>
      <c r="AN48" s="65">
        <f t="shared" ca="1" si="43"/>
        <v>-2.9899128095763894E-3</v>
      </c>
      <c r="AO48" s="68">
        <f t="shared" ca="1" si="44"/>
        <v>2.0072227851881674E-2</v>
      </c>
      <c r="AP48" s="81">
        <f t="shared" si="12"/>
        <v>85.48</v>
      </c>
      <c r="AQ48" s="63">
        <f t="shared" si="13"/>
        <v>46.761000000000003</v>
      </c>
      <c r="AR48" s="63">
        <f t="shared" si="45"/>
        <v>46.761000000000003</v>
      </c>
      <c r="AS48" s="63">
        <f t="shared" si="46"/>
        <v>0</v>
      </c>
      <c r="AT48" s="63">
        <f t="shared" si="47"/>
        <v>38.719000000000001</v>
      </c>
      <c r="AU48" s="67">
        <f t="shared" si="48"/>
        <v>35.901325531330492</v>
      </c>
      <c r="AV48" s="69">
        <f t="shared" ca="1" si="14"/>
        <v>1.01</v>
      </c>
      <c r="AW48" s="66">
        <f t="shared" ca="1" si="15"/>
        <v>47.228610000000003</v>
      </c>
      <c r="AX48" s="66">
        <f t="shared" ca="1" si="49"/>
        <v>47.228610000000003</v>
      </c>
      <c r="AY48" s="66">
        <f t="shared" ca="1" si="50"/>
        <v>0</v>
      </c>
      <c r="AZ48" s="63">
        <f t="shared" ca="1" si="51"/>
        <v>38.251390000000001</v>
      </c>
      <c r="BA48" s="67">
        <f t="shared" ca="1" si="16"/>
        <v>35.916810916796102</v>
      </c>
      <c r="BB48" s="65">
        <f t="shared" ca="1" si="52"/>
        <v>4.3133185854360434E-4</v>
      </c>
      <c r="BC48" s="68">
        <f t="shared" ca="1" si="17"/>
        <v>5.1163493434837504E-2</v>
      </c>
      <c r="BD48" s="81">
        <f t="shared" si="53"/>
        <v>46.761000000000003</v>
      </c>
      <c r="BE48" s="63">
        <f t="shared" si="54"/>
        <v>46.761000000000003</v>
      </c>
      <c r="BF48" s="67">
        <f t="shared" si="55"/>
        <v>35.901325531330492</v>
      </c>
      <c r="BG48" s="69">
        <f t="shared" ca="1" si="18"/>
        <v>1.01</v>
      </c>
      <c r="BH48" s="70">
        <f t="shared" ca="1" si="19"/>
        <v>47.228610000000003</v>
      </c>
      <c r="BI48" s="70">
        <f t="shared" ca="1" si="56"/>
        <v>47.228610000000003</v>
      </c>
      <c r="BJ48" s="67">
        <f t="shared" ca="1" si="57"/>
        <v>38.733501665490152</v>
      </c>
      <c r="BK48" s="65">
        <f t="shared" ca="1" si="58"/>
        <v>7.8887787351697325E-2</v>
      </c>
      <c r="BL48" s="65">
        <f t="shared" ca="1" si="20"/>
        <v>0.13359849842962235</v>
      </c>
      <c r="BM48" s="68">
        <f t="shared" ca="1" si="59"/>
        <v>7.8422629314699455E-2</v>
      </c>
      <c r="BO48" s="97">
        <f t="shared" ca="1" si="21"/>
        <v>14136333.060127497</v>
      </c>
      <c r="BP48" s="97">
        <f t="shared" ca="1" si="22"/>
        <v>14420080.758300465</v>
      </c>
      <c r="BQ48" s="97">
        <f t="shared" ca="1" si="23"/>
        <v>14859597.243842006</v>
      </c>
      <c r="BR48" s="97">
        <f t="shared" ca="1" si="60"/>
        <v>16024925.930261556</v>
      </c>
      <c r="BT48" s="97">
        <f t="shared" si="61"/>
        <v>13906431.624009889</v>
      </c>
      <c r="BU48" s="97">
        <f t="shared" si="62"/>
        <v>14320123.602479378</v>
      </c>
      <c r="BV48" s="97">
        <f t="shared" si="63"/>
        <v>14706129.296573978</v>
      </c>
      <c r="BW48" s="97">
        <f t="shared" si="64"/>
        <v>14706129.296573978</v>
      </c>
      <c r="BY48" s="97">
        <f t="shared" ca="1" si="65"/>
        <v>14136333.060127495</v>
      </c>
      <c r="BZ48" s="97">
        <f t="shared" ca="1" si="66"/>
        <v>14420080.758300465</v>
      </c>
      <c r="CA48" s="97">
        <f t="shared" ca="1" si="67"/>
        <v>14420080.758300465</v>
      </c>
      <c r="CB48" s="97">
        <f t="shared" ca="1" si="68"/>
        <v>16024925.930261556</v>
      </c>
    </row>
    <row r="49" spans="2:80">
      <c r="B49" s="14">
        <v>10089</v>
      </c>
      <c r="C49" s="15" t="s">
        <v>48</v>
      </c>
      <c r="D49" s="16">
        <f>RHWM!D36</f>
        <v>1</v>
      </c>
      <c r="E49" s="16">
        <f>RHWM!E36</f>
        <v>0</v>
      </c>
      <c r="F49" s="18">
        <f>RHWM!M36</f>
        <v>111.452</v>
      </c>
      <c r="G49" s="18">
        <f>RHWM!N36</f>
        <v>112.295</v>
      </c>
      <c r="H49" s="18">
        <f>RHWM!O36</f>
        <v>104.21299999999999</v>
      </c>
      <c r="I49" s="18">
        <v>7.2389999999999999</v>
      </c>
      <c r="J49" s="18">
        <v>8.0820000000000007</v>
      </c>
      <c r="K49" s="18">
        <v>0</v>
      </c>
      <c r="L49" s="18">
        <v>0</v>
      </c>
      <c r="M49" s="18">
        <v>7.2389999999999999</v>
      </c>
      <c r="N49" s="18">
        <v>8.0820000000000007</v>
      </c>
      <c r="O49" s="81">
        <f t="shared" si="24"/>
        <v>104.21299999999999</v>
      </c>
      <c r="P49" s="63">
        <f t="shared" si="25"/>
        <v>112.295</v>
      </c>
      <c r="Q49" s="63">
        <f t="shared" si="26"/>
        <v>104.21299999999999</v>
      </c>
      <c r="R49" s="63">
        <f t="shared" si="27"/>
        <v>8.0820000000000078</v>
      </c>
      <c r="S49" s="63">
        <f t="shared" si="28"/>
        <v>0</v>
      </c>
      <c r="T49" s="67">
        <f t="shared" ref="T49:T80" si="69">(Q49*$T$14+R49*$T$5)/(Q49+R49)</f>
        <v>36.048529989740132</v>
      </c>
      <c r="U49" s="138">
        <f t="shared" ref="U49:U80" ca="1" si="70">RANDBETWEEN($Z$2,$Z$3)/100</f>
        <v>1.03</v>
      </c>
      <c r="V49" s="66">
        <f t="shared" ref="V49:V80" ca="1" si="71">G49*U49</f>
        <v>115.66385000000001</v>
      </c>
      <c r="W49" s="66">
        <f t="shared" ca="1" si="29"/>
        <v>104.21299999999999</v>
      </c>
      <c r="X49" s="66">
        <f t="shared" ca="1" si="30"/>
        <v>11.450850000000017</v>
      </c>
      <c r="Y49" s="63">
        <f t="shared" ca="1" si="31"/>
        <v>0</v>
      </c>
      <c r="Z49" s="67">
        <f t="shared" ref="Z49:Z112" ca="1" si="72">(W49*$Z$14+X49*$T$5)/(W49+X49)</f>
        <v>37.03484311631879</v>
      </c>
      <c r="AA49" s="68">
        <f t="shared" ref="AA49:AA80" ca="1" si="73">Z49/T49-1</f>
        <v>2.7360703109374329E-2</v>
      </c>
      <c r="AB49" s="81">
        <f t="shared" ref="AB49:AB80" si="74">O49+R49*$AB$12-S49*$AB$12</f>
        <v>108.25399999999999</v>
      </c>
      <c r="AC49" s="63">
        <f t="shared" si="32"/>
        <v>112.295</v>
      </c>
      <c r="AD49" s="63">
        <f t="shared" si="33"/>
        <v>108.25399999999999</v>
      </c>
      <c r="AE49" s="63">
        <f t="shared" si="34"/>
        <v>4.041000000000011</v>
      </c>
      <c r="AF49" s="63">
        <f t="shared" si="35"/>
        <v>0</v>
      </c>
      <c r="AG49" s="67">
        <f t="shared" si="36"/>
        <v>35.972379582244564</v>
      </c>
      <c r="AH49" s="65">
        <f t="shared" ca="1" si="37"/>
        <v>1.03</v>
      </c>
      <c r="AI49" s="66">
        <f t="shared" ca="1" si="38"/>
        <v>115.66385000000001</v>
      </c>
      <c r="AJ49" s="66">
        <f t="shared" ca="1" si="39"/>
        <v>108.25399999999999</v>
      </c>
      <c r="AK49" s="66">
        <f t="shared" ca="1" si="40"/>
        <v>7.40985000000002</v>
      </c>
      <c r="AL49" s="63">
        <f t="shared" ca="1" si="41"/>
        <v>0</v>
      </c>
      <c r="AM49" s="67">
        <f t="shared" ca="1" si="42"/>
        <v>36.665258854213114</v>
      </c>
      <c r="AN49" s="65">
        <f t="shared" ca="1" si="43"/>
        <v>1.9261424459963816E-2</v>
      </c>
      <c r="AO49" s="68">
        <f t="shared" ca="1" si="44"/>
        <v>-9.9793662131870686E-3</v>
      </c>
      <c r="AP49" s="81">
        <f t="shared" ref="AP49:AP80" si="75">O49+R49</f>
        <v>112.295</v>
      </c>
      <c r="AQ49" s="63">
        <f t="shared" ref="AQ49:AQ80" si="76">P49</f>
        <v>112.295</v>
      </c>
      <c r="AR49" s="63">
        <f t="shared" si="45"/>
        <v>112.295</v>
      </c>
      <c r="AS49" s="63">
        <f t="shared" si="46"/>
        <v>0</v>
      </c>
      <c r="AT49" s="63">
        <f t="shared" si="47"/>
        <v>0</v>
      </c>
      <c r="AU49" s="67">
        <f t="shared" si="48"/>
        <v>35.901325531330492</v>
      </c>
      <c r="AV49" s="69">
        <f t="shared" ref="AV49:AV80" ca="1" si="77">U49</f>
        <v>1.03</v>
      </c>
      <c r="AW49" s="66">
        <f t="shared" ref="AW49:AW80" ca="1" si="78">V49</f>
        <v>115.66385000000001</v>
      </c>
      <c r="AX49" s="66">
        <f t="shared" ca="1" si="49"/>
        <v>112.295</v>
      </c>
      <c r="AY49" s="66">
        <f t="shared" ca="1" si="50"/>
        <v>3.368850000000009</v>
      </c>
      <c r="AZ49" s="63">
        <f t="shared" ca="1" si="51"/>
        <v>0</v>
      </c>
      <c r="BA49" s="67">
        <f t="shared" ref="BA49:BA80" ca="1" si="79">(AX49*$BA$14+AY49*$T$5)/(AX49+AY49)</f>
        <v>36.709136812423402</v>
      </c>
      <c r="BB49" s="65">
        <f t="shared" ca="1" si="52"/>
        <v>2.250087619711838E-2</v>
      </c>
      <c r="BC49" s="68">
        <f t="shared" ref="BC49:BC80" ca="1" si="80">BA49/Z49-1</f>
        <v>-8.79459116034087E-3</v>
      </c>
      <c r="BD49" s="81">
        <f t="shared" si="53"/>
        <v>112.295</v>
      </c>
      <c r="BE49" s="63">
        <f t="shared" si="54"/>
        <v>112.295</v>
      </c>
      <c r="BF49" s="67">
        <f t="shared" si="55"/>
        <v>35.901325531330492</v>
      </c>
      <c r="BG49" s="69">
        <f t="shared" ref="BG49:BG80" ca="1" si="81">U49</f>
        <v>1.03</v>
      </c>
      <c r="BH49" s="70">
        <f t="shared" ref="BH49:BH80" ca="1" si="82">V49</f>
        <v>115.66385000000001</v>
      </c>
      <c r="BI49" s="70">
        <f t="shared" ca="1" si="56"/>
        <v>115.66385000000001</v>
      </c>
      <c r="BJ49" s="67">
        <f t="shared" ca="1" si="57"/>
        <v>38.733501665490152</v>
      </c>
      <c r="BK49" s="65">
        <f t="shared" ca="1" si="58"/>
        <v>7.8887787351697325E-2</v>
      </c>
      <c r="BL49" s="65">
        <f t="shared" ref="BL49:BL80" ca="1" si="83">BJ49/Z49-1</f>
        <v>4.5866497769039505E-2</v>
      </c>
      <c r="BM49" s="68">
        <f t="shared" ca="1" si="59"/>
        <v>5.5146076122978949E-2</v>
      </c>
      <c r="BO49" s="97">
        <f t="shared" ref="BO49:BO80" ca="1" si="84">W49*$Z$14*8760+X49*$T$5*8760</f>
        <v>37524270.6414598</v>
      </c>
      <c r="BP49" s="97">
        <f t="shared" ref="BP49:BP80" ca="1" si="85">AJ49*$AM$14*8760+AK49*$T$5*8760</f>
        <v>37149802.202845931</v>
      </c>
      <c r="BQ49" s="97">
        <f t="shared" ref="BQ49:BQ80" ca="1" si="86">AX49*$BA$14*8760+AY49*$T$5*8760</f>
        <v>37194260.022578187</v>
      </c>
      <c r="BR49" s="97">
        <f t="shared" ca="1" si="60"/>
        <v>39245377.517121151</v>
      </c>
      <c r="BT49" s="97">
        <f t="shared" si="61"/>
        <v>35461090.354733318</v>
      </c>
      <c r="BU49" s="97">
        <f t="shared" si="62"/>
        <v>35386180.879048221</v>
      </c>
      <c r="BV49" s="97">
        <f t="shared" si="63"/>
        <v>35316284.710737042</v>
      </c>
      <c r="BW49" s="97">
        <f t="shared" si="64"/>
        <v>35316284.710737042</v>
      </c>
      <c r="BY49" s="97">
        <f t="shared" ca="1" si="65"/>
        <v>37524270.641459808</v>
      </c>
      <c r="BZ49" s="97">
        <f t="shared" ca="1" si="66"/>
        <v>37149802.202845931</v>
      </c>
      <c r="CA49" s="97">
        <f t="shared" ca="1" si="67"/>
        <v>37149802.202845931</v>
      </c>
      <c r="CB49" s="97">
        <f t="shared" ca="1" si="68"/>
        <v>39245377.517121151</v>
      </c>
    </row>
    <row r="50" spans="2:80">
      <c r="B50" s="14">
        <v>10091</v>
      </c>
      <c r="C50" s="15" t="s">
        <v>49</v>
      </c>
      <c r="D50" s="16">
        <f>RHWM!D37</f>
        <v>1</v>
      </c>
      <c r="E50" s="16">
        <f>RHWM!E37</f>
        <v>0</v>
      </c>
      <c r="F50" s="18">
        <f>RHWM!M37</f>
        <v>9.0350000000000001</v>
      </c>
      <c r="G50" s="18">
        <f>RHWM!N37</f>
        <v>9.0289999999999999</v>
      </c>
      <c r="H50" s="18">
        <f>RHWM!O37</f>
        <v>9.4220000000000006</v>
      </c>
      <c r="I50" s="18">
        <v>0</v>
      </c>
      <c r="J50" s="18">
        <v>0</v>
      </c>
      <c r="K50" s="18">
        <v>0</v>
      </c>
      <c r="L50" s="18">
        <v>0</v>
      </c>
      <c r="M50" s="18">
        <v>0</v>
      </c>
      <c r="N50" s="18">
        <v>0</v>
      </c>
      <c r="O50" s="81">
        <f t="shared" si="24"/>
        <v>9.4220000000000006</v>
      </c>
      <c r="P50" s="63">
        <f t="shared" si="25"/>
        <v>9.0289999999999999</v>
      </c>
      <c r="Q50" s="63">
        <f t="shared" si="26"/>
        <v>9.0289999999999999</v>
      </c>
      <c r="R50" s="63">
        <f t="shared" si="27"/>
        <v>0</v>
      </c>
      <c r="S50" s="63">
        <f t="shared" si="28"/>
        <v>0.39300000000000068</v>
      </c>
      <c r="T50" s="67">
        <f t="shared" si="69"/>
        <v>33.949064274110405</v>
      </c>
      <c r="U50" s="138">
        <f t="shared" ca="1" si="70"/>
        <v>0.95</v>
      </c>
      <c r="V50" s="66">
        <f t="shared" ca="1" si="71"/>
        <v>8.5775499999999987</v>
      </c>
      <c r="W50" s="66">
        <f t="shared" ca="1" si="29"/>
        <v>8.5775499999999987</v>
      </c>
      <c r="X50" s="66">
        <f t="shared" ca="1" si="30"/>
        <v>0</v>
      </c>
      <c r="Y50" s="63">
        <f t="shared" ca="1" si="31"/>
        <v>0.84445000000000192</v>
      </c>
      <c r="Z50" s="67">
        <f t="shared" ca="1" si="72"/>
        <v>34.16862471073118</v>
      </c>
      <c r="AA50" s="68">
        <f t="shared" ca="1" si="73"/>
        <v>6.4673486976845052E-3</v>
      </c>
      <c r="AB50" s="81">
        <f t="shared" si="74"/>
        <v>9.2255000000000003</v>
      </c>
      <c r="AC50" s="63">
        <f t="shared" si="32"/>
        <v>9.0289999999999999</v>
      </c>
      <c r="AD50" s="63">
        <f t="shared" si="33"/>
        <v>9.0289999999999999</v>
      </c>
      <c r="AE50" s="63">
        <f t="shared" si="34"/>
        <v>0</v>
      </c>
      <c r="AF50" s="63">
        <f t="shared" si="35"/>
        <v>0.19650000000000034</v>
      </c>
      <c r="AG50" s="67">
        <f t="shared" si="36"/>
        <v>34.95898946171183</v>
      </c>
      <c r="AH50" s="65">
        <f t="shared" ca="1" si="37"/>
        <v>0.95</v>
      </c>
      <c r="AI50" s="66">
        <f t="shared" ca="1" si="38"/>
        <v>8.5775499999999987</v>
      </c>
      <c r="AJ50" s="66">
        <f t="shared" ca="1" si="39"/>
        <v>8.5775499999999987</v>
      </c>
      <c r="AK50" s="66">
        <f t="shared" ca="1" si="40"/>
        <v>0</v>
      </c>
      <c r="AL50" s="63">
        <f t="shared" ca="1" si="41"/>
        <v>0.64795000000000158</v>
      </c>
      <c r="AM50" s="67">
        <f t="shared" ca="1" si="42"/>
        <v>34.854465131310413</v>
      </c>
      <c r="AN50" s="65">
        <f t="shared" ca="1" si="43"/>
        <v>-2.9899128095763894E-3</v>
      </c>
      <c r="AO50" s="68">
        <f t="shared" ca="1" si="44"/>
        <v>2.0072227851881674E-2</v>
      </c>
      <c r="AP50" s="81">
        <f t="shared" si="75"/>
        <v>9.4220000000000006</v>
      </c>
      <c r="AQ50" s="63">
        <f t="shared" si="76"/>
        <v>9.0289999999999999</v>
      </c>
      <c r="AR50" s="63">
        <f t="shared" si="45"/>
        <v>9.0289999999999999</v>
      </c>
      <c r="AS50" s="63">
        <f t="shared" si="46"/>
        <v>0</v>
      </c>
      <c r="AT50" s="63">
        <f t="shared" si="47"/>
        <v>0.39300000000000068</v>
      </c>
      <c r="AU50" s="67">
        <f t="shared" si="48"/>
        <v>35.901325531330492</v>
      </c>
      <c r="AV50" s="69">
        <f t="shared" ca="1" si="77"/>
        <v>0.95</v>
      </c>
      <c r="AW50" s="66">
        <f t="shared" ca="1" si="78"/>
        <v>8.5775499999999987</v>
      </c>
      <c r="AX50" s="66">
        <f t="shared" ca="1" si="49"/>
        <v>8.5775499999999987</v>
      </c>
      <c r="AY50" s="66">
        <f t="shared" ca="1" si="50"/>
        <v>0</v>
      </c>
      <c r="AZ50" s="63">
        <f t="shared" ca="1" si="51"/>
        <v>0.84445000000000192</v>
      </c>
      <c r="BA50" s="67">
        <f t="shared" ca="1" si="79"/>
        <v>35.916810916796102</v>
      </c>
      <c r="BB50" s="65">
        <f t="shared" ca="1" si="52"/>
        <v>4.3133185854360434E-4</v>
      </c>
      <c r="BC50" s="68">
        <f t="shared" ca="1" si="80"/>
        <v>5.1163493434837504E-2</v>
      </c>
      <c r="BD50" s="81">
        <f t="shared" si="53"/>
        <v>9.0289999999999999</v>
      </c>
      <c r="BE50" s="63">
        <f t="shared" si="54"/>
        <v>9.0289999999999999</v>
      </c>
      <c r="BF50" s="67">
        <f t="shared" si="55"/>
        <v>35.901325531330492</v>
      </c>
      <c r="BG50" s="69">
        <f t="shared" ca="1" si="81"/>
        <v>0.95</v>
      </c>
      <c r="BH50" s="70">
        <f t="shared" ca="1" si="82"/>
        <v>8.5775499999999987</v>
      </c>
      <c r="BI50" s="70">
        <f t="shared" ca="1" si="56"/>
        <v>8.5775499999999987</v>
      </c>
      <c r="BJ50" s="67">
        <f t="shared" ca="1" si="57"/>
        <v>38.733501665490152</v>
      </c>
      <c r="BK50" s="65">
        <f t="shared" ca="1" si="58"/>
        <v>7.8887787351697325E-2</v>
      </c>
      <c r="BL50" s="65">
        <f t="shared" ca="1" si="83"/>
        <v>0.13359849842962235</v>
      </c>
      <c r="BM50" s="68">
        <f t="shared" ca="1" si="59"/>
        <v>7.8422629314699455E-2</v>
      </c>
      <c r="BO50" s="97">
        <f t="shared" ca="1" si="84"/>
        <v>2567407.8411347819</v>
      </c>
      <c r="BP50" s="97">
        <f t="shared" ca="1" si="85"/>
        <v>2618941.4363107467</v>
      </c>
      <c r="BQ50" s="97">
        <f t="shared" ca="1" si="86"/>
        <v>2698765.3953592316</v>
      </c>
      <c r="BR50" s="97">
        <f t="shared" ca="1" si="60"/>
        <v>2910409.6735668271</v>
      </c>
      <c r="BT50" s="97">
        <f t="shared" si="61"/>
        <v>2685168.6476590591</v>
      </c>
      <c r="BU50" s="97">
        <f t="shared" si="62"/>
        <v>2765047.7108442136</v>
      </c>
      <c r="BV50" s="97">
        <f t="shared" si="63"/>
        <v>2839580.877628075</v>
      </c>
      <c r="BW50" s="97">
        <f t="shared" si="64"/>
        <v>2839580.877628075</v>
      </c>
      <c r="BY50" s="97">
        <f t="shared" ca="1" si="65"/>
        <v>2567407.8411347819</v>
      </c>
      <c r="BZ50" s="97">
        <f t="shared" ca="1" si="66"/>
        <v>2618941.4363107472</v>
      </c>
      <c r="CA50" s="97">
        <f t="shared" ca="1" si="67"/>
        <v>2618941.4363107472</v>
      </c>
      <c r="CB50" s="97">
        <f t="shared" ca="1" si="68"/>
        <v>2910409.6735668266</v>
      </c>
    </row>
    <row r="51" spans="2:80">
      <c r="B51" s="14">
        <v>10094</v>
      </c>
      <c r="C51" s="15" t="s">
        <v>50</v>
      </c>
      <c r="D51" s="16">
        <f>RHWM!D38</f>
        <v>1</v>
      </c>
      <c r="E51" s="16">
        <f>RHWM!E38</f>
        <v>0</v>
      </c>
      <c r="F51" s="18">
        <f>RHWM!M38</f>
        <v>3.032</v>
      </c>
      <c r="G51" s="18">
        <f>RHWM!N38</f>
        <v>3.0310000000000001</v>
      </c>
      <c r="H51" s="18">
        <f>RHWM!O38</f>
        <v>3.0369999999999999</v>
      </c>
      <c r="I51" s="18">
        <v>0</v>
      </c>
      <c r="J51" s="18">
        <v>0</v>
      </c>
      <c r="K51" s="18">
        <v>0</v>
      </c>
      <c r="L51" s="18">
        <v>0</v>
      </c>
      <c r="M51" s="18">
        <v>0</v>
      </c>
      <c r="N51" s="18">
        <v>0</v>
      </c>
      <c r="O51" s="81">
        <f t="shared" si="24"/>
        <v>3.0369999999999999</v>
      </c>
      <c r="P51" s="63">
        <f t="shared" si="25"/>
        <v>3.0310000000000001</v>
      </c>
      <c r="Q51" s="63">
        <f t="shared" si="26"/>
        <v>3.0310000000000001</v>
      </c>
      <c r="R51" s="63">
        <f t="shared" si="27"/>
        <v>0</v>
      </c>
      <c r="S51" s="63">
        <f t="shared" si="28"/>
        <v>5.9999999999997833E-3</v>
      </c>
      <c r="T51" s="67">
        <f t="shared" si="69"/>
        <v>33.949064274110405</v>
      </c>
      <c r="U51" s="138">
        <f t="shared" ca="1" si="70"/>
        <v>1.05</v>
      </c>
      <c r="V51" s="66">
        <f t="shared" ca="1" si="71"/>
        <v>3.1825500000000004</v>
      </c>
      <c r="W51" s="66">
        <f t="shared" ca="1" si="29"/>
        <v>3.0369999999999999</v>
      </c>
      <c r="X51" s="66">
        <f t="shared" ca="1" si="30"/>
        <v>0.14555000000000051</v>
      </c>
      <c r="Y51" s="63">
        <f t="shared" ca="1" si="31"/>
        <v>0</v>
      </c>
      <c r="Z51" s="67">
        <f t="shared" ca="1" si="72"/>
        <v>35.492680161031444</v>
      </c>
      <c r="AA51" s="68">
        <f t="shared" ca="1" si="73"/>
        <v>4.546858418416555E-2</v>
      </c>
      <c r="AB51" s="81">
        <f t="shared" si="74"/>
        <v>3.0339999999999998</v>
      </c>
      <c r="AC51" s="63">
        <f t="shared" si="32"/>
        <v>3.0310000000000001</v>
      </c>
      <c r="AD51" s="63">
        <f t="shared" si="33"/>
        <v>3.0310000000000001</v>
      </c>
      <c r="AE51" s="63">
        <f t="shared" si="34"/>
        <v>0</v>
      </c>
      <c r="AF51" s="63">
        <f t="shared" si="35"/>
        <v>2.9999999999996696E-3</v>
      </c>
      <c r="AG51" s="67">
        <f t="shared" si="36"/>
        <v>34.95898946171183</v>
      </c>
      <c r="AH51" s="65">
        <f t="shared" ca="1" si="37"/>
        <v>1.05</v>
      </c>
      <c r="AI51" s="66">
        <f t="shared" ca="1" si="38"/>
        <v>3.1825500000000004</v>
      </c>
      <c r="AJ51" s="66">
        <f t="shared" ca="1" si="39"/>
        <v>3.0339999999999998</v>
      </c>
      <c r="AK51" s="66">
        <f t="shared" ca="1" si="40"/>
        <v>0.14855000000000063</v>
      </c>
      <c r="AL51" s="63">
        <f t="shared" ca="1" si="41"/>
        <v>0</v>
      </c>
      <c r="AM51" s="67">
        <f t="shared" ca="1" si="42"/>
        <v>36.17379874892643</v>
      </c>
      <c r="AN51" s="65">
        <f t="shared" ca="1" si="43"/>
        <v>3.474955386067724E-2</v>
      </c>
      <c r="AO51" s="68">
        <f t="shared" ca="1" si="44"/>
        <v>1.9190396014184596E-2</v>
      </c>
      <c r="AP51" s="81">
        <f t="shared" si="75"/>
        <v>3.0369999999999999</v>
      </c>
      <c r="AQ51" s="63">
        <f t="shared" si="76"/>
        <v>3.0310000000000001</v>
      </c>
      <c r="AR51" s="63">
        <f t="shared" si="45"/>
        <v>3.0310000000000001</v>
      </c>
      <c r="AS51" s="63">
        <f t="shared" si="46"/>
        <v>0</v>
      </c>
      <c r="AT51" s="63">
        <f t="shared" si="47"/>
        <v>5.9999999999997833E-3</v>
      </c>
      <c r="AU51" s="67">
        <f t="shared" si="48"/>
        <v>35.901325531330492</v>
      </c>
      <c r="AV51" s="69">
        <f t="shared" ca="1" si="77"/>
        <v>1.05</v>
      </c>
      <c r="AW51" s="66">
        <f t="shared" ca="1" si="78"/>
        <v>3.1825500000000004</v>
      </c>
      <c r="AX51" s="66">
        <f t="shared" ca="1" si="49"/>
        <v>3.0369999999999999</v>
      </c>
      <c r="AY51" s="66">
        <f t="shared" ca="1" si="50"/>
        <v>0.14555000000000051</v>
      </c>
      <c r="AZ51" s="63">
        <f t="shared" ca="1" si="51"/>
        <v>0</v>
      </c>
      <c r="BA51" s="67">
        <f t="shared" ca="1" si="79"/>
        <v>37.160915226566679</v>
      </c>
      <c r="BB51" s="65">
        <f t="shared" ca="1" si="52"/>
        <v>3.5084768503518493E-2</v>
      </c>
      <c r="BC51" s="68">
        <f t="shared" ca="1" si="80"/>
        <v>4.7002228571254578E-2</v>
      </c>
      <c r="BD51" s="81">
        <f t="shared" si="53"/>
        <v>3.0310000000000001</v>
      </c>
      <c r="BE51" s="63">
        <f t="shared" si="54"/>
        <v>3.0310000000000001</v>
      </c>
      <c r="BF51" s="67">
        <f t="shared" si="55"/>
        <v>35.901325531330492</v>
      </c>
      <c r="BG51" s="69">
        <f t="shared" ca="1" si="81"/>
        <v>1.05</v>
      </c>
      <c r="BH51" s="70">
        <f t="shared" ca="1" si="82"/>
        <v>3.1825500000000004</v>
      </c>
      <c r="BI51" s="70">
        <f t="shared" ca="1" si="56"/>
        <v>3.1825500000000004</v>
      </c>
      <c r="BJ51" s="67">
        <f t="shared" ca="1" si="57"/>
        <v>38.733501665490152</v>
      </c>
      <c r="BK51" s="65">
        <f t="shared" ca="1" si="58"/>
        <v>7.8887787351697325E-2</v>
      </c>
      <c r="BL51" s="65">
        <f t="shared" ca="1" si="83"/>
        <v>9.1309573967223612E-2</v>
      </c>
      <c r="BM51" s="68">
        <f t="shared" ca="1" si="59"/>
        <v>4.2318291391252316E-2</v>
      </c>
      <c r="BO51" s="97">
        <f t="shared" ca="1" si="84"/>
        <v>989505.32819925784</v>
      </c>
      <c r="BP51" s="97">
        <f t="shared" ca="1" si="85"/>
        <v>1008494.3273055474</v>
      </c>
      <c r="BQ51" s="97">
        <f t="shared" ca="1" si="86"/>
        <v>1036014.2838077537</v>
      </c>
      <c r="BR51" s="97">
        <f t="shared" ca="1" si="60"/>
        <v>1079856.6381554299</v>
      </c>
      <c r="BT51" s="97">
        <f t="shared" si="61"/>
        <v>901400.61701789894</v>
      </c>
      <c r="BU51" s="97">
        <f t="shared" si="62"/>
        <v>928215.70623200946</v>
      </c>
      <c r="BV51" s="97">
        <f t="shared" si="63"/>
        <v>953236.19892465346</v>
      </c>
      <c r="BW51" s="97">
        <f t="shared" si="64"/>
        <v>953236.19892465346</v>
      </c>
      <c r="BY51" s="97">
        <f t="shared" ca="1" si="65"/>
        <v>989505.32819925796</v>
      </c>
      <c r="BZ51" s="97">
        <f t="shared" ca="1" si="66"/>
        <v>1008494.3273055475</v>
      </c>
      <c r="CA51" s="97">
        <f t="shared" ca="1" si="67"/>
        <v>1008494.3273055475</v>
      </c>
      <c r="CB51" s="97">
        <f t="shared" ca="1" si="68"/>
        <v>1079856.6381554299</v>
      </c>
    </row>
    <row r="52" spans="2:80">
      <c r="B52" s="14">
        <v>10095</v>
      </c>
      <c r="C52" s="15" t="s">
        <v>51</v>
      </c>
      <c r="D52" s="16">
        <f>RHWM!D39</f>
        <v>1</v>
      </c>
      <c r="E52" s="16">
        <f>RHWM!E39</f>
        <v>0</v>
      </c>
      <c r="F52" s="18">
        <f>RHWM!M39</f>
        <v>3.8290000000000002</v>
      </c>
      <c r="G52" s="18">
        <f>RHWM!N39</f>
        <v>3.8279999999999998</v>
      </c>
      <c r="H52" s="18">
        <f>RHWM!O39</f>
        <v>3.6429999999999998</v>
      </c>
      <c r="I52" s="18">
        <v>0.186</v>
      </c>
      <c r="J52" s="18">
        <v>0.185</v>
      </c>
      <c r="K52" s="18">
        <v>0.186</v>
      </c>
      <c r="L52" s="18">
        <v>0.185</v>
      </c>
      <c r="M52" s="18">
        <v>0</v>
      </c>
      <c r="N52" s="18">
        <v>0</v>
      </c>
      <c r="O52" s="81">
        <f t="shared" si="24"/>
        <v>3.6429999999999998</v>
      </c>
      <c r="P52" s="63">
        <f t="shared" si="25"/>
        <v>3.8279999999999998</v>
      </c>
      <c r="Q52" s="63">
        <f t="shared" si="26"/>
        <v>3.6429999999999998</v>
      </c>
      <c r="R52" s="63">
        <f t="shared" si="27"/>
        <v>0.18500000000000005</v>
      </c>
      <c r="S52" s="63">
        <f t="shared" si="28"/>
        <v>0</v>
      </c>
      <c r="T52" s="67">
        <f t="shared" si="69"/>
        <v>35.358840425962434</v>
      </c>
      <c r="U52" s="138">
        <f t="shared" ca="1" si="70"/>
        <v>1.04</v>
      </c>
      <c r="V52" s="66">
        <f t="shared" ca="1" si="71"/>
        <v>3.9811199999999998</v>
      </c>
      <c r="W52" s="66">
        <f t="shared" ca="1" si="29"/>
        <v>3.6429999999999998</v>
      </c>
      <c r="X52" s="66">
        <f t="shared" ca="1" si="30"/>
        <v>0.33811999999999998</v>
      </c>
      <c r="Y52" s="63">
        <f t="shared" ca="1" si="31"/>
        <v>0</v>
      </c>
      <c r="Z52" s="67">
        <f t="shared" ca="1" si="72"/>
        <v>36.627490309559541</v>
      </c>
      <c r="AA52" s="68">
        <f t="shared" ca="1" si="73"/>
        <v>3.5879284170913905E-2</v>
      </c>
      <c r="AB52" s="81">
        <f t="shared" si="74"/>
        <v>3.7355</v>
      </c>
      <c r="AC52" s="63">
        <f t="shared" si="32"/>
        <v>3.8279999999999998</v>
      </c>
      <c r="AD52" s="63">
        <f t="shared" si="33"/>
        <v>3.7355</v>
      </c>
      <c r="AE52" s="63">
        <f t="shared" si="34"/>
        <v>9.2499999999999805E-2</v>
      </c>
      <c r="AF52" s="63">
        <f t="shared" si="35"/>
        <v>0</v>
      </c>
      <c r="AG52" s="67">
        <f t="shared" si="36"/>
        <v>35.639473650528871</v>
      </c>
      <c r="AH52" s="65">
        <f t="shared" ca="1" si="37"/>
        <v>1.04</v>
      </c>
      <c r="AI52" s="66">
        <f t="shared" ca="1" si="38"/>
        <v>3.9811199999999998</v>
      </c>
      <c r="AJ52" s="66">
        <f t="shared" ca="1" si="39"/>
        <v>3.7355</v>
      </c>
      <c r="AK52" s="66">
        <f t="shared" ca="1" si="40"/>
        <v>0.24561999999999973</v>
      </c>
      <c r="AL52" s="63">
        <f t="shared" ca="1" si="41"/>
        <v>0</v>
      </c>
      <c r="AM52" s="67">
        <f t="shared" ca="1" si="42"/>
        <v>36.598341395891111</v>
      </c>
      <c r="AN52" s="65">
        <f t="shared" ca="1" si="43"/>
        <v>2.6904655067710559E-2</v>
      </c>
      <c r="AO52" s="68">
        <f t="shared" ca="1" si="44"/>
        <v>-7.9582066426264753E-4</v>
      </c>
      <c r="AP52" s="81">
        <f t="shared" si="75"/>
        <v>3.8279999999999998</v>
      </c>
      <c r="AQ52" s="63">
        <f t="shared" si="76"/>
        <v>3.8279999999999998</v>
      </c>
      <c r="AR52" s="63">
        <f t="shared" si="45"/>
        <v>3.8279999999999998</v>
      </c>
      <c r="AS52" s="63">
        <f t="shared" si="46"/>
        <v>0</v>
      </c>
      <c r="AT52" s="63">
        <f t="shared" si="47"/>
        <v>0</v>
      </c>
      <c r="AU52" s="67">
        <f t="shared" si="48"/>
        <v>35.901325531330492</v>
      </c>
      <c r="AV52" s="69">
        <f t="shared" ca="1" si="77"/>
        <v>1.04</v>
      </c>
      <c r="AW52" s="66">
        <f t="shared" ca="1" si="78"/>
        <v>3.9811199999999998</v>
      </c>
      <c r="AX52" s="66">
        <f t="shared" ca="1" si="49"/>
        <v>3.8279999999999998</v>
      </c>
      <c r="AY52" s="66">
        <f t="shared" ca="1" si="50"/>
        <v>0.15311999999999992</v>
      </c>
      <c r="AZ52" s="63">
        <f t="shared" ca="1" si="51"/>
        <v>0</v>
      </c>
      <c r="BA52" s="67">
        <f t="shared" ca="1" si="79"/>
        <v>36.963087419996249</v>
      </c>
      <c r="BB52" s="65">
        <f t="shared" ca="1" si="52"/>
        <v>2.9574448100507356E-2</v>
      </c>
      <c r="BC52" s="68">
        <f t="shared" ca="1" si="80"/>
        <v>9.1624380376702508E-3</v>
      </c>
      <c r="BD52" s="81">
        <f t="shared" si="53"/>
        <v>3.8279999999999998</v>
      </c>
      <c r="BE52" s="63">
        <f t="shared" si="54"/>
        <v>3.8279999999999998</v>
      </c>
      <c r="BF52" s="67">
        <f t="shared" si="55"/>
        <v>35.901325531330492</v>
      </c>
      <c r="BG52" s="69">
        <f t="shared" ca="1" si="81"/>
        <v>1.04</v>
      </c>
      <c r="BH52" s="70">
        <f t="shared" ca="1" si="82"/>
        <v>3.9811199999999998</v>
      </c>
      <c r="BI52" s="70">
        <f t="shared" ca="1" si="56"/>
        <v>3.9811199999999998</v>
      </c>
      <c r="BJ52" s="67">
        <f t="shared" ca="1" si="57"/>
        <v>38.733501665490152</v>
      </c>
      <c r="BK52" s="65">
        <f t="shared" ca="1" si="58"/>
        <v>7.8887787351697325E-2</v>
      </c>
      <c r="BL52" s="65">
        <f t="shared" ca="1" si="83"/>
        <v>5.7498106971881624E-2</v>
      </c>
      <c r="BM52" s="68">
        <f t="shared" ca="1" si="59"/>
        <v>4.7896817313375806E-2</v>
      </c>
      <c r="BO52" s="97">
        <f t="shared" ca="1" si="84"/>
        <v>1277369.4837776565</v>
      </c>
      <c r="BP52" s="97">
        <f t="shared" ca="1" si="85"/>
        <v>1276352.9267465677</v>
      </c>
      <c r="BQ52" s="97">
        <f t="shared" ca="1" si="86"/>
        <v>1289073.3025239804</v>
      </c>
      <c r="BR52" s="97">
        <f t="shared" ca="1" si="60"/>
        <v>1350815.8109985215</v>
      </c>
      <c r="BT52" s="97">
        <f t="shared" si="61"/>
        <v>1185697.8964791177</v>
      </c>
      <c r="BU52" s="97">
        <f t="shared" si="62"/>
        <v>1195108.4489758068</v>
      </c>
      <c r="BV52" s="97">
        <f t="shared" si="63"/>
        <v>1203889.201413254</v>
      </c>
      <c r="BW52" s="97">
        <f t="shared" si="64"/>
        <v>1203889.201413254</v>
      </c>
      <c r="BY52" s="97">
        <f t="shared" ca="1" si="65"/>
        <v>1277369.4837776567</v>
      </c>
      <c r="BZ52" s="97">
        <f t="shared" ca="1" si="66"/>
        <v>1276352.9267465677</v>
      </c>
      <c r="CA52" s="97">
        <f t="shared" ca="1" si="67"/>
        <v>1276352.9267465677</v>
      </c>
      <c r="CB52" s="97">
        <f t="shared" ca="1" si="68"/>
        <v>1350815.8109985213</v>
      </c>
    </row>
    <row r="53" spans="2:80">
      <c r="B53" s="14">
        <v>10097</v>
      </c>
      <c r="C53" s="15" t="s">
        <v>52</v>
      </c>
      <c r="D53" s="16">
        <f>RHWM!D40</f>
        <v>1</v>
      </c>
      <c r="E53" s="16">
        <f>RHWM!E40</f>
        <v>0</v>
      </c>
      <c r="F53" s="18">
        <f>RHWM!M40</f>
        <v>1.9970000000000001</v>
      </c>
      <c r="G53" s="18">
        <f>RHWM!N40</f>
        <v>2</v>
      </c>
      <c r="H53" s="18">
        <f>RHWM!O40</f>
        <v>2.0379999999999998</v>
      </c>
      <c r="I53" s="18">
        <v>0</v>
      </c>
      <c r="J53" s="18">
        <v>0</v>
      </c>
      <c r="K53" s="18">
        <v>0</v>
      </c>
      <c r="L53" s="18">
        <v>0</v>
      </c>
      <c r="M53" s="18">
        <v>0</v>
      </c>
      <c r="N53" s="18">
        <v>0</v>
      </c>
      <c r="O53" s="81">
        <f t="shared" si="24"/>
        <v>2.0379999999999998</v>
      </c>
      <c r="P53" s="63">
        <f t="shared" si="25"/>
        <v>2</v>
      </c>
      <c r="Q53" s="63">
        <f t="shared" si="26"/>
        <v>2</v>
      </c>
      <c r="R53" s="63">
        <f t="shared" si="27"/>
        <v>0</v>
      </c>
      <c r="S53" s="63">
        <f t="shared" si="28"/>
        <v>3.7999999999999812E-2</v>
      </c>
      <c r="T53" s="67">
        <f t="shared" si="69"/>
        <v>33.949064274110405</v>
      </c>
      <c r="U53" s="138">
        <f t="shared" ca="1" si="70"/>
        <v>1.04</v>
      </c>
      <c r="V53" s="66">
        <f t="shared" ca="1" si="71"/>
        <v>2.08</v>
      </c>
      <c r="W53" s="66">
        <f t="shared" ca="1" si="29"/>
        <v>2.0379999999999998</v>
      </c>
      <c r="X53" s="66">
        <f t="shared" ca="1" si="30"/>
        <v>4.2000000000000259E-2</v>
      </c>
      <c r="Y53" s="63">
        <f t="shared" ca="1" si="31"/>
        <v>0</v>
      </c>
      <c r="Z53" s="67">
        <f t="shared" ca="1" si="72"/>
        <v>34.753219788687566</v>
      </c>
      <c r="AA53" s="68">
        <f t="shared" ca="1" si="73"/>
        <v>2.36871186812182E-2</v>
      </c>
      <c r="AB53" s="81">
        <f t="shared" si="74"/>
        <v>2.0190000000000001</v>
      </c>
      <c r="AC53" s="63">
        <f t="shared" si="32"/>
        <v>2</v>
      </c>
      <c r="AD53" s="63">
        <f t="shared" si="33"/>
        <v>2</v>
      </c>
      <c r="AE53" s="63">
        <f t="shared" si="34"/>
        <v>0</v>
      </c>
      <c r="AF53" s="63">
        <f t="shared" si="35"/>
        <v>1.9000000000000128E-2</v>
      </c>
      <c r="AG53" s="67">
        <f t="shared" si="36"/>
        <v>34.95898946171183</v>
      </c>
      <c r="AH53" s="65">
        <f t="shared" ca="1" si="37"/>
        <v>1.04</v>
      </c>
      <c r="AI53" s="66">
        <f t="shared" ca="1" si="38"/>
        <v>2.08</v>
      </c>
      <c r="AJ53" s="66">
        <f t="shared" ca="1" si="39"/>
        <v>2.0190000000000001</v>
      </c>
      <c r="AK53" s="66">
        <f t="shared" ca="1" si="40"/>
        <v>6.0999999999999943E-2</v>
      </c>
      <c r="AL53" s="63">
        <f t="shared" ca="1" si="41"/>
        <v>0</v>
      </c>
      <c r="AM53" s="67">
        <f t="shared" ca="1" si="42"/>
        <v>35.68340629813256</v>
      </c>
      <c r="AN53" s="65">
        <f t="shared" ca="1" si="43"/>
        <v>2.0721904367805966E-2</v>
      </c>
      <c r="AO53" s="68">
        <f t="shared" ca="1" si="44"/>
        <v>2.676547712991395E-2</v>
      </c>
      <c r="AP53" s="81">
        <f t="shared" si="75"/>
        <v>2.0379999999999998</v>
      </c>
      <c r="AQ53" s="63">
        <f t="shared" si="76"/>
        <v>2</v>
      </c>
      <c r="AR53" s="63">
        <f t="shared" si="45"/>
        <v>2</v>
      </c>
      <c r="AS53" s="63">
        <f t="shared" si="46"/>
        <v>0</v>
      </c>
      <c r="AT53" s="63">
        <f t="shared" si="47"/>
        <v>3.7999999999999812E-2</v>
      </c>
      <c r="AU53" s="67">
        <f t="shared" si="48"/>
        <v>35.901325531330492</v>
      </c>
      <c r="AV53" s="69">
        <f t="shared" ca="1" si="77"/>
        <v>1.04</v>
      </c>
      <c r="AW53" s="66">
        <f t="shared" ca="1" si="78"/>
        <v>2.08</v>
      </c>
      <c r="AX53" s="66">
        <f t="shared" ca="1" si="49"/>
        <v>2.0379999999999998</v>
      </c>
      <c r="AY53" s="66">
        <f t="shared" ca="1" si="50"/>
        <v>4.2000000000000259E-2</v>
      </c>
      <c r="AZ53" s="63">
        <f t="shared" ca="1" si="51"/>
        <v>0</v>
      </c>
      <c r="BA53" s="67">
        <f t="shared" ca="1" si="79"/>
        <v>36.466106080976189</v>
      </c>
      <c r="BB53" s="65">
        <f t="shared" ca="1" si="52"/>
        <v>1.573146788557489E-2</v>
      </c>
      <c r="BC53" s="68">
        <f t="shared" ca="1" si="80"/>
        <v>4.9287125126926457E-2</v>
      </c>
      <c r="BD53" s="81">
        <f t="shared" si="53"/>
        <v>2</v>
      </c>
      <c r="BE53" s="63">
        <f t="shared" si="54"/>
        <v>2</v>
      </c>
      <c r="BF53" s="67">
        <f t="shared" si="55"/>
        <v>35.901325531330492</v>
      </c>
      <c r="BG53" s="69">
        <f t="shared" ca="1" si="81"/>
        <v>1.04</v>
      </c>
      <c r="BH53" s="70">
        <f t="shared" ca="1" si="82"/>
        <v>2.08</v>
      </c>
      <c r="BI53" s="70">
        <f t="shared" ca="1" si="56"/>
        <v>2.08</v>
      </c>
      <c r="BJ53" s="67">
        <f t="shared" ca="1" si="57"/>
        <v>38.733501665490152</v>
      </c>
      <c r="BK53" s="65">
        <f t="shared" ca="1" si="58"/>
        <v>7.8887787351697325E-2</v>
      </c>
      <c r="BL53" s="65">
        <f t="shared" ca="1" si="83"/>
        <v>0.11452987380749668</v>
      </c>
      <c r="BM53" s="68">
        <f t="shared" ca="1" si="59"/>
        <v>6.2178165650015105E-2</v>
      </c>
      <c r="BO53" s="97">
        <f t="shared" ca="1" si="84"/>
        <v>633231.46712571848</v>
      </c>
      <c r="BP53" s="97">
        <f t="shared" ca="1" si="85"/>
        <v>650180.20947701379</v>
      </c>
      <c r="BQ53" s="97">
        <f t="shared" ca="1" si="86"/>
        <v>664441.62568025093</v>
      </c>
      <c r="BR53" s="97">
        <f t="shared" ca="1" si="60"/>
        <v>705755.38714656292</v>
      </c>
      <c r="BT53" s="97">
        <f t="shared" si="61"/>
        <v>594787.60608241428</v>
      </c>
      <c r="BU53" s="97">
        <f t="shared" si="62"/>
        <v>612481.49536919128</v>
      </c>
      <c r="BV53" s="97">
        <f t="shared" si="63"/>
        <v>628991.22330891027</v>
      </c>
      <c r="BW53" s="97">
        <f t="shared" si="64"/>
        <v>628991.22330891027</v>
      </c>
      <c r="BY53" s="97">
        <f t="shared" ca="1" si="65"/>
        <v>633231.46712571848</v>
      </c>
      <c r="BZ53" s="97">
        <f t="shared" ca="1" si="66"/>
        <v>650180.20947701368</v>
      </c>
      <c r="CA53" s="97">
        <f t="shared" ca="1" si="67"/>
        <v>650180.20947701368</v>
      </c>
      <c r="CB53" s="97">
        <f t="shared" ca="1" si="68"/>
        <v>705755.38714656292</v>
      </c>
    </row>
    <row r="54" spans="2:80">
      <c r="B54" s="14">
        <v>10101</v>
      </c>
      <c r="C54" s="15" t="s">
        <v>53</v>
      </c>
      <c r="D54" s="16">
        <f>RHWM!D41</f>
        <v>1</v>
      </c>
      <c r="E54" s="16">
        <f>RHWM!E41</f>
        <v>0</v>
      </c>
      <c r="F54" s="18">
        <f>RHWM!M41</f>
        <v>77.477999999999994</v>
      </c>
      <c r="G54" s="18">
        <f>RHWM!N41</f>
        <v>77.471999999999994</v>
      </c>
      <c r="H54" s="18">
        <f>RHWM!O41</f>
        <v>76.028000000000006</v>
      </c>
      <c r="I54" s="18">
        <v>1.45</v>
      </c>
      <c r="J54" s="18">
        <v>1.444</v>
      </c>
      <c r="K54" s="18">
        <v>0</v>
      </c>
      <c r="L54" s="18">
        <v>0</v>
      </c>
      <c r="M54" s="18">
        <v>1.45</v>
      </c>
      <c r="N54" s="18">
        <v>1.444</v>
      </c>
      <c r="O54" s="81">
        <f t="shared" si="24"/>
        <v>76.028000000000006</v>
      </c>
      <c r="P54" s="63">
        <f t="shared" si="25"/>
        <v>77.471999999999994</v>
      </c>
      <c r="Q54" s="63">
        <f t="shared" si="26"/>
        <v>76.028000000000006</v>
      </c>
      <c r="R54" s="63">
        <f t="shared" si="27"/>
        <v>1.4439999999999884</v>
      </c>
      <c r="S54" s="63">
        <f t="shared" si="28"/>
        <v>0</v>
      </c>
      <c r="T54" s="67">
        <f t="shared" si="69"/>
        <v>34.492781116171855</v>
      </c>
      <c r="U54" s="138">
        <f t="shared" ca="1" si="70"/>
        <v>1.07</v>
      </c>
      <c r="V54" s="66">
        <f t="shared" ca="1" si="71"/>
        <v>82.895039999999995</v>
      </c>
      <c r="W54" s="66">
        <f t="shared" ca="1" si="29"/>
        <v>76.028000000000006</v>
      </c>
      <c r="X54" s="66">
        <f t="shared" ca="1" si="30"/>
        <v>6.8670399999999887</v>
      </c>
      <c r="Y54" s="63">
        <f t="shared" ca="1" si="31"/>
        <v>0</v>
      </c>
      <c r="Z54" s="67">
        <f t="shared" ca="1" si="72"/>
        <v>36.566961838820149</v>
      </c>
      <c r="AA54" s="68">
        <f t="shared" ca="1" si="73"/>
        <v>6.0133762936147139E-2</v>
      </c>
      <c r="AB54" s="81">
        <f t="shared" si="74"/>
        <v>76.75</v>
      </c>
      <c r="AC54" s="63">
        <f t="shared" si="32"/>
        <v>77.471999999999994</v>
      </c>
      <c r="AD54" s="63">
        <f t="shared" si="33"/>
        <v>76.75</v>
      </c>
      <c r="AE54" s="63">
        <f t="shared" si="34"/>
        <v>0.7219999999999942</v>
      </c>
      <c r="AF54" s="63">
        <f t="shared" si="35"/>
        <v>0</v>
      </c>
      <c r="AG54" s="67">
        <f t="shared" si="36"/>
        <v>35.221435888919643</v>
      </c>
      <c r="AH54" s="65">
        <f t="shared" ca="1" si="37"/>
        <v>1.07</v>
      </c>
      <c r="AI54" s="66">
        <f t="shared" ca="1" si="38"/>
        <v>82.895039999999995</v>
      </c>
      <c r="AJ54" s="66">
        <f t="shared" ca="1" si="39"/>
        <v>76.75</v>
      </c>
      <c r="AK54" s="66">
        <f t="shared" ca="1" si="40"/>
        <v>6.1450399999999945</v>
      </c>
      <c r="AL54" s="63">
        <f t="shared" ca="1" si="41"/>
        <v>0</v>
      </c>
      <c r="AM54" s="67">
        <f t="shared" ca="1" si="42"/>
        <v>36.949799694023596</v>
      </c>
      <c r="AN54" s="65">
        <f t="shared" ca="1" si="43"/>
        <v>4.9071361274276803E-2</v>
      </c>
      <c r="AO54" s="68">
        <f t="shared" ca="1" si="44"/>
        <v>1.0469501319002594E-2</v>
      </c>
      <c r="AP54" s="81">
        <f t="shared" si="75"/>
        <v>77.471999999999994</v>
      </c>
      <c r="AQ54" s="63">
        <f t="shared" si="76"/>
        <v>77.471999999999994</v>
      </c>
      <c r="AR54" s="63">
        <f t="shared" si="45"/>
        <v>77.471999999999994</v>
      </c>
      <c r="AS54" s="63">
        <f t="shared" si="46"/>
        <v>0</v>
      </c>
      <c r="AT54" s="63">
        <f t="shared" si="47"/>
        <v>0</v>
      </c>
      <c r="AU54" s="67">
        <f t="shared" si="48"/>
        <v>35.901325531330492</v>
      </c>
      <c r="AV54" s="69">
        <f t="shared" ca="1" si="77"/>
        <v>1.07</v>
      </c>
      <c r="AW54" s="66">
        <f t="shared" ca="1" si="78"/>
        <v>82.895039999999995</v>
      </c>
      <c r="AX54" s="66">
        <f t="shared" ca="1" si="49"/>
        <v>77.471999999999994</v>
      </c>
      <c r="AY54" s="66">
        <f t="shared" ca="1" si="50"/>
        <v>5.4230400000000003</v>
      </c>
      <c r="AZ54" s="63">
        <f t="shared" ca="1" si="51"/>
        <v>0</v>
      </c>
      <c r="BA54" s="67">
        <f t="shared" ca="1" si="79"/>
        <v>37.696458800744018</v>
      </c>
      <c r="BB54" s="65">
        <f t="shared" ca="1" si="52"/>
        <v>5.0001866027117758E-2</v>
      </c>
      <c r="BC54" s="68">
        <f t="shared" ca="1" si="80"/>
        <v>3.0888455182644492E-2</v>
      </c>
      <c r="BD54" s="81">
        <f t="shared" si="53"/>
        <v>77.471999999999994</v>
      </c>
      <c r="BE54" s="63">
        <f t="shared" si="54"/>
        <v>77.471999999999994</v>
      </c>
      <c r="BF54" s="67">
        <f t="shared" si="55"/>
        <v>35.901325531330492</v>
      </c>
      <c r="BG54" s="69">
        <f t="shared" ca="1" si="81"/>
        <v>1.07</v>
      </c>
      <c r="BH54" s="70">
        <f t="shared" ca="1" si="82"/>
        <v>82.895039999999995</v>
      </c>
      <c r="BI54" s="70">
        <f t="shared" ca="1" si="56"/>
        <v>82.895039999999995</v>
      </c>
      <c r="BJ54" s="67">
        <f t="shared" ca="1" si="57"/>
        <v>38.733501665490152</v>
      </c>
      <c r="BK54" s="65">
        <f t="shared" ca="1" si="58"/>
        <v>7.8887787351697325E-2</v>
      </c>
      <c r="BL54" s="65">
        <f t="shared" ca="1" si="83"/>
        <v>5.9248559839881532E-2</v>
      </c>
      <c r="BM54" s="68">
        <f t="shared" ca="1" si="59"/>
        <v>2.7510352370967661E-2</v>
      </c>
      <c r="BO54" s="97">
        <f t="shared" ca="1" si="84"/>
        <v>26553485.135333434</v>
      </c>
      <c r="BP54" s="97">
        <f t="shared" ca="1" si="85"/>
        <v>26831486.882981926</v>
      </c>
      <c r="BQ54" s="97">
        <f t="shared" ca="1" si="86"/>
        <v>27373681.270879202</v>
      </c>
      <c r="BR54" s="97">
        <f t="shared" ca="1" si="60"/>
        <v>28126740.888331644</v>
      </c>
      <c r="BT54" s="97">
        <f t="shared" si="61"/>
        <v>23408688.710416891</v>
      </c>
      <c r="BU54" s="97">
        <f t="shared" si="62"/>
        <v>23903193.711192712</v>
      </c>
      <c r="BV54" s="97">
        <f t="shared" si="63"/>
        <v>24364604.026093945</v>
      </c>
      <c r="BW54" s="97">
        <f t="shared" si="64"/>
        <v>24364604.026093945</v>
      </c>
      <c r="BY54" s="97">
        <f t="shared" ca="1" si="65"/>
        <v>26553485.135333434</v>
      </c>
      <c r="BZ54" s="97">
        <f t="shared" ca="1" si="66"/>
        <v>26831486.882981926</v>
      </c>
      <c r="CA54" s="97">
        <f t="shared" ca="1" si="67"/>
        <v>26831486.882981926</v>
      </c>
      <c r="CB54" s="97">
        <f t="shared" ca="1" si="68"/>
        <v>28126740.888331641</v>
      </c>
    </row>
    <row r="55" spans="2:80">
      <c r="B55" s="14">
        <v>10103</v>
      </c>
      <c r="C55" s="15" t="s">
        <v>54</v>
      </c>
      <c r="D55" s="16">
        <f>RHWM!D42</f>
        <v>1</v>
      </c>
      <c r="E55" s="16">
        <f>RHWM!E42</f>
        <v>0</v>
      </c>
      <c r="F55" s="18">
        <f>RHWM!M42</f>
        <v>324.86500000000001</v>
      </c>
      <c r="G55" s="18">
        <f>RHWM!N42</f>
        <v>327.75900000000001</v>
      </c>
      <c r="H55" s="18">
        <f>RHWM!O42</f>
        <v>318.49400000000003</v>
      </c>
      <c r="I55" s="18">
        <v>6.3710000000000004</v>
      </c>
      <c r="J55" s="18">
        <v>9.2650000000000006</v>
      </c>
      <c r="K55" s="18">
        <v>0</v>
      </c>
      <c r="L55" s="18">
        <v>0</v>
      </c>
      <c r="M55" s="18">
        <v>6.3710000000000004</v>
      </c>
      <c r="N55" s="18">
        <v>9.2650000000000006</v>
      </c>
      <c r="O55" s="81">
        <f t="shared" si="24"/>
        <v>318.49400000000003</v>
      </c>
      <c r="P55" s="63">
        <f t="shared" si="25"/>
        <v>327.75900000000001</v>
      </c>
      <c r="Q55" s="63">
        <f t="shared" si="26"/>
        <v>318.49400000000003</v>
      </c>
      <c r="R55" s="63">
        <f t="shared" si="27"/>
        <v>9.2649999999999864</v>
      </c>
      <c r="S55" s="63">
        <f t="shared" si="28"/>
        <v>0</v>
      </c>
      <c r="T55" s="67">
        <f t="shared" si="69"/>
        <v>34.773660149434548</v>
      </c>
      <c r="U55" s="138">
        <f t="shared" ca="1" si="70"/>
        <v>0.9</v>
      </c>
      <c r="V55" s="66">
        <f t="shared" ca="1" si="71"/>
        <v>294.98310000000004</v>
      </c>
      <c r="W55" s="66">
        <f t="shared" ca="1" si="29"/>
        <v>294.98310000000004</v>
      </c>
      <c r="X55" s="66">
        <f t="shared" ca="1" si="30"/>
        <v>0</v>
      </c>
      <c r="Y55" s="63">
        <f t="shared" ca="1" si="31"/>
        <v>23.510899999999992</v>
      </c>
      <c r="Z55" s="67">
        <f t="shared" ca="1" si="72"/>
        <v>34.16862471073118</v>
      </c>
      <c r="AA55" s="68">
        <f t="shared" ca="1" si="73"/>
        <v>-1.7399245178773781E-2</v>
      </c>
      <c r="AB55" s="81">
        <f t="shared" si="74"/>
        <v>323.12650000000002</v>
      </c>
      <c r="AC55" s="63">
        <f t="shared" si="32"/>
        <v>327.75900000000001</v>
      </c>
      <c r="AD55" s="63">
        <f t="shared" si="33"/>
        <v>323.12650000000002</v>
      </c>
      <c r="AE55" s="63">
        <f t="shared" si="34"/>
        <v>4.6324999999999932</v>
      </c>
      <c r="AF55" s="63">
        <f t="shared" si="35"/>
        <v>0</v>
      </c>
      <c r="AG55" s="67">
        <f t="shared" si="36"/>
        <v>35.357013257606432</v>
      </c>
      <c r="AH55" s="65">
        <f t="shared" ca="1" si="37"/>
        <v>0.9</v>
      </c>
      <c r="AI55" s="66">
        <f t="shared" ca="1" si="38"/>
        <v>294.98310000000004</v>
      </c>
      <c r="AJ55" s="66">
        <f t="shared" ca="1" si="39"/>
        <v>294.98310000000004</v>
      </c>
      <c r="AK55" s="66">
        <f t="shared" ca="1" si="40"/>
        <v>0</v>
      </c>
      <c r="AL55" s="63">
        <f t="shared" ca="1" si="41"/>
        <v>28.143399999999986</v>
      </c>
      <c r="AM55" s="67">
        <f t="shared" ca="1" si="42"/>
        <v>34.854465131310413</v>
      </c>
      <c r="AN55" s="65">
        <f t="shared" ca="1" si="43"/>
        <v>-1.4213534458765609E-2</v>
      </c>
      <c r="AO55" s="68">
        <f t="shared" ca="1" si="44"/>
        <v>2.0072227851881674E-2</v>
      </c>
      <c r="AP55" s="81">
        <f t="shared" si="75"/>
        <v>327.75900000000001</v>
      </c>
      <c r="AQ55" s="63">
        <f t="shared" si="76"/>
        <v>327.75900000000001</v>
      </c>
      <c r="AR55" s="63">
        <f t="shared" si="45"/>
        <v>327.75900000000001</v>
      </c>
      <c r="AS55" s="63">
        <f t="shared" si="46"/>
        <v>0</v>
      </c>
      <c r="AT55" s="63">
        <f t="shared" si="47"/>
        <v>0</v>
      </c>
      <c r="AU55" s="67">
        <f t="shared" si="48"/>
        <v>35.901325531330492</v>
      </c>
      <c r="AV55" s="69">
        <f t="shared" ca="1" si="77"/>
        <v>0.9</v>
      </c>
      <c r="AW55" s="66">
        <f t="shared" ca="1" si="78"/>
        <v>294.98310000000004</v>
      </c>
      <c r="AX55" s="66">
        <f t="shared" ca="1" si="49"/>
        <v>294.98310000000004</v>
      </c>
      <c r="AY55" s="66">
        <f t="shared" ca="1" si="50"/>
        <v>0</v>
      </c>
      <c r="AZ55" s="63">
        <f t="shared" ca="1" si="51"/>
        <v>32.775899999999979</v>
      </c>
      <c r="BA55" s="67">
        <f t="shared" ca="1" si="79"/>
        <v>35.916810916796102</v>
      </c>
      <c r="BB55" s="65">
        <f t="shared" ca="1" si="52"/>
        <v>4.3133185854360434E-4</v>
      </c>
      <c r="BC55" s="68">
        <f t="shared" ca="1" si="80"/>
        <v>5.1163493434837504E-2</v>
      </c>
      <c r="BD55" s="81">
        <f t="shared" si="53"/>
        <v>327.75900000000001</v>
      </c>
      <c r="BE55" s="63">
        <f t="shared" si="54"/>
        <v>327.75900000000001</v>
      </c>
      <c r="BF55" s="67">
        <f t="shared" si="55"/>
        <v>35.901325531330492</v>
      </c>
      <c r="BG55" s="69">
        <f t="shared" ca="1" si="81"/>
        <v>0.9</v>
      </c>
      <c r="BH55" s="70">
        <f t="shared" ca="1" si="82"/>
        <v>294.98310000000004</v>
      </c>
      <c r="BI55" s="70">
        <f t="shared" ca="1" si="56"/>
        <v>294.98310000000004</v>
      </c>
      <c r="BJ55" s="67">
        <f t="shared" ca="1" si="57"/>
        <v>38.733501665490152</v>
      </c>
      <c r="BK55" s="65">
        <f t="shared" ca="1" si="58"/>
        <v>7.8887787351697325E-2</v>
      </c>
      <c r="BL55" s="65">
        <f t="shared" ca="1" si="83"/>
        <v>0.13359849842962235</v>
      </c>
      <c r="BM55" s="68">
        <f t="shared" ca="1" si="59"/>
        <v>7.8422629314699455E-2</v>
      </c>
      <c r="BO55" s="97">
        <f t="shared" ca="1" si="84"/>
        <v>88293501.517594859</v>
      </c>
      <c r="BP55" s="97">
        <f t="shared" ca="1" si="85"/>
        <v>90065748.79789649</v>
      </c>
      <c r="BQ55" s="97">
        <f t="shared" ca="1" si="86"/>
        <v>92810905.502829134</v>
      </c>
      <c r="BR55" s="97">
        <f t="shared" ca="1" si="60"/>
        <v>100089380.7414391</v>
      </c>
      <c r="BT55" s="97">
        <f t="shared" si="61"/>
        <v>99841049.473806232</v>
      </c>
      <c r="BU55" s="97">
        <f t="shared" si="62"/>
        <v>101515954.74070649</v>
      </c>
      <c r="BV55" s="97">
        <f t="shared" si="63"/>
        <v>103078767.18025257</v>
      </c>
      <c r="BW55" s="97">
        <f t="shared" si="64"/>
        <v>103078767.18025257</v>
      </c>
      <c r="BY55" s="97">
        <f t="shared" ca="1" si="65"/>
        <v>88293501.517594844</v>
      </c>
      <c r="BZ55" s="97">
        <f t="shared" ca="1" si="66"/>
        <v>90065748.797896475</v>
      </c>
      <c r="CA55" s="97">
        <f t="shared" ca="1" si="67"/>
        <v>90065748.797896475</v>
      </c>
      <c r="CB55" s="97">
        <f t="shared" ca="1" si="68"/>
        <v>100089380.74143909</v>
      </c>
    </row>
    <row r="56" spans="2:80">
      <c r="B56" s="14">
        <v>10105</v>
      </c>
      <c r="C56" s="15" t="s">
        <v>55</v>
      </c>
      <c r="D56" s="16">
        <f>RHWM!D43</f>
        <v>1</v>
      </c>
      <c r="E56" s="16">
        <f>RHWM!E43</f>
        <v>0</v>
      </c>
      <c r="F56" s="18">
        <f>RHWM!M43</f>
        <v>83.881</v>
      </c>
      <c r="G56" s="18">
        <f>RHWM!N43</f>
        <v>82.632000000000005</v>
      </c>
      <c r="H56" s="18">
        <f>RHWM!O43</f>
        <v>92.837999999999994</v>
      </c>
      <c r="I56" s="18">
        <v>0</v>
      </c>
      <c r="J56" s="18">
        <v>0</v>
      </c>
      <c r="K56" s="18">
        <v>0</v>
      </c>
      <c r="L56" s="18">
        <v>0</v>
      </c>
      <c r="M56" s="18">
        <v>0</v>
      </c>
      <c r="N56" s="18">
        <v>0</v>
      </c>
      <c r="O56" s="81">
        <f t="shared" si="24"/>
        <v>92.837999999999994</v>
      </c>
      <c r="P56" s="63">
        <f t="shared" si="25"/>
        <v>82.632000000000005</v>
      </c>
      <c r="Q56" s="63">
        <f t="shared" si="26"/>
        <v>82.632000000000005</v>
      </c>
      <c r="R56" s="63">
        <f t="shared" si="27"/>
        <v>0</v>
      </c>
      <c r="S56" s="63">
        <f t="shared" si="28"/>
        <v>10.205999999999989</v>
      </c>
      <c r="T56" s="67">
        <f t="shared" si="69"/>
        <v>33.949064274110405</v>
      </c>
      <c r="U56" s="138">
        <f t="shared" ca="1" si="70"/>
        <v>1.07</v>
      </c>
      <c r="V56" s="66">
        <f t="shared" ca="1" si="71"/>
        <v>88.416240000000016</v>
      </c>
      <c r="W56" s="66">
        <f t="shared" ca="1" si="29"/>
        <v>88.416240000000016</v>
      </c>
      <c r="X56" s="66">
        <f t="shared" ca="1" si="30"/>
        <v>0</v>
      </c>
      <c r="Y56" s="63">
        <f t="shared" ca="1" si="31"/>
        <v>4.4217599999999777</v>
      </c>
      <c r="Z56" s="67">
        <f t="shared" ca="1" si="72"/>
        <v>34.16862471073118</v>
      </c>
      <c r="AA56" s="68">
        <f t="shared" ca="1" si="73"/>
        <v>6.4673486976845052E-3</v>
      </c>
      <c r="AB56" s="81">
        <f t="shared" si="74"/>
        <v>87.734999999999999</v>
      </c>
      <c r="AC56" s="63">
        <f t="shared" si="32"/>
        <v>82.632000000000005</v>
      </c>
      <c r="AD56" s="63">
        <f t="shared" si="33"/>
        <v>82.632000000000005</v>
      </c>
      <c r="AE56" s="63">
        <f t="shared" si="34"/>
        <v>0</v>
      </c>
      <c r="AF56" s="63">
        <f t="shared" si="35"/>
        <v>5.1029999999999944</v>
      </c>
      <c r="AG56" s="67">
        <f t="shared" si="36"/>
        <v>34.95898946171183</v>
      </c>
      <c r="AH56" s="65">
        <f t="shared" ca="1" si="37"/>
        <v>1.07</v>
      </c>
      <c r="AI56" s="66">
        <f t="shared" ca="1" si="38"/>
        <v>88.416240000000016</v>
      </c>
      <c r="AJ56" s="66">
        <f t="shared" ca="1" si="39"/>
        <v>87.734999999999999</v>
      </c>
      <c r="AK56" s="66">
        <f t="shared" ca="1" si="40"/>
        <v>0.68124000000001672</v>
      </c>
      <c r="AL56" s="63">
        <f t="shared" ca="1" si="41"/>
        <v>0</v>
      </c>
      <c r="AM56" s="67">
        <f t="shared" ca="1" si="42"/>
        <v>35.072248798360114</v>
      </c>
      <c r="AN56" s="65">
        <f t="shared" ca="1" si="43"/>
        <v>3.2397771901366834E-3</v>
      </c>
      <c r="AO56" s="68">
        <f t="shared" ca="1" si="44"/>
        <v>2.6446018687580786E-2</v>
      </c>
      <c r="AP56" s="81">
        <f t="shared" si="75"/>
        <v>92.837999999999994</v>
      </c>
      <c r="AQ56" s="63">
        <f t="shared" si="76"/>
        <v>82.632000000000005</v>
      </c>
      <c r="AR56" s="63">
        <f t="shared" si="45"/>
        <v>82.632000000000005</v>
      </c>
      <c r="AS56" s="63">
        <f t="shared" si="46"/>
        <v>0</v>
      </c>
      <c r="AT56" s="63">
        <f t="shared" si="47"/>
        <v>10.205999999999989</v>
      </c>
      <c r="AU56" s="67">
        <f t="shared" si="48"/>
        <v>35.901325531330492</v>
      </c>
      <c r="AV56" s="69">
        <f t="shared" ca="1" si="77"/>
        <v>1.07</v>
      </c>
      <c r="AW56" s="66">
        <f t="shared" ca="1" si="78"/>
        <v>88.416240000000016</v>
      </c>
      <c r="AX56" s="66">
        <f t="shared" ca="1" si="49"/>
        <v>88.416240000000016</v>
      </c>
      <c r="AY56" s="66">
        <f t="shared" ca="1" si="50"/>
        <v>0</v>
      </c>
      <c r="AZ56" s="63">
        <f t="shared" ca="1" si="51"/>
        <v>4.4217599999999777</v>
      </c>
      <c r="BA56" s="67">
        <f t="shared" ca="1" si="79"/>
        <v>35.916810916796102</v>
      </c>
      <c r="BB56" s="65">
        <f t="shared" ca="1" si="52"/>
        <v>4.3133185854360434E-4</v>
      </c>
      <c r="BC56" s="68">
        <f t="shared" ca="1" si="80"/>
        <v>5.1163493434837504E-2</v>
      </c>
      <c r="BD56" s="81">
        <f t="shared" si="53"/>
        <v>82.632000000000005</v>
      </c>
      <c r="BE56" s="63">
        <f t="shared" si="54"/>
        <v>82.632000000000005</v>
      </c>
      <c r="BF56" s="67">
        <f t="shared" si="55"/>
        <v>35.901325531330492</v>
      </c>
      <c r="BG56" s="69">
        <f t="shared" ca="1" si="81"/>
        <v>1.07</v>
      </c>
      <c r="BH56" s="70">
        <f t="shared" ca="1" si="82"/>
        <v>88.416240000000016</v>
      </c>
      <c r="BI56" s="70">
        <f t="shared" ca="1" si="56"/>
        <v>88.416240000000016</v>
      </c>
      <c r="BJ56" s="67">
        <f t="shared" ca="1" si="57"/>
        <v>38.733501665490152</v>
      </c>
      <c r="BK56" s="65">
        <f t="shared" ca="1" si="58"/>
        <v>7.8887787351697325E-2</v>
      </c>
      <c r="BL56" s="65">
        <f t="shared" ca="1" si="83"/>
        <v>0.13359849842962235</v>
      </c>
      <c r="BM56" s="68">
        <f t="shared" ca="1" si="59"/>
        <v>7.8422629314699455E-2</v>
      </c>
      <c r="BO56" s="97">
        <f t="shared" ca="1" si="84"/>
        <v>26464497.188550908</v>
      </c>
      <c r="BP56" s="97">
        <f t="shared" ca="1" si="85"/>
        <v>27164377.775756758</v>
      </c>
      <c r="BQ56" s="97">
        <f t="shared" ca="1" si="86"/>
        <v>27818513.316713605</v>
      </c>
      <c r="BR56" s="97">
        <f t="shared" ca="1" si="60"/>
        <v>30000114.274636269</v>
      </c>
      <c r="BT56" s="97">
        <f t="shared" si="61"/>
        <v>24574244.732901033</v>
      </c>
      <c r="BU56" s="97">
        <f t="shared" si="62"/>
        <v>25305285.462673508</v>
      </c>
      <c r="BV56" s="97">
        <f t="shared" si="63"/>
        <v>25987401.382230937</v>
      </c>
      <c r="BW56" s="97">
        <f t="shared" si="64"/>
        <v>25987401.382230937</v>
      </c>
      <c r="BY56" s="97">
        <f t="shared" ca="1" si="65"/>
        <v>26464497.188550904</v>
      </c>
      <c r="BZ56" s="97">
        <f t="shared" ca="1" si="66"/>
        <v>27164377.775756758</v>
      </c>
      <c r="CA56" s="97">
        <f t="shared" ca="1" si="67"/>
        <v>27164377.775756758</v>
      </c>
      <c r="CB56" s="97">
        <f t="shared" ca="1" si="68"/>
        <v>30000114.274636265</v>
      </c>
    </row>
    <row r="57" spans="2:80">
      <c r="B57" s="14">
        <v>10106</v>
      </c>
      <c r="C57" s="15" t="s">
        <v>56</v>
      </c>
      <c r="D57" s="16">
        <f>RHWM!D44</f>
        <v>0</v>
      </c>
      <c r="E57" s="16">
        <f>RHWM!E44</f>
        <v>1</v>
      </c>
      <c r="F57" s="18">
        <f>RHWM!M44</f>
        <v>24.13</v>
      </c>
      <c r="G57" s="18">
        <f>RHWM!N44</f>
        <v>24.234999999999999</v>
      </c>
      <c r="H57" s="18">
        <f>RHWM!O44</f>
        <v>23.879000000000001</v>
      </c>
      <c r="I57" s="18">
        <v>0.251</v>
      </c>
      <c r="J57" s="18">
        <v>0.35599999999999998</v>
      </c>
      <c r="K57" s="18">
        <v>0</v>
      </c>
      <c r="L57" s="18">
        <v>0</v>
      </c>
      <c r="M57" s="18">
        <v>0.251</v>
      </c>
      <c r="N57" s="18">
        <v>0.35599999999999998</v>
      </c>
      <c r="O57" s="81">
        <f t="shared" si="24"/>
        <v>23.879000000000001</v>
      </c>
      <c r="P57" s="63">
        <f t="shared" si="25"/>
        <v>24.234999999999999</v>
      </c>
      <c r="Q57" s="63">
        <f t="shared" si="26"/>
        <v>23.879000000000001</v>
      </c>
      <c r="R57" s="63">
        <f t="shared" si="27"/>
        <v>0.3559999999999981</v>
      </c>
      <c r="S57" s="63">
        <f t="shared" si="28"/>
        <v>0</v>
      </c>
      <c r="T57" s="67">
        <f t="shared" si="69"/>
        <v>34.377570695336594</v>
      </c>
      <c r="U57" s="138">
        <f t="shared" ca="1" si="70"/>
        <v>1.37</v>
      </c>
      <c r="V57" s="66">
        <f t="shared" ca="1" si="71"/>
        <v>33.201950000000004</v>
      </c>
      <c r="W57" s="66">
        <f t="shared" ca="1" si="29"/>
        <v>23.879000000000001</v>
      </c>
      <c r="X57" s="66">
        <f t="shared" ca="1" si="30"/>
        <v>9.3229500000000023</v>
      </c>
      <c r="Y57" s="63">
        <f t="shared" ca="1" si="31"/>
        <v>0</v>
      </c>
      <c r="Z57" s="67">
        <f t="shared" ca="1" si="72"/>
        <v>42.298033503078884</v>
      </c>
      <c r="AA57" s="68">
        <f t="shared" ca="1" si="73"/>
        <v>0.23039623357728178</v>
      </c>
      <c r="AB57" s="81">
        <f t="shared" si="74"/>
        <v>24.057000000000002</v>
      </c>
      <c r="AC57" s="63">
        <f t="shared" si="32"/>
        <v>24.234999999999999</v>
      </c>
      <c r="AD57" s="63">
        <f t="shared" si="33"/>
        <v>24.057000000000002</v>
      </c>
      <c r="AE57" s="63">
        <f t="shared" si="34"/>
        <v>0.17799999999999727</v>
      </c>
      <c r="AF57" s="63">
        <f t="shared" si="35"/>
        <v>0</v>
      </c>
      <c r="AG57" s="67">
        <f t="shared" si="36"/>
        <v>35.165825024980457</v>
      </c>
      <c r="AH57" s="65">
        <f t="shared" ca="1" si="37"/>
        <v>1.37</v>
      </c>
      <c r="AI57" s="66">
        <f t="shared" ca="1" si="38"/>
        <v>33.201950000000004</v>
      </c>
      <c r="AJ57" s="66">
        <f t="shared" ca="1" si="39"/>
        <v>24.057000000000002</v>
      </c>
      <c r="AK57" s="66">
        <f t="shared" ca="1" si="40"/>
        <v>9.1449500000000015</v>
      </c>
      <c r="AL57" s="63">
        <f t="shared" ca="1" si="41"/>
        <v>0</v>
      </c>
      <c r="AM57" s="67">
        <f t="shared" ca="1" si="42"/>
        <v>42.639757955901224</v>
      </c>
      <c r="AN57" s="65">
        <f t="shared" ca="1" si="43"/>
        <v>0.21253398507248367</v>
      </c>
      <c r="AO57" s="68">
        <f t="shared" ca="1" si="44"/>
        <v>8.0789678507742213E-3</v>
      </c>
      <c r="AP57" s="81">
        <f t="shared" si="75"/>
        <v>24.234999999999999</v>
      </c>
      <c r="AQ57" s="63">
        <f t="shared" si="76"/>
        <v>24.234999999999999</v>
      </c>
      <c r="AR57" s="63">
        <f t="shared" si="45"/>
        <v>24.234999999999999</v>
      </c>
      <c r="AS57" s="63">
        <f t="shared" si="46"/>
        <v>0</v>
      </c>
      <c r="AT57" s="63">
        <f t="shared" si="47"/>
        <v>0</v>
      </c>
      <c r="AU57" s="67">
        <f t="shared" si="48"/>
        <v>35.901325531330492</v>
      </c>
      <c r="AV57" s="69">
        <f t="shared" ca="1" si="77"/>
        <v>1.37</v>
      </c>
      <c r="AW57" s="66">
        <f t="shared" ca="1" si="78"/>
        <v>33.201950000000004</v>
      </c>
      <c r="AX57" s="66">
        <f t="shared" ca="1" si="49"/>
        <v>24.234999999999999</v>
      </c>
      <c r="AY57" s="66">
        <f t="shared" ca="1" si="50"/>
        <v>8.9669500000000042</v>
      </c>
      <c r="AZ57" s="63">
        <f t="shared" ca="1" si="51"/>
        <v>0</v>
      </c>
      <c r="BA57" s="67">
        <f t="shared" ca="1" si="79"/>
        <v>43.263657603500803</v>
      </c>
      <c r="BB57" s="65">
        <f t="shared" ca="1" si="52"/>
        <v>0.20507131598094697</v>
      </c>
      <c r="BC57" s="68">
        <f t="shared" ca="1" si="80"/>
        <v>2.2829054224273282E-2</v>
      </c>
      <c r="BD57" s="81">
        <f t="shared" si="53"/>
        <v>24.234999999999999</v>
      </c>
      <c r="BE57" s="63">
        <f t="shared" si="54"/>
        <v>24.234999999999999</v>
      </c>
      <c r="BF57" s="67">
        <f t="shared" si="55"/>
        <v>35.901325531330492</v>
      </c>
      <c r="BG57" s="69">
        <f t="shared" ca="1" si="81"/>
        <v>1.37</v>
      </c>
      <c r="BH57" s="70">
        <f t="shared" ca="1" si="82"/>
        <v>33.201950000000004</v>
      </c>
      <c r="BI57" s="70">
        <f t="shared" ca="1" si="56"/>
        <v>33.201950000000004</v>
      </c>
      <c r="BJ57" s="67">
        <f t="shared" ca="1" si="57"/>
        <v>38.733501665490152</v>
      </c>
      <c r="BK57" s="65">
        <f t="shared" ca="1" si="58"/>
        <v>7.8887787351697325E-2</v>
      </c>
      <c r="BL57" s="65">
        <f t="shared" ca="1" si="83"/>
        <v>-8.4271809878094461E-2</v>
      </c>
      <c r="BM57" s="68">
        <f t="shared" ca="1" si="59"/>
        <v>-0.10471042415156506</v>
      </c>
      <c r="BO57" s="97">
        <f t="shared" ca="1" si="84"/>
        <v>12302344.214775737</v>
      </c>
      <c r="BP57" s="97">
        <f t="shared" ca="1" si="85"/>
        <v>12401734.458176069</v>
      </c>
      <c r="BQ57" s="97">
        <f t="shared" ca="1" si="86"/>
        <v>12583195.097940531</v>
      </c>
      <c r="BR57" s="97">
        <f t="shared" ca="1" si="60"/>
        <v>11265603.402053284</v>
      </c>
      <c r="BT57" s="97">
        <f t="shared" si="61"/>
        <v>7298310.1300209844</v>
      </c>
      <c r="BU57" s="97">
        <f t="shared" si="62"/>
        <v>7465655.4206483159</v>
      </c>
      <c r="BV57" s="97">
        <f t="shared" si="63"/>
        <v>7621801.1484457199</v>
      </c>
      <c r="BW57" s="97">
        <f t="shared" si="64"/>
        <v>7621801.1484457199</v>
      </c>
      <c r="BY57" s="97">
        <f t="shared" ca="1" si="65"/>
        <v>12302344.214775739</v>
      </c>
      <c r="BZ57" s="97">
        <f t="shared" ca="1" si="66"/>
        <v>12401734.458176069</v>
      </c>
      <c r="CA57" s="97">
        <f t="shared" ca="1" si="67"/>
        <v>12401734.458176069</v>
      </c>
      <c r="CB57" s="97">
        <f t="shared" ca="1" si="68"/>
        <v>11265603.402053282</v>
      </c>
    </row>
    <row r="58" spans="2:80">
      <c r="B58" s="14">
        <v>10109</v>
      </c>
      <c r="C58" s="15" t="s">
        <v>57</v>
      </c>
      <c r="D58" s="16">
        <f>RHWM!D45</f>
        <v>1</v>
      </c>
      <c r="E58" s="16">
        <f>RHWM!E45</f>
        <v>0</v>
      </c>
      <c r="F58" s="18">
        <f>RHWM!M45</f>
        <v>14.834</v>
      </c>
      <c r="G58" s="18">
        <f>RHWM!N45</f>
        <v>15.006</v>
      </c>
      <c r="H58" s="18">
        <f>RHWM!O45</f>
        <v>12.118</v>
      </c>
      <c r="I58" s="18">
        <v>2.7160000000000002</v>
      </c>
      <c r="J58" s="18">
        <v>2.8879999999999999</v>
      </c>
      <c r="K58" s="18">
        <v>0</v>
      </c>
      <c r="L58" s="18">
        <v>0</v>
      </c>
      <c r="M58" s="18">
        <v>2.7160000000000002</v>
      </c>
      <c r="N58" s="18">
        <v>2.8879999999999999</v>
      </c>
      <c r="O58" s="81">
        <f t="shared" si="24"/>
        <v>12.118</v>
      </c>
      <c r="P58" s="63">
        <f t="shared" si="25"/>
        <v>15.006</v>
      </c>
      <c r="Q58" s="63">
        <f t="shared" si="26"/>
        <v>12.118</v>
      </c>
      <c r="R58" s="63">
        <f t="shared" si="27"/>
        <v>2.8879999999999999</v>
      </c>
      <c r="S58" s="63">
        <f t="shared" si="28"/>
        <v>0</v>
      </c>
      <c r="T58" s="67">
        <f t="shared" si="69"/>
        <v>39.56319611313274</v>
      </c>
      <c r="U58" s="138">
        <f t="shared" ca="1" si="70"/>
        <v>1.29</v>
      </c>
      <c r="V58" s="66">
        <f t="shared" ca="1" si="71"/>
        <v>19.35774</v>
      </c>
      <c r="W58" s="66">
        <f t="shared" ca="1" si="29"/>
        <v>12.118</v>
      </c>
      <c r="X58" s="66">
        <f t="shared" ca="1" si="30"/>
        <v>7.2397399999999994</v>
      </c>
      <c r="Y58" s="63">
        <f t="shared" ca="1" si="31"/>
        <v>0</v>
      </c>
      <c r="Z58" s="67">
        <f t="shared" ca="1" si="72"/>
        <v>44.996357170033299</v>
      </c>
      <c r="AA58" s="68">
        <f t="shared" ca="1" si="73"/>
        <v>0.13732866883060191</v>
      </c>
      <c r="AB58" s="81">
        <f t="shared" si="74"/>
        <v>13.562000000000001</v>
      </c>
      <c r="AC58" s="63">
        <f t="shared" si="32"/>
        <v>15.006</v>
      </c>
      <c r="AD58" s="63">
        <f t="shared" si="33"/>
        <v>13.562000000000001</v>
      </c>
      <c r="AE58" s="63">
        <f t="shared" si="34"/>
        <v>1.4439999999999991</v>
      </c>
      <c r="AF58" s="63">
        <f t="shared" si="35"/>
        <v>0</v>
      </c>
      <c r="AG58" s="67">
        <f t="shared" si="36"/>
        <v>37.668872123133134</v>
      </c>
      <c r="AH58" s="65">
        <f t="shared" ca="1" si="37"/>
        <v>1.29</v>
      </c>
      <c r="AI58" s="66">
        <f t="shared" ca="1" si="38"/>
        <v>19.35774</v>
      </c>
      <c r="AJ58" s="66">
        <f t="shared" ca="1" si="39"/>
        <v>13.562000000000001</v>
      </c>
      <c r="AK58" s="66">
        <f t="shared" ca="1" si="40"/>
        <v>5.7957399999999986</v>
      </c>
      <c r="AL58" s="63">
        <f t="shared" ca="1" si="41"/>
        <v>0</v>
      </c>
      <c r="AM58" s="67">
        <f t="shared" ca="1" si="42"/>
        <v>43.317213936690536</v>
      </c>
      <c r="AN58" s="65">
        <f t="shared" ca="1" si="43"/>
        <v>0.14994719765152342</v>
      </c>
      <c r="AO58" s="68">
        <f t="shared" ca="1" si="44"/>
        <v>-3.7317314977245331E-2</v>
      </c>
      <c r="AP58" s="81">
        <f t="shared" si="75"/>
        <v>15.006</v>
      </c>
      <c r="AQ58" s="63">
        <f t="shared" si="76"/>
        <v>15.006</v>
      </c>
      <c r="AR58" s="63">
        <f t="shared" si="45"/>
        <v>15.006</v>
      </c>
      <c r="AS58" s="63">
        <f t="shared" si="46"/>
        <v>0</v>
      </c>
      <c r="AT58" s="63">
        <f t="shared" si="47"/>
        <v>0</v>
      </c>
      <c r="AU58" s="67">
        <f t="shared" si="48"/>
        <v>35.901325531330492</v>
      </c>
      <c r="AV58" s="69">
        <f t="shared" ca="1" si="77"/>
        <v>1.29</v>
      </c>
      <c r="AW58" s="66">
        <f t="shared" ca="1" si="78"/>
        <v>19.35774</v>
      </c>
      <c r="AX58" s="66">
        <f t="shared" ca="1" si="49"/>
        <v>15.006</v>
      </c>
      <c r="AY58" s="66">
        <f t="shared" ca="1" si="50"/>
        <v>4.3517399999999995</v>
      </c>
      <c r="AZ58" s="63">
        <f t="shared" ca="1" si="51"/>
        <v>0</v>
      </c>
      <c r="BA58" s="67">
        <f t="shared" ca="1" si="79"/>
        <v>42.03225652464814</v>
      </c>
      <c r="BB58" s="65">
        <f t="shared" ca="1" si="52"/>
        <v>0.17077171671467362</v>
      </c>
      <c r="BC58" s="68">
        <f t="shared" ca="1" si="80"/>
        <v>-6.5874235867235731E-2</v>
      </c>
      <c r="BD58" s="81">
        <f t="shared" si="53"/>
        <v>15.006</v>
      </c>
      <c r="BE58" s="63">
        <f t="shared" si="54"/>
        <v>15.006</v>
      </c>
      <c r="BF58" s="67">
        <f t="shared" si="55"/>
        <v>35.901325531330492</v>
      </c>
      <c r="BG58" s="69">
        <f t="shared" ca="1" si="81"/>
        <v>1.29</v>
      </c>
      <c r="BH58" s="70">
        <f t="shared" ca="1" si="82"/>
        <v>19.35774</v>
      </c>
      <c r="BI58" s="70">
        <f t="shared" ca="1" si="56"/>
        <v>19.35774</v>
      </c>
      <c r="BJ58" s="67">
        <f t="shared" ca="1" si="57"/>
        <v>38.733501665490152</v>
      </c>
      <c r="BK58" s="65">
        <f t="shared" ca="1" si="58"/>
        <v>7.8887787351697325E-2</v>
      </c>
      <c r="BL58" s="65">
        <f t="shared" ca="1" si="83"/>
        <v>-0.13918583410823504</v>
      </c>
      <c r="BM58" s="68">
        <f t="shared" ca="1" si="59"/>
        <v>-7.8481507582719545E-2</v>
      </c>
      <c r="BO58" s="97">
        <f t="shared" ca="1" si="84"/>
        <v>7630203.3794710496</v>
      </c>
      <c r="BP58" s="97">
        <f t="shared" ca="1" si="85"/>
        <v>7345464.6766188862</v>
      </c>
      <c r="BQ58" s="97">
        <f t="shared" ca="1" si="86"/>
        <v>7127569.5623367941</v>
      </c>
      <c r="BR58" s="97">
        <f t="shared" ca="1" si="60"/>
        <v>6568187.1576838978</v>
      </c>
      <c r="BT58" s="97">
        <f t="shared" si="61"/>
        <v>5200683.4108533487</v>
      </c>
      <c r="BU58" s="97">
        <f t="shared" si="62"/>
        <v>4951669.6728984863</v>
      </c>
      <c r="BV58" s="97">
        <f t="shared" si="63"/>
        <v>4719321.148486753</v>
      </c>
      <c r="BW58" s="97">
        <f t="shared" si="64"/>
        <v>4719321.148486753</v>
      </c>
      <c r="BY58" s="97">
        <f t="shared" ca="1" si="65"/>
        <v>7630203.3794710496</v>
      </c>
      <c r="BZ58" s="97">
        <f t="shared" ca="1" si="66"/>
        <v>7345464.6766188871</v>
      </c>
      <c r="CA58" s="97">
        <f t="shared" ca="1" si="67"/>
        <v>7345464.6766188871</v>
      </c>
      <c r="CB58" s="97">
        <f t="shared" ca="1" si="68"/>
        <v>6568187.1576838978</v>
      </c>
    </row>
    <row r="59" spans="2:80">
      <c r="B59" s="14">
        <v>10111</v>
      </c>
      <c r="C59" s="15" t="s">
        <v>58</v>
      </c>
      <c r="D59" s="16">
        <f>RHWM!D46</f>
        <v>1</v>
      </c>
      <c r="E59" s="16">
        <f>RHWM!E46</f>
        <v>0</v>
      </c>
      <c r="F59" s="18">
        <f>RHWM!M46</f>
        <v>3.137</v>
      </c>
      <c r="G59" s="18">
        <f>RHWM!N46</f>
        <v>3.14</v>
      </c>
      <c r="H59" s="18">
        <f>RHWM!O46</f>
        <v>3.2349999999999999</v>
      </c>
      <c r="I59" s="18">
        <v>0</v>
      </c>
      <c r="J59" s="18">
        <v>0</v>
      </c>
      <c r="K59" s="18">
        <v>0</v>
      </c>
      <c r="L59" s="18">
        <v>0</v>
      </c>
      <c r="M59" s="18">
        <v>0</v>
      </c>
      <c r="N59" s="18">
        <v>0</v>
      </c>
      <c r="O59" s="81">
        <f t="shared" si="24"/>
        <v>3.2349999999999999</v>
      </c>
      <c r="P59" s="63">
        <f t="shared" si="25"/>
        <v>3.14</v>
      </c>
      <c r="Q59" s="63">
        <f t="shared" si="26"/>
        <v>3.14</v>
      </c>
      <c r="R59" s="63">
        <f t="shared" si="27"/>
        <v>0</v>
      </c>
      <c r="S59" s="63">
        <f t="shared" si="28"/>
        <v>9.4999999999999751E-2</v>
      </c>
      <c r="T59" s="67">
        <f t="shared" si="69"/>
        <v>33.949064274110405</v>
      </c>
      <c r="U59" s="138">
        <f t="shared" ca="1" si="70"/>
        <v>1.0900000000000001</v>
      </c>
      <c r="V59" s="66">
        <f t="shared" ca="1" si="71"/>
        <v>3.4226000000000005</v>
      </c>
      <c r="W59" s="66">
        <f t="shared" ca="1" si="29"/>
        <v>3.2349999999999999</v>
      </c>
      <c r="X59" s="66">
        <f t="shared" ca="1" si="30"/>
        <v>0.18760000000000066</v>
      </c>
      <c r="Y59" s="63">
        <f t="shared" ca="1" si="31"/>
        <v>0</v>
      </c>
      <c r="Z59" s="67">
        <f t="shared" ca="1" si="72"/>
        <v>35.755511289433585</v>
      </c>
      <c r="AA59" s="68">
        <f t="shared" ca="1" si="73"/>
        <v>5.3210509742996903E-2</v>
      </c>
      <c r="AB59" s="81">
        <f t="shared" si="74"/>
        <v>3.1875</v>
      </c>
      <c r="AC59" s="63">
        <f t="shared" si="32"/>
        <v>3.14</v>
      </c>
      <c r="AD59" s="63">
        <f t="shared" si="33"/>
        <v>3.14</v>
      </c>
      <c r="AE59" s="63">
        <f t="shared" si="34"/>
        <v>0</v>
      </c>
      <c r="AF59" s="63">
        <f t="shared" si="35"/>
        <v>4.7499999999999876E-2</v>
      </c>
      <c r="AG59" s="67">
        <f t="shared" si="36"/>
        <v>34.95898946171183</v>
      </c>
      <c r="AH59" s="65">
        <f t="shared" ca="1" si="37"/>
        <v>1.0900000000000001</v>
      </c>
      <c r="AI59" s="66">
        <f t="shared" ca="1" si="38"/>
        <v>3.4226000000000005</v>
      </c>
      <c r="AJ59" s="66">
        <f t="shared" ca="1" si="39"/>
        <v>3.1875</v>
      </c>
      <c r="AK59" s="66">
        <f t="shared" ca="1" si="40"/>
        <v>0.23510000000000053</v>
      </c>
      <c r="AL59" s="63">
        <f t="shared" ca="1" si="41"/>
        <v>0</v>
      </c>
      <c r="AM59" s="67">
        <f t="shared" ca="1" si="42"/>
        <v>36.79603798458831</v>
      </c>
      <c r="AN59" s="65">
        <f t="shared" ca="1" si="43"/>
        <v>5.2548673493221898E-2</v>
      </c>
      <c r="AO59" s="68">
        <f t="shared" ca="1" si="44"/>
        <v>2.9101155531852774E-2</v>
      </c>
      <c r="AP59" s="81">
        <f t="shared" si="75"/>
        <v>3.2349999999999999</v>
      </c>
      <c r="AQ59" s="63">
        <f t="shared" si="76"/>
        <v>3.14</v>
      </c>
      <c r="AR59" s="63">
        <f t="shared" si="45"/>
        <v>3.14</v>
      </c>
      <c r="AS59" s="63">
        <f t="shared" si="46"/>
        <v>0</v>
      </c>
      <c r="AT59" s="63">
        <f t="shared" si="47"/>
        <v>9.4999999999999751E-2</v>
      </c>
      <c r="AU59" s="67">
        <f t="shared" si="48"/>
        <v>35.901325531330492</v>
      </c>
      <c r="AV59" s="69">
        <f t="shared" ca="1" si="77"/>
        <v>1.0900000000000001</v>
      </c>
      <c r="AW59" s="66">
        <f t="shared" ca="1" si="78"/>
        <v>3.4226000000000005</v>
      </c>
      <c r="AX59" s="66">
        <f t="shared" ca="1" si="49"/>
        <v>3.2349999999999999</v>
      </c>
      <c r="AY59" s="66">
        <f t="shared" ca="1" si="50"/>
        <v>0.18760000000000066</v>
      </c>
      <c r="AZ59" s="63">
        <f t="shared" ca="1" si="51"/>
        <v>0</v>
      </c>
      <c r="BA59" s="67">
        <f t="shared" ca="1" si="79"/>
        <v>37.407875683934847</v>
      </c>
      <c r="BB59" s="65">
        <f t="shared" ca="1" si="52"/>
        <v>4.1963635891093087E-2</v>
      </c>
      <c r="BC59" s="68">
        <f t="shared" ca="1" si="80"/>
        <v>4.6212858798905465E-2</v>
      </c>
      <c r="BD59" s="81">
        <f t="shared" si="53"/>
        <v>3.14</v>
      </c>
      <c r="BE59" s="63">
        <f t="shared" si="54"/>
        <v>3.14</v>
      </c>
      <c r="BF59" s="67">
        <f t="shared" si="55"/>
        <v>35.901325531330492</v>
      </c>
      <c r="BG59" s="69">
        <f t="shared" ca="1" si="81"/>
        <v>1.0900000000000001</v>
      </c>
      <c r="BH59" s="70">
        <f t="shared" ca="1" si="82"/>
        <v>3.4226000000000005</v>
      </c>
      <c r="BI59" s="70">
        <f t="shared" ca="1" si="56"/>
        <v>3.4226000000000005</v>
      </c>
      <c r="BJ59" s="67">
        <f t="shared" ca="1" si="57"/>
        <v>38.733501665490152</v>
      </c>
      <c r="BK59" s="65">
        <f t="shared" ca="1" si="58"/>
        <v>7.8887787351697325E-2</v>
      </c>
      <c r="BL59" s="65">
        <f t="shared" ca="1" si="83"/>
        <v>8.3287590322799199E-2</v>
      </c>
      <c r="BM59" s="68">
        <f t="shared" ca="1" si="59"/>
        <v>3.5437082628153815E-2</v>
      </c>
      <c r="BO59" s="97">
        <f t="shared" ca="1" si="84"/>
        <v>1072020.881347527</v>
      </c>
      <c r="BP59" s="97">
        <f t="shared" ca="1" si="85"/>
        <v>1103217.9277490154</v>
      </c>
      <c r="BQ59" s="97">
        <f t="shared" ca="1" si="86"/>
        <v>1121562.0309667182</v>
      </c>
      <c r="BR59" s="97">
        <f t="shared" ca="1" si="60"/>
        <v>1161306.917330686</v>
      </c>
      <c r="BT59" s="97">
        <f t="shared" si="61"/>
        <v>933816.54154939053</v>
      </c>
      <c r="BU59" s="97">
        <f t="shared" si="62"/>
        <v>961595.9477296304</v>
      </c>
      <c r="BV59" s="97">
        <f t="shared" si="63"/>
        <v>987516.22059498914</v>
      </c>
      <c r="BW59" s="97">
        <f t="shared" si="64"/>
        <v>987516.22059498914</v>
      </c>
      <c r="BY59" s="97">
        <f t="shared" ca="1" si="65"/>
        <v>1072020.8813475268</v>
      </c>
      <c r="BZ59" s="97">
        <f t="shared" ca="1" si="66"/>
        <v>1103217.9277490152</v>
      </c>
      <c r="CA59" s="97">
        <f t="shared" ca="1" si="67"/>
        <v>1103217.9277490152</v>
      </c>
      <c r="CB59" s="97">
        <f t="shared" ca="1" si="68"/>
        <v>1161306.9173306858</v>
      </c>
    </row>
    <row r="60" spans="2:80">
      <c r="B60" s="14">
        <v>10112</v>
      </c>
      <c r="C60" s="15" t="s">
        <v>59</v>
      </c>
      <c r="D60" s="16">
        <f>RHWM!D47</f>
        <v>1</v>
      </c>
      <c r="E60" s="16">
        <f>RHWM!E47</f>
        <v>0</v>
      </c>
      <c r="F60" s="18">
        <f>RHWM!M47</f>
        <v>58.862000000000002</v>
      </c>
      <c r="G60" s="18">
        <f>RHWM!N47</f>
        <v>59.244999999999997</v>
      </c>
      <c r="H60" s="18">
        <f>RHWM!O47</f>
        <v>58.25</v>
      </c>
      <c r="I60" s="18">
        <v>0.61199999999999999</v>
      </c>
      <c r="J60" s="18">
        <v>0.995</v>
      </c>
      <c r="K60" s="18">
        <v>0.61199999999999999</v>
      </c>
      <c r="L60" s="18">
        <v>0.995</v>
      </c>
      <c r="M60" s="18">
        <v>0</v>
      </c>
      <c r="N60" s="18">
        <v>0</v>
      </c>
      <c r="O60" s="81">
        <f t="shared" si="24"/>
        <v>58.25</v>
      </c>
      <c r="P60" s="63">
        <f t="shared" si="25"/>
        <v>59.244999999999997</v>
      </c>
      <c r="Q60" s="63">
        <f t="shared" si="26"/>
        <v>58.25</v>
      </c>
      <c r="R60" s="63">
        <f t="shared" si="27"/>
        <v>0.99499999999999744</v>
      </c>
      <c r="S60" s="63">
        <f t="shared" si="28"/>
        <v>0</v>
      </c>
      <c r="T60" s="67">
        <f t="shared" si="69"/>
        <v>34.438980402851399</v>
      </c>
      <c r="U60" s="138">
        <f t="shared" ca="1" si="70"/>
        <v>1.04</v>
      </c>
      <c r="V60" s="66">
        <f t="shared" ca="1" si="71"/>
        <v>61.614800000000002</v>
      </c>
      <c r="W60" s="66">
        <f t="shared" ca="1" si="29"/>
        <v>58.25</v>
      </c>
      <c r="X60" s="66">
        <f t="shared" ca="1" si="30"/>
        <v>3.3648000000000025</v>
      </c>
      <c r="Y60" s="63">
        <f t="shared" ca="1" si="31"/>
        <v>0</v>
      </c>
      <c r="Z60" s="67">
        <f t="shared" ca="1" si="72"/>
        <v>35.749666726177658</v>
      </c>
      <c r="AA60" s="68">
        <f t="shared" ca="1" si="73"/>
        <v>3.8058220887913885E-2</v>
      </c>
      <c r="AB60" s="81">
        <f t="shared" si="74"/>
        <v>58.747500000000002</v>
      </c>
      <c r="AC60" s="63">
        <f t="shared" si="32"/>
        <v>59.244999999999997</v>
      </c>
      <c r="AD60" s="63">
        <f t="shared" si="33"/>
        <v>58.747500000000002</v>
      </c>
      <c r="AE60" s="63">
        <f t="shared" si="34"/>
        <v>0.49749999999999517</v>
      </c>
      <c r="AF60" s="63">
        <f t="shared" si="35"/>
        <v>0</v>
      </c>
      <c r="AG60" s="67">
        <f t="shared" si="36"/>
        <v>35.195466847867586</v>
      </c>
      <c r="AH60" s="65">
        <f t="shared" ca="1" si="37"/>
        <v>1.04</v>
      </c>
      <c r="AI60" s="66">
        <f t="shared" ca="1" si="38"/>
        <v>61.614800000000002</v>
      </c>
      <c r="AJ60" s="66">
        <f t="shared" ca="1" si="39"/>
        <v>58.747500000000002</v>
      </c>
      <c r="AK60" s="66">
        <f t="shared" ca="1" si="40"/>
        <v>2.8673000000000002</v>
      </c>
      <c r="AL60" s="63">
        <f t="shared" ca="1" si="41"/>
        <v>0</v>
      </c>
      <c r="AM60" s="67">
        <f t="shared" ca="1" si="42"/>
        <v>36.16982715681393</v>
      </c>
      <c r="AN60" s="65">
        <f t="shared" ca="1" si="43"/>
        <v>2.768425584914147E-2</v>
      </c>
      <c r="AO60" s="68">
        <f t="shared" ca="1" si="44"/>
        <v>1.1752848882605305E-2</v>
      </c>
      <c r="AP60" s="81">
        <f t="shared" si="75"/>
        <v>59.244999999999997</v>
      </c>
      <c r="AQ60" s="63">
        <f t="shared" si="76"/>
        <v>59.244999999999997</v>
      </c>
      <c r="AR60" s="63">
        <f t="shared" si="45"/>
        <v>59.244999999999997</v>
      </c>
      <c r="AS60" s="63">
        <f t="shared" si="46"/>
        <v>0</v>
      </c>
      <c r="AT60" s="63">
        <f t="shared" si="47"/>
        <v>0</v>
      </c>
      <c r="AU60" s="67">
        <f t="shared" si="48"/>
        <v>35.901325531330492</v>
      </c>
      <c r="AV60" s="69">
        <f t="shared" ca="1" si="77"/>
        <v>1.04</v>
      </c>
      <c r="AW60" s="66">
        <f t="shared" ca="1" si="78"/>
        <v>61.614800000000002</v>
      </c>
      <c r="AX60" s="66">
        <f t="shared" ca="1" si="49"/>
        <v>59.244999999999997</v>
      </c>
      <c r="AY60" s="66">
        <f t="shared" ca="1" si="50"/>
        <v>2.369800000000005</v>
      </c>
      <c r="AZ60" s="63">
        <f t="shared" ca="1" si="51"/>
        <v>0</v>
      </c>
      <c r="BA60" s="67">
        <f t="shared" ca="1" si="79"/>
        <v>36.963087419996256</v>
      </c>
      <c r="BB60" s="65">
        <f t="shared" ca="1" si="52"/>
        <v>2.9574448100507578E-2</v>
      </c>
      <c r="BC60" s="68">
        <f t="shared" ca="1" si="80"/>
        <v>3.3942154009790393E-2</v>
      </c>
      <c r="BD60" s="81">
        <f t="shared" si="53"/>
        <v>59.244999999999997</v>
      </c>
      <c r="BE60" s="63">
        <f t="shared" si="54"/>
        <v>59.244999999999997</v>
      </c>
      <c r="BF60" s="67">
        <f t="shared" si="55"/>
        <v>35.901325531330492</v>
      </c>
      <c r="BG60" s="69">
        <f t="shared" ca="1" si="81"/>
        <v>1.04</v>
      </c>
      <c r="BH60" s="70">
        <f t="shared" ca="1" si="82"/>
        <v>61.614800000000002</v>
      </c>
      <c r="BI60" s="70">
        <f t="shared" ca="1" si="56"/>
        <v>61.614800000000002</v>
      </c>
      <c r="BJ60" s="67">
        <f t="shared" ca="1" si="57"/>
        <v>38.733501665490152</v>
      </c>
      <c r="BK60" s="65">
        <f t="shared" ca="1" si="58"/>
        <v>7.8887787351697325E-2</v>
      </c>
      <c r="BL60" s="65">
        <f t="shared" ca="1" si="83"/>
        <v>8.3464692472995372E-2</v>
      </c>
      <c r="BM60" s="68">
        <f t="shared" ca="1" si="59"/>
        <v>4.7896817313375806E-2</v>
      </c>
      <c r="BO60" s="97">
        <f t="shared" ca="1" si="84"/>
        <v>19295727.0329048</v>
      </c>
      <c r="BP60" s="97">
        <f t="shared" ca="1" si="85"/>
        <v>19522506.796802532</v>
      </c>
      <c r="BQ60" s="97">
        <f t="shared" ca="1" si="86"/>
        <v>19950665.571586527</v>
      </c>
      <c r="BR60" s="97">
        <f t="shared" ca="1" si="60"/>
        <v>20906238.955749065</v>
      </c>
      <c r="BT60" s="97">
        <f t="shared" si="61"/>
        <v>17873355.571150318</v>
      </c>
      <c r="BU60" s="97">
        <f t="shared" si="62"/>
        <v>18265961.596600778</v>
      </c>
      <c r="BV60" s="97">
        <f t="shared" si="63"/>
        <v>18632292.512468193</v>
      </c>
      <c r="BW60" s="97">
        <f t="shared" si="64"/>
        <v>18632292.512468193</v>
      </c>
      <c r="BY60" s="97">
        <f t="shared" ca="1" si="65"/>
        <v>19295727.0329048</v>
      </c>
      <c r="BZ60" s="97">
        <f t="shared" ca="1" si="66"/>
        <v>19522506.796802532</v>
      </c>
      <c r="CA60" s="97">
        <f t="shared" ca="1" si="67"/>
        <v>19522506.796802532</v>
      </c>
      <c r="CB60" s="97">
        <f t="shared" ca="1" si="68"/>
        <v>20906238.955749061</v>
      </c>
    </row>
    <row r="61" spans="2:80">
      <c r="B61" s="14">
        <v>10113</v>
      </c>
      <c r="C61" s="15" t="s">
        <v>60</v>
      </c>
      <c r="D61" s="16">
        <f>RHWM!D48</f>
        <v>1</v>
      </c>
      <c r="E61" s="16">
        <f>RHWM!E48</f>
        <v>0</v>
      </c>
      <c r="F61" s="18">
        <f>RHWM!M48</f>
        <v>43.527000000000001</v>
      </c>
      <c r="G61" s="18">
        <f>RHWM!N48</f>
        <v>44.036999999999999</v>
      </c>
      <c r="H61" s="18">
        <f>RHWM!O48</f>
        <v>37.692999999999998</v>
      </c>
      <c r="I61" s="18">
        <v>5.8339999999999996</v>
      </c>
      <c r="J61" s="18">
        <v>6.3440000000000003</v>
      </c>
      <c r="K61" s="18">
        <v>0</v>
      </c>
      <c r="L61" s="18">
        <v>0</v>
      </c>
      <c r="M61" s="18">
        <v>5.8339999999999996</v>
      </c>
      <c r="N61" s="18">
        <v>6.3440000000000003</v>
      </c>
      <c r="O61" s="81">
        <f t="shared" si="24"/>
        <v>37.692999999999998</v>
      </c>
      <c r="P61" s="63">
        <f t="shared" si="25"/>
        <v>44.036999999999999</v>
      </c>
      <c r="Q61" s="63">
        <f t="shared" si="26"/>
        <v>37.692999999999998</v>
      </c>
      <c r="R61" s="63">
        <f t="shared" si="27"/>
        <v>6.3440000000000012</v>
      </c>
      <c r="S61" s="63">
        <f t="shared" si="28"/>
        <v>0</v>
      </c>
      <c r="T61" s="67">
        <f t="shared" si="69"/>
        <v>38.151449001613273</v>
      </c>
      <c r="U61" s="138">
        <f t="shared" ca="1" si="70"/>
        <v>1.18</v>
      </c>
      <c r="V61" s="66">
        <f t="shared" ca="1" si="71"/>
        <v>51.963659999999997</v>
      </c>
      <c r="W61" s="66">
        <f t="shared" ca="1" si="29"/>
        <v>37.692999999999998</v>
      </c>
      <c r="X61" s="66">
        <f t="shared" ca="1" si="30"/>
        <v>14.270659999999999</v>
      </c>
      <c r="Y61" s="63">
        <f t="shared" ca="1" si="31"/>
        <v>0</v>
      </c>
      <c r="Z61" s="67">
        <f t="shared" ca="1" si="72"/>
        <v>42.1194740790312</v>
      </c>
      <c r="AA61" s="68">
        <f t="shared" ca="1" si="73"/>
        <v>0.1040071918959129</v>
      </c>
      <c r="AB61" s="81">
        <f t="shared" si="74"/>
        <v>40.864999999999995</v>
      </c>
      <c r="AC61" s="63">
        <f t="shared" si="32"/>
        <v>44.036999999999999</v>
      </c>
      <c r="AD61" s="63">
        <f t="shared" si="33"/>
        <v>40.864999999999995</v>
      </c>
      <c r="AE61" s="63">
        <f t="shared" si="34"/>
        <v>3.1720000000000041</v>
      </c>
      <c r="AF61" s="63">
        <f t="shared" si="35"/>
        <v>0</v>
      </c>
      <c r="AG61" s="67">
        <f t="shared" si="36"/>
        <v>36.987436572719623</v>
      </c>
      <c r="AH61" s="65">
        <f t="shared" ca="1" si="37"/>
        <v>1.18</v>
      </c>
      <c r="AI61" s="66">
        <f t="shared" ca="1" si="38"/>
        <v>51.963659999999997</v>
      </c>
      <c r="AJ61" s="66">
        <f t="shared" ca="1" si="39"/>
        <v>40.864999999999995</v>
      </c>
      <c r="AK61" s="66">
        <f t="shared" ca="1" si="40"/>
        <v>11.098660000000002</v>
      </c>
      <c r="AL61" s="63">
        <f t="shared" ca="1" si="41"/>
        <v>0</v>
      </c>
      <c r="AM61" s="67">
        <f t="shared" ca="1" si="42"/>
        <v>40.891560309473967</v>
      </c>
      <c r="AN61" s="65">
        <f t="shared" ca="1" si="43"/>
        <v>0.10555269838931913</v>
      </c>
      <c r="AO61" s="68">
        <f t="shared" ca="1" si="44"/>
        <v>-2.9153112578120699E-2</v>
      </c>
      <c r="AP61" s="81">
        <f t="shared" si="75"/>
        <v>44.036999999999999</v>
      </c>
      <c r="AQ61" s="63">
        <f t="shared" si="76"/>
        <v>44.036999999999999</v>
      </c>
      <c r="AR61" s="63">
        <f t="shared" si="45"/>
        <v>44.036999999999999</v>
      </c>
      <c r="AS61" s="63">
        <f t="shared" si="46"/>
        <v>0</v>
      </c>
      <c r="AT61" s="63">
        <f t="shared" si="47"/>
        <v>0</v>
      </c>
      <c r="AU61" s="67">
        <f t="shared" si="48"/>
        <v>35.901325531330492</v>
      </c>
      <c r="AV61" s="69">
        <f t="shared" ca="1" si="77"/>
        <v>1.18</v>
      </c>
      <c r="AW61" s="66">
        <f t="shared" ca="1" si="78"/>
        <v>51.963659999999997</v>
      </c>
      <c r="AX61" s="66">
        <f t="shared" ca="1" si="49"/>
        <v>44.036999999999999</v>
      </c>
      <c r="AY61" s="66">
        <f t="shared" ca="1" si="50"/>
        <v>7.9266599999999983</v>
      </c>
      <c r="AZ61" s="63">
        <f t="shared" ca="1" si="51"/>
        <v>0</v>
      </c>
      <c r="BA61" s="67">
        <f t="shared" ca="1" si="79"/>
        <v>40.066449929488222</v>
      </c>
      <c r="BB61" s="65">
        <f t="shared" ca="1" si="52"/>
        <v>0.11601589458090888</v>
      </c>
      <c r="BC61" s="68">
        <f t="shared" ca="1" si="80"/>
        <v>-4.874287237515762E-2</v>
      </c>
      <c r="BD61" s="81">
        <f t="shared" si="53"/>
        <v>44.036999999999999</v>
      </c>
      <c r="BE61" s="63">
        <f t="shared" si="54"/>
        <v>44.036999999999999</v>
      </c>
      <c r="BF61" s="67">
        <f t="shared" si="55"/>
        <v>35.901325531330492</v>
      </c>
      <c r="BG61" s="69">
        <f t="shared" ca="1" si="81"/>
        <v>1.18</v>
      </c>
      <c r="BH61" s="70">
        <f t="shared" ca="1" si="82"/>
        <v>51.963659999999997</v>
      </c>
      <c r="BI61" s="70">
        <f t="shared" ca="1" si="56"/>
        <v>51.963659999999997</v>
      </c>
      <c r="BJ61" s="67">
        <f t="shared" ca="1" si="57"/>
        <v>38.733501665490152</v>
      </c>
      <c r="BK61" s="65">
        <f t="shared" ca="1" si="58"/>
        <v>7.8887787351697325E-2</v>
      </c>
      <c r="BL61" s="65">
        <f t="shared" ca="1" si="83"/>
        <v>-8.0389712539804092E-2</v>
      </c>
      <c r="BM61" s="68">
        <f t="shared" ca="1" si="59"/>
        <v>-3.3268439463538413E-2</v>
      </c>
      <c r="BO61" s="97">
        <f t="shared" ca="1" si="84"/>
        <v>19172854.586493127</v>
      </c>
      <c r="BP61" s="97">
        <f t="shared" ca="1" si="85"/>
        <v>18613906.19828916</v>
      </c>
      <c r="BQ61" s="97">
        <f t="shared" ca="1" si="86"/>
        <v>18238314.582316242</v>
      </c>
      <c r="BR61" s="97">
        <f t="shared" ca="1" si="60"/>
        <v>17631554.317717485</v>
      </c>
      <c r="BT61" s="97">
        <f t="shared" si="61"/>
        <v>14717460.150832221</v>
      </c>
      <c r="BU61" s="97">
        <f t="shared" si="62"/>
        <v>14268425.920531001</v>
      </c>
      <c r="BV61" s="97">
        <f t="shared" si="63"/>
        <v>13849443.250427241</v>
      </c>
      <c r="BW61" s="97">
        <f t="shared" si="64"/>
        <v>13849443.250427241</v>
      </c>
      <c r="BY61" s="97">
        <f t="shared" ca="1" si="65"/>
        <v>19172854.586493131</v>
      </c>
      <c r="BZ61" s="97">
        <f t="shared" ca="1" si="66"/>
        <v>18613906.198289156</v>
      </c>
      <c r="CA61" s="97">
        <f t="shared" ca="1" si="67"/>
        <v>18613906.198289156</v>
      </c>
      <c r="CB61" s="97">
        <f t="shared" ca="1" si="68"/>
        <v>17631554.317717481</v>
      </c>
    </row>
    <row r="62" spans="2:80">
      <c r="B62" s="14">
        <v>10116</v>
      </c>
      <c r="C62" s="15" t="s">
        <v>61</v>
      </c>
      <c r="D62" s="16">
        <f>RHWM!D49</f>
        <v>1</v>
      </c>
      <c r="E62" s="16">
        <f>RHWM!E49</f>
        <v>0</v>
      </c>
      <c r="F62" s="18">
        <f>RHWM!M49</f>
        <v>0.23300000000000001</v>
      </c>
      <c r="G62" s="18">
        <f>RHWM!N49</f>
        <v>0.23200000000000001</v>
      </c>
      <c r="H62" s="18">
        <f>RHWM!O49</f>
        <v>0.22800000000000001</v>
      </c>
      <c r="I62" s="18">
        <v>5.0000000000000001E-3</v>
      </c>
      <c r="J62" s="18">
        <v>4.0000000000000001E-3</v>
      </c>
      <c r="K62" s="18">
        <v>5.0000000000000001E-3</v>
      </c>
      <c r="L62" s="18">
        <v>4.0000000000000001E-3</v>
      </c>
      <c r="M62" s="18">
        <v>0</v>
      </c>
      <c r="N62" s="18">
        <v>0</v>
      </c>
      <c r="O62" s="81">
        <f t="shared" si="24"/>
        <v>0.22800000000000001</v>
      </c>
      <c r="P62" s="63">
        <f t="shared" si="25"/>
        <v>0.23200000000000001</v>
      </c>
      <c r="Q62" s="63">
        <f t="shared" si="26"/>
        <v>0.22800000000000001</v>
      </c>
      <c r="R62" s="63">
        <f t="shared" si="27"/>
        <v>4.0000000000000036E-3</v>
      </c>
      <c r="S62" s="63">
        <f t="shared" si="28"/>
        <v>0</v>
      </c>
      <c r="T62" s="67">
        <f t="shared" si="69"/>
        <v>34.452011441798156</v>
      </c>
      <c r="U62" s="138">
        <f t="shared" ca="1" si="70"/>
        <v>1.32</v>
      </c>
      <c r="V62" s="66">
        <f t="shared" ca="1" si="71"/>
        <v>0.30624000000000001</v>
      </c>
      <c r="W62" s="66">
        <f t="shared" ca="1" si="29"/>
        <v>0.22800000000000001</v>
      </c>
      <c r="X62" s="66">
        <f t="shared" ca="1" si="30"/>
        <v>7.8240000000000004E-2</v>
      </c>
      <c r="Y62" s="63">
        <f t="shared" ca="1" si="31"/>
        <v>0</v>
      </c>
      <c r="Z62" s="67">
        <f t="shared" ca="1" si="72"/>
        <v>41.565292692158792</v>
      </c>
      <c r="AA62" s="68">
        <f t="shared" ca="1" si="73"/>
        <v>0.20646925832988083</v>
      </c>
      <c r="AB62" s="81">
        <f t="shared" si="74"/>
        <v>0.23</v>
      </c>
      <c r="AC62" s="63">
        <f t="shared" si="32"/>
        <v>0.23200000000000001</v>
      </c>
      <c r="AD62" s="63">
        <f t="shared" si="33"/>
        <v>0.23</v>
      </c>
      <c r="AE62" s="63">
        <f t="shared" si="34"/>
        <v>2.0000000000000018E-3</v>
      </c>
      <c r="AF62" s="63">
        <f t="shared" si="35"/>
        <v>0</v>
      </c>
      <c r="AG62" s="67">
        <f t="shared" si="36"/>
        <v>35.201756793938451</v>
      </c>
      <c r="AH62" s="65">
        <f t="shared" ca="1" si="37"/>
        <v>1.32</v>
      </c>
      <c r="AI62" s="66">
        <f t="shared" ca="1" si="38"/>
        <v>0.30624000000000001</v>
      </c>
      <c r="AJ62" s="66">
        <f t="shared" ca="1" si="39"/>
        <v>0.23</v>
      </c>
      <c r="AK62" s="66">
        <f t="shared" ca="1" si="40"/>
        <v>7.6240000000000002E-2</v>
      </c>
      <c r="AL62" s="63">
        <f t="shared" ca="1" si="41"/>
        <v>0</v>
      </c>
      <c r="AM62" s="67">
        <f t="shared" ca="1" si="42"/>
        <v>41.891313284356691</v>
      </c>
      <c r="AN62" s="65">
        <f t="shared" ca="1" si="43"/>
        <v>0.19003473404969795</v>
      </c>
      <c r="AO62" s="68">
        <f t="shared" ca="1" si="44"/>
        <v>7.8435774436251826E-3</v>
      </c>
      <c r="AP62" s="81">
        <f t="shared" si="75"/>
        <v>0.23200000000000001</v>
      </c>
      <c r="AQ62" s="63">
        <f t="shared" si="76"/>
        <v>0.23200000000000001</v>
      </c>
      <c r="AR62" s="63">
        <f t="shared" si="45"/>
        <v>0.23200000000000001</v>
      </c>
      <c r="AS62" s="63">
        <f t="shared" si="46"/>
        <v>0</v>
      </c>
      <c r="AT62" s="63">
        <f t="shared" si="47"/>
        <v>0</v>
      </c>
      <c r="AU62" s="67">
        <f t="shared" si="48"/>
        <v>35.901325531330492</v>
      </c>
      <c r="AV62" s="69">
        <f t="shared" ca="1" si="77"/>
        <v>1.32</v>
      </c>
      <c r="AW62" s="66">
        <f t="shared" ca="1" si="78"/>
        <v>0.30624000000000001</v>
      </c>
      <c r="AX62" s="66">
        <f t="shared" ca="1" si="49"/>
        <v>0.23200000000000001</v>
      </c>
      <c r="AY62" s="66">
        <f t="shared" ca="1" si="50"/>
        <v>7.424E-2</v>
      </c>
      <c r="AZ62" s="63">
        <f t="shared" ca="1" si="51"/>
        <v>0</v>
      </c>
      <c r="BA62" s="67">
        <f t="shared" ca="1" si="79"/>
        <v>42.511523421815227</v>
      </c>
      <c r="BB62" s="65">
        <f t="shared" ca="1" si="52"/>
        <v>0.18412127665637645</v>
      </c>
      <c r="BC62" s="68">
        <f t="shared" ca="1" si="80"/>
        <v>2.2764924011588583E-2</v>
      </c>
      <c r="BD62" s="81">
        <f t="shared" si="53"/>
        <v>0.23200000000000001</v>
      </c>
      <c r="BE62" s="63">
        <f t="shared" si="54"/>
        <v>0.23200000000000001</v>
      </c>
      <c r="BF62" s="67">
        <f t="shared" si="55"/>
        <v>35.901325531330492</v>
      </c>
      <c r="BG62" s="69">
        <f t="shared" ca="1" si="81"/>
        <v>1.32</v>
      </c>
      <c r="BH62" s="70">
        <f t="shared" ca="1" si="82"/>
        <v>0.30624000000000001</v>
      </c>
      <c r="BI62" s="70">
        <f t="shared" ca="1" si="56"/>
        <v>0.30624000000000001</v>
      </c>
      <c r="BJ62" s="67">
        <f t="shared" ca="1" si="57"/>
        <v>38.733501665490152</v>
      </c>
      <c r="BK62" s="65">
        <f t="shared" ca="1" si="58"/>
        <v>7.8887787351697325E-2</v>
      </c>
      <c r="BL62" s="65">
        <f t="shared" ca="1" si="83"/>
        <v>-6.8128740188153403E-2</v>
      </c>
      <c r="BM62" s="68">
        <f t="shared" ca="1" si="59"/>
        <v>-8.887053326313743E-2</v>
      </c>
      <c r="BO62" s="97">
        <f t="shared" ca="1" si="84"/>
        <v>111505.64785024917</v>
      </c>
      <c r="BP62" s="97">
        <f t="shared" ca="1" si="85"/>
        <v>112380.25103456422</v>
      </c>
      <c r="BQ62" s="97">
        <f t="shared" ca="1" si="86"/>
        <v>114044.06545042305</v>
      </c>
      <c r="BR62" s="97">
        <f t="shared" ca="1" si="60"/>
        <v>103908.90853834781</v>
      </c>
      <c r="BT62" s="97">
        <f t="shared" si="61"/>
        <v>70017.511893395233</v>
      </c>
      <c r="BU62" s="97">
        <f t="shared" si="62"/>
        <v>71541.234367457</v>
      </c>
      <c r="BV62" s="97">
        <f t="shared" si="63"/>
        <v>72962.981903833599</v>
      </c>
      <c r="BW62" s="97">
        <f t="shared" si="64"/>
        <v>72962.981903833599</v>
      </c>
      <c r="BY62" s="97">
        <f t="shared" ca="1" si="65"/>
        <v>111505.64785024917</v>
      </c>
      <c r="BZ62" s="97">
        <f t="shared" ca="1" si="66"/>
        <v>112380.25103456421</v>
      </c>
      <c r="CA62" s="97">
        <f t="shared" ca="1" si="67"/>
        <v>112380.25103456421</v>
      </c>
      <c r="CB62" s="97">
        <f t="shared" ca="1" si="68"/>
        <v>103908.90853834781</v>
      </c>
    </row>
    <row r="63" spans="2:80">
      <c r="B63" s="14">
        <v>10118</v>
      </c>
      <c r="C63" s="15" t="s">
        <v>62</v>
      </c>
      <c r="D63" s="16">
        <f>RHWM!D50</f>
        <v>0</v>
      </c>
      <c r="E63" s="16">
        <f>RHWM!E50</f>
        <v>1</v>
      </c>
      <c r="F63" s="18">
        <f>RHWM!M50</f>
        <v>49.216999999999999</v>
      </c>
      <c r="G63" s="18">
        <f>RHWM!N50</f>
        <v>49.604999999999997</v>
      </c>
      <c r="H63" s="18">
        <f>RHWM!O50</f>
        <v>45.673999999999999</v>
      </c>
      <c r="I63" s="18">
        <v>3.5430000000000001</v>
      </c>
      <c r="J63" s="18">
        <v>3.931</v>
      </c>
      <c r="K63" s="18">
        <v>0</v>
      </c>
      <c r="L63" s="18">
        <v>0</v>
      </c>
      <c r="M63" s="18">
        <v>3.5430000000000001</v>
      </c>
      <c r="N63" s="18">
        <v>3.931</v>
      </c>
      <c r="O63" s="81">
        <f t="shared" si="24"/>
        <v>45.673999999999999</v>
      </c>
      <c r="P63" s="63">
        <f t="shared" si="25"/>
        <v>49.604999999999997</v>
      </c>
      <c r="Q63" s="63">
        <f t="shared" si="26"/>
        <v>45.673999999999999</v>
      </c>
      <c r="R63" s="63">
        <f t="shared" si="27"/>
        <v>3.9309999999999974</v>
      </c>
      <c r="S63" s="63">
        <f t="shared" si="28"/>
        <v>0</v>
      </c>
      <c r="T63" s="67">
        <f t="shared" si="69"/>
        <v>36.260745522744045</v>
      </c>
      <c r="U63" s="138">
        <f t="shared" ca="1" si="70"/>
        <v>1.1399999999999999</v>
      </c>
      <c r="V63" s="66">
        <f t="shared" ca="1" si="71"/>
        <v>56.549699999999994</v>
      </c>
      <c r="W63" s="66">
        <f t="shared" ca="1" si="29"/>
        <v>45.673999999999999</v>
      </c>
      <c r="X63" s="66">
        <f t="shared" ca="1" si="30"/>
        <v>10.875699999999995</v>
      </c>
      <c r="Y63" s="63">
        <f t="shared" ca="1" si="31"/>
        <v>0</v>
      </c>
      <c r="Z63" s="67">
        <f t="shared" ca="1" si="72"/>
        <v>39.736584792455766</v>
      </c>
      <c r="AA63" s="68">
        <f t="shared" ca="1" si="73"/>
        <v>9.5856806571490649E-2</v>
      </c>
      <c r="AB63" s="81">
        <f t="shared" si="74"/>
        <v>47.639499999999998</v>
      </c>
      <c r="AC63" s="63">
        <f t="shared" si="32"/>
        <v>49.604999999999997</v>
      </c>
      <c r="AD63" s="63">
        <f t="shared" si="33"/>
        <v>47.639499999999998</v>
      </c>
      <c r="AE63" s="63">
        <f t="shared" si="34"/>
        <v>1.9654999999999987</v>
      </c>
      <c r="AF63" s="63">
        <f t="shared" si="35"/>
        <v>0</v>
      </c>
      <c r="AG63" s="67">
        <f t="shared" si="36"/>
        <v>36.074813798230437</v>
      </c>
      <c r="AH63" s="65">
        <f t="shared" ca="1" si="37"/>
        <v>1.1399999999999999</v>
      </c>
      <c r="AI63" s="66">
        <f t="shared" ca="1" si="38"/>
        <v>56.549699999999994</v>
      </c>
      <c r="AJ63" s="66">
        <f t="shared" ca="1" si="39"/>
        <v>47.639499999999998</v>
      </c>
      <c r="AK63" s="66">
        <f t="shared" ca="1" si="40"/>
        <v>8.9101999999999961</v>
      </c>
      <c r="AL63" s="63">
        <f t="shared" ca="1" si="41"/>
        <v>0</v>
      </c>
      <c r="AM63" s="67">
        <f t="shared" ca="1" si="42"/>
        <v>39.308097401455043</v>
      </c>
      <c r="AN63" s="65">
        <f t="shared" ca="1" si="43"/>
        <v>8.9627173720386866E-2</v>
      </c>
      <c r="AO63" s="68">
        <f t="shared" ca="1" si="44"/>
        <v>-1.0783196221786806E-2</v>
      </c>
      <c r="AP63" s="81">
        <f t="shared" si="75"/>
        <v>49.604999999999997</v>
      </c>
      <c r="AQ63" s="63">
        <f t="shared" si="76"/>
        <v>49.604999999999997</v>
      </c>
      <c r="AR63" s="63">
        <f t="shared" si="45"/>
        <v>49.604999999999997</v>
      </c>
      <c r="AS63" s="63">
        <f t="shared" si="46"/>
        <v>0</v>
      </c>
      <c r="AT63" s="63">
        <f t="shared" si="47"/>
        <v>0</v>
      </c>
      <c r="AU63" s="67">
        <f t="shared" si="48"/>
        <v>35.901325531330492</v>
      </c>
      <c r="AV63" s="69">
        <f t="shared" ca="1" si="77"/>
        <v>1.1399999999999999</v>
      </c>
      <c r="AW63" s="66">
        <f t="shared" ca="1" si="78"/>
        <v>56.549699999999994</v>
      </c>
      <c r="AX63" s="66">
        <f t="shared" ca="1" si="49"/>
        <v>49.604999999999997</v>
      </c>
      <c r="AY63" s="66">
        <f t="shared" ca="1" si="50"/>
        <v>6.9446999999999974</v>
      </c>
      <c r="AZ63" s="63">
        <f t="shared" ca="1" si="51"/>
        <v>0</v>
      </c>
      <c r="BA63" s="67">
        <f t="shared" ca="1" si="79"/>
        <v>39.25755343578605</v>
      </c>
      <c r="BB63" s="65">
        <f t="shared" ca="1" si="52"/>
        <v>9.3484790736393153E-2</v>
      </c>
      <c r="BC63" s="68">
        <f t="shared" ca="1" si="80"/>
        <v>-1.2055171806326537E-2</v>
      </c>
      <c r="BD63" s="81">
        <f t="shared" si="53"/>
        <v>49.604999999999997</v>
      </c>
      <c r="BE63" s="63">
        <f t="shared" si="54"/>
        <v>49.604999999999997</v>
      </c>
      <c r="BF63" s="67">
        <f t="shared" si="55"/>
        <v>35.901325531330492</v>
      </c>
      <c r="BG63" s="69">
        <f t="shared" ca="1" si="81"/>
        <v>1.1399999999999999</v>
      </c>
      <c r="BH63" s="70">
        <f t="shared" ca="1" si="82"/>
        <v>56.549699999999994</v>
      </c>
      <c r="BI63" s="70">
        <f t="shared" ca="1" si="56"/>
        <v>56.549699999999994</v>
      </c>
      <c r="BJ63" s="67">
        <f t="shared" ca="1" si="57"/>
        <v>38.733501665490152</v>
      </c>
      <c r="BK63" s="65">
        <f t="shared" ca="1" si="58"/>
        <v>7.8887787351697325E-2</v>
      </c>
      <c r="BL63" s="65">
        <f t="shared" ca="1" si="83"/>
        <v>-2.5243315000640254E-2</v>
      </c>
      <c r="BM63" s="68">
        <f t="shared" ca="1" si="59"/>
        <v>-1.3349068508639816E-2</v>
      </c>
      <c r="BO63" s="97">
        <f t="shared" ca="1" si="84"/>
        <v>19684525.473572314</v>
      </c>
      <c r="BP63" s="97">
        <f t="shared" ca="1" si="85"/>
        <v>19472263.372858025</v>
      </c>
      <c r="BQ63" s="97">
        <f t="shared" ca="1" si="86"/>
        <v>19447225.137062393</v>
      </c>
      <c r="BR63" s="97">
        <f t="shared" ca="1" si="60"/>
        <v>19187622.796404805</v>
      </c>
      <c r="BT63" s="97">
        <f t="shared" si="61"/>
        <v>15756737.107304092</v>
      </c>
      <c r="BU63" s="97">
        <f t="shared" si="62"/>
        <v>15675942.372920291</v>
      </c>
      <c r="BV63" s="97">
        <f t="shared" si="63"/>
        <v>15600554.816119246</v>
      </c>
      <c r="BW63" s="97">
        <f t="shared" si="64"/>
        <v>15600554.816119246</v>
      </c>
      <c r="BY63" s="97">
        <f t="shared" ca="1" si="65"/>
        <v>19684525.473572314</v>
      </c>
      <c r="BZ63" s="97">
        <f t="shared" ca="1" si="66"/>
        <v>19472263.372858021</v>
      </c>
      <c r="CA63" s="97">
        <f t="shared" ca="1" si="67"/>
        <v>19472263.372858021</v>
      </c>
      <c r="CB63" s="97">
        <f t="shared" ca="1" si="68"/>
        <v>19187622.796404801</v>
      </c>
    </row>
    <row r="64" spans="2:80">
      <c r="B64" s="14">
        <v>10121</v>
      </c>
      <c r="C64" s="15" t="s">
        <v>63</v>
      </c>
      <c r="D64" s="16">
        <f>RHWM!D51</f>
        <v>0</v>
      </c>
      <c r="E64" s="16">
        <f>RHWM!E51</f>
        <v>1</v>
      </c>
      <c r="F64" s="18">
        <f>RHWM!M51</f>
        <v>39.494</v>
      </c>
      <c r="G64" s="18">
        <f>RHWM!N51</f>
        <v>39.47</v>
      </c>
      <c r="H64" s="18">
        <f>RHWM!O51</f>
        <v>40.875</v>
      </c>
      <c r="I64" s="18">
        <v>0</v>
      </c>
      <c r="J64" s="18">
        <v>0</v>
      </c>
      <c r="K64" s="18">
        <v>0</v>
      </c>
      <c r="L64" s="18">
        <v>0</v>
      </c>
      <c r="M64" s="18">
        <v>0</v>
      </c>
      <c r="N64" s="18">
        <v>0</v>
      </c>
      <c r="O64" s="81">
        <f t="shared" si="24"/>
        <v>40.875</v>
      </c>
      <c r="P64" s="63">
        <f t="shared" si="25"/>
        <v>39.47</v>
      </c>
      <c r="Q64" s="63">
        <f t="shared" si="26"/>
        <v>39.47</v>
      </c>
      <c r="R64" s="63">
        <f t="shared" si="27"/>
        <v>0</v>
      </c>
      <c r="S64" s="63">
        <f t="shared" si="28"/>
        <v>1.4050000000000011</v>
      </c>
      <c r="T64" s="67">
        <f t="shared" si="69"/>
        <v>33.949064274110405</v>
      </c>
      <c r="U64" s="138">
        <f t="shared" ca="1" si="70"/>
        <v>0.92</v>
      </c>
      <c r="V64" s="66">
        <f t="shared" ca="1" si="71"/>
        <v>36.312400000000004</v>
      </c>
      <c r="W64" s="66">
        <f t="shared" ca="1" si="29"/>
        <v>36.312400000000004</v>
      </c>
      <c r="X64" s="66">
        <f t="shared" ca="1" si="30"/>
        <v>0</v>
      </c>
      <c r="Y64" s="63">
        <f t="shared" ca="1" si="31"/>
        <v>4.5625999999999962</v>
      </c>
      <c r="Z64" s="67">
        <f t="shared" ca="1" si="72"/>
        <v>34.16862471073118</v>
      </c>
      <c r="AA64" s="68">
        <f t="shared" ca="1" si="73"/>
        <v>6.4673486976845052E-3</v>
      </c>
      <c r="AB64" s="81">
        <f t="shared" si="74"/>
        <v>40.172499999999999</v>
      </c>
      <c r="AC64" s="63">
        <f t="shared" si="32"/>
        <v>39.47</v>
      </c>
      <c r="AD64" s="63">
        <f t="shared" si="33"/>
        <v>39.47</v>
      </c>
      <c r="AE64" s="63">
        <f t="shared" si="34"/>
        <v>0</v>
      </c>
      <c r="AF64" s="63">
        <f t="shared" si="35"/>
        <v>0.70250000000000057</v>
      </c>
      <c r="AG64" s="67">
        <f t="shared" si="36"/>
        <v>34.95898946171183</v>
      </c>
      <c r="AH64" s="65">
        <f t="shared" ca="1" si="37"/>
        <v>0.92</v>
      </c>
      <c r="AI64" s="66">
        <f t="shared" ca="1" si="38"/>
        <v>36.312400000000004</v>
      </c>
      <c r="AJ64" s="66">
        <f t="shared" ca="1" si="39"/>
        <v>36.312400000000004</v>
      </c>
      <c r="AK64" s="66">
        <f t="shared" ca="1" si="40"/>
        <v>0</v>
      </c>
      <c r="AL64" s="63">
        <f t="shared" ca="1" si="41"/>
        <v>3.8600999999999956</v>
      </c>
      <c r="AM64" s="67">
        <f t="shared" ca="1" si="42"/>
        <v>34.854465131310413</v>
      </c>
      <c r="AN64" s="65">
        <f t="shared" ca="1" si="43"/>
        <v>-2.9899128095763894E-3</v>
      </c>
      <c r="AO64" s="68">
        <f t="shared" ca="1" si="44"/>
        <v>2.0072227851881674E-2</v>
      </c>
      <c r="AP64" s="81">
        <f t="shared" si="75"/>
        <v>40.875</v>
      </c>
      <c r="AQ64" s="63">
        <f t="shared" si="76"/>
        <v>39.47</v>
      </c>
      <c r="AR64" s="63">
        <f t="shared" si="45"/>
        <v>39.47</v>
      </c>
      <c r="AS64" s="63">
        <f t="shared" si="46"/>
        <v>0</v>
      </c>
      <c r="AT64" s="63">
        <f t="shared" si="47"/>
        <v>1.4050000000000011</v>
      </c>
      <c r="AU64" s="67">
        <f t="shared" si="48"/>
        <v>35.901325531330492</v>
      </c>
      <c r="AV64" s="69">
        <f t="shared" ca="1" si="77"/>
        <v>0.92</v>
      </c>
      <c r="AW64" s="66">
        <f t="shared" ca="1" si="78"/>
        <v>36.312400000000004</v>
      </c>
      <c r="AX64" s="66">
        <f t="shared" ca="1" si="49"/>
        <v>36.312400000000004</v>
      </c>
      <c r="AY64" s="66">
        <f t="shared" ca="1" si="50"/>
        <v>0</v>
      </c>
      <c r="AZ64" s="63">
        <f t="shared" ca="1" si="51"/>
        <v>4.5625999999999962</v>
      </c>
      <c r="BA64" s="67">
        <f t="shared" ca="1" si="79"/>
        <v>35.916810916796102</v>
      </c>
      <c r="BB64" s="65">
        <f t="shared" ca="1" si="52"/>
        <v>4.3133185854360434E-4</v>
      </c>
      <c r="BC64" s="68">
        <f t="shared" ca="1" si="80"/>
        <v>5.1163493434837504E-2</v>
      </c>
      <c r="BD64" s="81">
        <f t="shared" si="53"/>
        <v>39.47</v>
      </c>
      <c r="BE64" s="63">
        <f t="shared" si="54"/>
        <v>39.47</v>
      </c>
      <c r="BF64" s="67">
        <f t="shared" si="55"/>
        <v>35.901325531330492</v>
      </c>
      <c r="BG64" s="69">
        <f t="shared" ca="1" si="81"/>
        <v>0.92</v>
      </c>
      <c r="BH64" s="70">
        <f t="shared" ca="1" si="82"/>
        <v>36.312400000000004</v>
      </c>
      <c r="BI64" s="70">
        <f t="shared" ca="1" si="56"/>
        <v>36.312400000000004</v>
      </c>
      <c r="BJ64" s="67">
        <f t="shared" ca="1" si="57"/>
        <v>38.733501665490152</v>
      </c>
      <c r="BK64" s="65">
        <f t="shared" ca="1" si="58"/>
        <v>7.8887787351697325E-2</v>
      </c>
      <c r="BL64" s="65">
        <f t="shared" ca="1" si="83"/>
        <v>0.13359849842962235</v>
      </c>
      <c r="BM64" s="68">
        <f t="shared" ca="1" si="59"/>
        <v>7.8422629314699455E-2</v>
      </c>
      <c r="BO64" s="97">
        <f t="shared" ca="1" si="84"/>
        <v>10868924.167206567</v>
      </c>
      <c r="BP64" s="97">
        <f t="shared" ca="1" si="85"/>
        <v>11087087.68959556</v>
      </c>
      <c r="BQ64" s="97">
        <f t="shared" ca="1" si="86"/>
        <v>11425016.297479186</v>
      </c>
      <c r="BR64" s="97">
        <f t="shared" ca="1" si="60"/>
        <v>12320996.115490794</v>
      </c>
      <c r="BT64" s="97">
        <f t="shared" si="61"/>
        <v>11738133.406036446</v>
      </c>
      <c r="BU64" s="97">
        <f t="shared" si="62"/>
        <v>12087322.31111099</v>
      </c>
      <c r="BV64" s="97">
        <f t="shared" si="63"/>
        <v>12413141.792001344</v>
      </c>
      <c r="BW64" s="97">
        <f t="shared" si="64"/>
        <v>12413141.792001344</v>
      </c>
      <c r="BY64" s="97">
        <f t="shared" ca="1" si="65"/>
        <v>10868924.167206565</v>
      </c>
      <c r="BZ64" s="97">
        <f t="shared" ca="1" si="66"/>
        <v>11087087.68959556</v>
      </c>
      <c r="CA64" s="97">
        <f t="shared" ca="1" si="67"/>
        <v>11087087.68959556</v>
      </c>
      <c r="CB64" s="97">
        <f t="shared" ca="1" si="68"/>
        <v>12320996.115490796</v>
      </c>
    </row>
    <row r="65" spans="2:80">
      <c r="B65" s="14">
        <v>10123</v>
      </c>
      <c r="C65" s="15" t="s">
        <v>64</v>
      </c>
      <c r="D65" s="16">
        <f>RHWM!D52</f>
        <v>1</v>
      </c>
      <c r="E65" s="16">
        <f>RHWM!E52</f>
        <v>0</v>
      </c>
      <c r="F65" s="18">
        <f>RHWM!M52</f>
        <v>473.245</v>
      </c>
      <c r="G65" s="18">
        <f>RHWM!N52</f>
        <v>472.12099999999998</v>
      </c>
      <c r="H65" s="18">
        <f>RHWM!O52</f>
        <v>549.19899999999996</v>
      </c>
      <c r="I65" s="18">
        <v>0</v>
      </c>
      <c r="J65" s="18">
        <v>0</v>
      </c>
      <c r="K65" s="18">
        <v>0</v>
      </c>
      <c r="L65" s="18">
        <v>0</v>
      </c>
      <c r="M65" s="18">
        <v>0</v>
      </c>
      <c r="N65" s="18">
        <v>0</v>
      </c>
      <c r="O65" s="81">
        <f t="shared" si="24"/>
        <v>549.19899999999996</v>
      </c>
      <c r="P65" s="63">
        <f t="shared" si="25"/>
        <v>472.12099999999998</v>
      </c>
      <c r="Q65" s="63">
        <f t="shared" si="26"/>
        <v>472.12099999999998</v>
      </c>
      <c r="R65" s="63">
        <f t="shared" si="27"/>
        <v>0</v>
      </c>
      <c r="S65" s="63">
        <f t="shared" si="28"/>
        <v>77.077999999999975</v>
      </c>
      <c r="T65" s="67">
        <f t="shared" si="69"/>
        <v>33.949064274110405</v>
      </c>
      <c r="U65" s="138">
        <f t="shared" ca="1" si="70"/>
        <v>0.98</v>
      </c>
      <c r="V65" s="66">
        <f t="shared" ca="1" si="71"/>
        <v>462.67857999999995</v>
      </c>
      <c r="W65" s="66">
        <f t="shared" ca="1" si="29"/>
        <v>462.67857999999995</v>
      </c>
      <c r="X65" s="66">
        <f t="shared" ca="1" si="30"/>
        <v>0</v>
      </c>
      <c r="Y65" s="63">
        <f t="shared" ca="1" si="31"/>
        <v>86.520420000000001</v>
      </c>
      <c r="Z65" s="67">
        <f t="shared" ca="1" si="72"/>
        <v>34.16862471073118</v>
      </c>
      <c r="AA65" s="68">
        <f t="shared" ca="1" si="73"/>
        <v>6.4673486976845052E-3</v>
      </c>
      <c r="AB65" s="81">
        <f t="shared" si="74"/>
        <v>510.65999999999997</v>
      </c>
      <c r="AC65" s="63">
        <f t="shared" si="32"/>
        <v>472.12099999999998</v>
      </c>
      <c r="AD65" s="63">
        <f t="shared" si="33"/>
        <v>472.12099999999998</v>
      </c>
      <c r="AE65" s="63">
        <f t="shared" si="34"/>
        <v>0</v>
      </c>
      <c r="AF65" s="63">
        <f t="shared" si="35"/>
        <v>38.538999999999987</v>
      </c>
      <c r="AG65" s="67">
        <f t="shared" si="36"/>
        <v>34.95898946171183</v>
      </c>
      <c r="AH65" s="65">
        <f t="shared" ca="1" si="37"/>
        <v>0.98</v>
      </c>
      <c r="AI65" s="66">
        <f t="shared" ca="1" si="38"/>
        <v>462.67857999999995</v>
      </c>
      <c r="AJ65" s="66">
        <f t="shared" ca="1" si="39"/>
        <v>462.67857999999995</v>
      </c>
      <c r="AK65" s="66">
        <f t="shared" ca="1" si="40"/>
        <v>0</v>
      </c>
      <c r="AL65" s="63">
        <f t="shared" ca="1" si="41"/>
        <v>47.981420000000014</v>
      </c>
      <c r="AM65" s="67">
        <f t="shared" ca="1" si="42"/>
        <v>34.854465131310413</v>
      </c>
      <c r="AN65" s="65">
        <f t="shared" ca="1" si="43"/>
        <v>-2.9899128095763894E-3</v>
      </c>
      <c r="AO65" s="68">
        <f t="shared" ca="1" si="44"/>
        <v>2.0072227851881674E-2</v>
      </c>
      <c r="AP65" s="81">
        <f t="shared" si="75"/>
        <v>549.19899999999996</v>
      </c>
      <c r="AQ65" s="63">
        <f t="shared" si="76"/>
        <v>472.12099999999998</v>
      </c>
      <c r="AR65" s="63">
        <f t="shared" si="45"/>
        <v>472.12099999999998</v>
      </c>
      <c r="AS65" s="63">
        <f t="shared" si="46"/>
        <v>0</v>
      </c>
      <c r="AT65" s="63">
        <f t="shared" si="47"/>
        <v>77.077999999999975</v>
      </c>
      <c r="AU65" s="67">
        <f t="shared" si="48"/>
        <v>35.901325531330492</v>
      </c>
      <c r="AV65" s="69">
        <f t="shared" ca="1" si="77"/>
        <v>0.98</v>
      </c>
      <c r="AW65" s="66">
        <f t="shared" ca="1" si="78"/>
        <v>462.67857999999995</v>
      </c>
      <c r="AX65" s="66">
        <f t="shared" ca="1" si="49"/>
        <v>462.67857999999995</v>
      </c>
      <c r="AY65" s="66">
        <f t="shared" ca="1" si="50"/>
        <v>0</v>
      </c>
      <c r="AZ65" s="63">
        <f t="shared" ca="1" si="51"/>
        <v>86.520420000000001</v>
      </c>
      <c r="BA65" s="67">
        <f t="shared" ca="1" si="79"/>
        <v>35.916810916796102</v>
      </c>
      <c r="BB65" s="65">
        <f t="shared" ca="1" si="52"/>
        <v>4.3133185854360434E-4</v>
      </c>
      <c r="BC65" s="68">
        <f t="shared" ca="1" si="80"/>
        <v>5.1163493434837504E-2</v>
      </c>
      <c r="BD65" s="81">
        <f t="shared" si="53"/>
        <v>472.12099999999998</v>
      </c>
      <c r="BE65" s="63">
        <f t="shared" si="54"/>
        <v>472.12099999999998</v>
      </c>
      <c r="BF65" s="67">
        <f t="shared" si="55"/>
        <v>35.901325531330492</v>
      </c>
      <c r="BG65" s="69">
        <f t="shared" ca="1" si="81"/>
        <v>0.98</v>
      </c>
      <c r="BH65" s="70">
        <f t="shared" ca="1" si="82"/>
        <v>462.67857999999995</v>
      </c>
      <c r="BI65" s="70">
        <f t="shared" ca="1" si="56"/>
        <v>462.67857999999995</v>
      </c>
      <c r="BJ65" s="67">
        <f t="shared" ca="1" si="57"/>
        <v>38.733501665490152</v>
      </c>
      <c r="BK65" s="65">
        <f t="shared" ca="1" si="58"/>
        <v>7.8887787351697325E-2</v>
      </c>
      <c r="BL65" s="65">
        <f t="shared" ca="1" si="83"/>
        <v>0.13359849842962235</v>
      </c>
      <c r="BM65" s="68">
        <f t="shared" ca="1" si="59"/>
        <v>7.8422629314699455E-2</v>
      </c>
      <c r="BO65" s="97">
        <f t="shared" ca="1" si="84"/>
        <v>138487635.07261473</v>
      </c>
      <c r="BP65" s="97">
        <f t="shared" ca="1" si="85"/>
        <v>141267390.43846053</v>
      </c>
      <c r="BQ65" s="97">
        <f t="shared" ca="1" si="86"/>
        <v>145573146.28045863</v>
      </c>
      <c r="BR65" s="97">
        <f t="shared" ca="1" si="60"/>
        <v>156989375.16938558</v>
      </c>
      <c r="BT65" s="97">
        <f t="shared" si="61"/>
        <v>140405859.68561777</v>
      </c>
      <c r="BU65" s="97">
        <f t="shared" si="62"/>
        <v>144582688.03759897</v>
      </c>
      <c r="BV65" s="97">
        <f t="shared" si="63"/>
        <v>148479982.66991299</v>
      </c>
      <c r="BW65" s="97">
        <f t="shared" si="64"/>
        <v>148479982.66991299</v>
      </c>
      <c r="BY65" s="97">
        <f t="shared" ca="1" si="65"/>
        <v>138487635.07261473</v>
      </c>
      <c r="BZ65" s="97">
        <f t="shared" ca="1" si="66"/>
        <v>141267390.43846053</v>
      </c>
      <c r="CA65" s="97">
        <f t="shared" ca="1" si="67"/>
        <v>141267390.43846053</v>
      </c>
      <c r="CB65" s="97">
        <f t="shared" ca="1" si="68"/>
        <v>156989375.16938555</v>
      </c>
    </row>
    <row r="66" spans="2:80">
      <c r="B66" s="14">
        <v>10136</v>
      </c>
      <c r="C66" s="15" t="s">
        <v>65</v>
      </c>
      <c r="D66" s="16">
        <f>RHWM!D53</f>
        <v>0</v>
      </c>
      <c r="E66" s="16">
        <f>RHWM!E53</f>
        <v>1</v>
      </c>
      <c r="F66" s="18">
        <f>RHWM!M53</f>
        <v>18.396000000000001</v>
      </c>
      <c r="G66" s="18">
        <f>RHWM!N53</f>
        <v>18.434000000000001</v>
      </c>
      <c r="H66" s="18">
        <f>RHWM!O53</f>
        <v>18.536999999999999</v>
      </c>
      <c r="I66" s="18">
        <v>0</v>
      </c>
      <c r="J66" s="18">
        <v>0</v>
      </c>
      <c r="K66" s="18">
        <v>0</v>
      </c>
      <c r="L66" s="18">
        <v>0</v>
      </c>
      <c r="M66" s="18">
        <v>0</v>
      </c>
      <c r="N66" s="18">
        <v>0</v>
      </c>
      <c r="O66" s="81">
        <f t="shared" si="24"/>
        <v>18.536999999999999</v>
      </c>
      <c r="P66" s="63">
        <f t="shared" si="25"/>
        <v>18.434000000000001</v>
      </c>
      <c r="Q66" s="63">
        <f t="shared" si="26"/>
        <v>18.434000000000001</v>
      </c>
      <c r="R66" s="63">
        <f t="shared" si="27"/>
        <v>0</v>
      </c>
      <c r="S66" s="63">
        <f t="shared" si="28"/>
        <v>0.10299999999999798</v>
      </c>
      <c r="T66" s="67">
        <f t="shared" si="69"/>
        <v>33.949064274110405</v>
      </c>
      <c r="U66" s="138">
        <f t="shared" ca="1" si="70"/>
        <v>1.3</v>
      </c>
      <c r="V66" s="66">
        <f t="shared" ca="1" si="71"/>
        <v>23.964200000000002</v>
      </c>
      <c r="W66" s="66">
        <f t="shared" ca="1" si="29"/>
        <v>18.536999999999999</v>
      </c>
      <c r="X66" s="66">
        <f t="shared" ca="1" si="30"/>
        <v>5.4272000000000027</v>
      </c>
      <c r="Y66" s="63">
        <f t="shared" ca="1" si="31"/>
        <v>0</v>
      </c>
      <c r="Z66" s="67">
        <f t="shared" ca="1" si="72"/>
        <v>40.725276047722183</v>
      </c>
      <c r="AA66" s="68">
        <f t="shared" ca="1" si="73"/>
        <v>0.1995993680090713</v>
      </c>
      <c r="AB66" s="81">
        <f t="shared" si="74"/>
        <v>18.485500000000002</v>
      </c>
      <c r="AC66" s="63">
        <f t="shared" si="32"/>
        <v>18.434000000000001</v>
      </c>
      <c r="AD66" s="63">
        <f t="shared" si="33"/>
        <v>18.434000000000001</v>
      </c>
      <c r="AE66" s="63">
        <f t="shared" si="34"/>
        <v>0</v>
      </c>
      <c r="AF66" s="63">
        <f t="shared" si="35"/>
        <v>5.1500000000000767E-2</v>
      </c>
      <c r="AG66" s="67">
        <f t="shared" si="36"/>
        <v>34.95898946171183</v>
      </c>
      <c r="AH66" s="65">
        <f t="shared" ca="1" si="37"/>
        <v>1.3</v>
      </c>
      <c r="AI66" s="66">
        <f t="shared" ca="1" si="38"/>
        <v>23.964200000000002</v>
      </c>
      <c r="AJ66" s="66">
        <f t="shared" ca="1" si="39"/>
        <v>18.485500000000002</v>
      </c>
      <c r="AK66" s="66">
        <f t="shared" ca="1" si="40"/>
        <v>5.4786999999999999</v>
      </c>
      <c r="AL66" s="63">
        <f t="shared" ca="1" si="41"/>
        <v>0</v>
      </c>
      <c r="AM66" s="67">
        <f t="shared" ca="1" si="42"/>
        <v>41.316537133926381</v>
      </c>
      <c r="AN66" s="65">
        <f t="shared" ca="1" si="43"/>
        <v>0.18185730680738166</v>
      </c>
      <c r="AO66" s="68">
        <f t="shared" ca="1" si="44"/>
        <v>1.4518283080791283E-2</v>
      </c>
      <c r="AP66" s="81">
        <f t="shared" si="75"/>
        <v>18.536999999999999</v>
      </c>
      <c r="AQ66" s="63">
        <f t="shared" si="76"/>
        <v>18.434000000000001</v>
      </c>
      <c r="AR66" s="63">
        <f t="shared" si="45"/>
        <v>18.434000000000001</v>
      </c>
      <c r="AS66" s="63">
        <f t="shared" si="46"/>
        <v>0</v>
      </c>
      <c r="AT66" s="63">
        <f t="shared" si="47"/>
        <v>0.10299999999999798</v>
      </c>
      <c r="AU66" s="67">
        <f t="shared" si="48"/>
        <v>35.901325531330492</v>
      </c>
      <c r="AV66" s="69">
        <f t="shared" ca="1" si="77"/>
        <v>1.3</v>
      </c>
      <c r="AW66" s="66">
        <f t="shared" ca="1" si="78"/>
        <v>23.964200000000002</v>
      </c>
      <c r="AX66" s="66">
        <f t="shared" ca="1" si="49"/>
        <v>18.536999999999999</v>
      </c>
      <c r="AY66" s="66">
        <f t="shared" ca="1" si="50"/>
        <v>5.4272000000000027</v>
      </c>
      <c r="AZ66" s="63">
        <f t="shared" ca="1" si="51"/>
        <v>0</v>
      </c>
      <c r="BA66" s="67">
        <f t="shared" ca="1" si="79"/>
        <v>42.077548508385405</v>
      </c>
      <c r="BB66" s="65">
        <f t="shared" ca="1" si="52"/>
        <v>0.17203328527981587</v>
      </c>
      <c r="BC66" s="68">
        <f t="shared" ca="1" si="80"/>
        <v>3.3204746336860103E-2</v>
      </c>
      <c r="BD66" s="81">
        <f t="shared" si="53"/>
        <v>18.434000000000001</v>
      </c>
      <c r="BE66" s="63">
        <f t="shared" si="54"/>
        <v>18.434000000000001</v>
      </c>
      <c r="BF66" s="67">
        <f t="shared" si="55"/>
        <v>35.901325531330492</v>
      </c>
      <c r="BG66" s="69">
        <f t="shared" ca="1" si="81"/>
        <v>1.3</v>
      </c>
      <c r="BH66" s="70">
        <f t="shared" ca="1" si="82"/>
        <v>23.964200000000002</v>
      </c>
      <c r="BI66" s="70">
        <f t="shared" ca="1" si="56"/>
        <v>23.964200000000002</v>
      </c>
      <c r="BJ66" s="67">
        <f t="shared" ca="1" si="57"/>
        <v>38.733501665490152</v>
      </c>
      <c r="BK66" s="65">
        <f t="shared" ca="1" si="58"/>
        <v>7.8887787351697325E-2</v>
      </c>
      <c r="BL66" s="65">
        <f t="shared" ca="1" si="83"/>
        <v>-4.8907572287491763E-2</v>
      </c>
      <c r="BM66" s="68">
        <f t="shared" ca="1" si="59"/>
        <v>-7.9473423748268934E-2</v>
      </c>
      <c r="BO66" s="97">
        <f t="shared" ca="1" si="84"/>
        <v>8549310.2639023382</v>
      </c>
      <c r="BP66" s="97">
        <f t="shared" ca="1" si="85"/>
        <v>8673431.570459187</v>
      </c>
      <c r="BQ66" s="97">
        <f t="shared" ca="1" si="86"/>
        <v>8833187.9425703287</v>
      </c>
      <c r="BR66" s="97">
        <f t="shared" ca="1" si="60"/>
        <v>8131184.2541623395</v>
      </c>
      <c r="BT66" s="97">
        <f t="shared" si="61"/>
        <v>5482157.3652616125</v>
      </c>
      <c r="BU66" s="97">
        <f t="shared" si="62"/>
        <v>5645241.9428178361</v>
      </c>
      <c r="BV66" s="97">
        <f t="shared" si="63"/>
        <v>5797412.1052382253</v>
      </c>
      <c r="BW66" s="97">
        <f t="shared" si="64"/>
        <v>5797412.1052382253</v>
      </c>
      <c r="BY66" s="97">
        <f t="shared" ca="1" si="65"/>
        <v>8549310.2639023382</v>
      </c>
      <c r="BZ66" s="97">
        <f t="shared" ca="1" si="66"/>
        <v>8673431.570459187</v>
      </c>
      <c r="CA66" s="97">
        <f t="shared" ca="1" si="67"/>
        <v>8673431.570459187</v>
      </c>
      <c r="CB66" s="97">
        <f t="shared" ca="1" si="68"/>
        <v>8131184.2541623386</v>
      </c>
    </row>
    <row r="67" spans="2:80">
      <c r="B67" s="14">
        <v>10142</v>
      </c>
      <c r="C67" s="15" t="s">
        <v>66</v>
      </c>
      <c r="D67" s="16">
        <f>RHWM!D54</f>
        <v>1</v>
      </c>
      <c r="E67" s="16">
        <f>RHWM!E54</f>
        <v>0</v>
      </c>
      <c r="F67" s="18">
        <f>RHWM!M54</f>
        <v>3.3140000000000001</v>
      </c>
      <c r="G67" s="18">
        <f>RHWM!N54</f>
        <v>3.347</v>
      </c>
      <c r="H67" s="18">
        <f>RHWM!O54</f>
        <v>2.6869999999999998</v>
      </c>
      <c r="I67" s="18">
        <v>0.627</v>
      </c>
      <c r="J67" s="18">
        <v>0.66</v>
      </c>
      <c r="K67" s="18">
        <v>0.627</v>
      </c>
      <c r="L67" s="18">
        <v>0.66</v>
      </c>
      <c r="M67" s="18">
        <v>0</v>
      </c>
      <c r="N67" s="18">
        <v>0</v>
      </c>
      <c r="O67" s="81">
        <f t="shared" si="24"/>
        <v>2.6869999999999998</v>
      </c>
      <c r="P67" s="63">
        <f t="shared" si="25"/>
        <v>3.347</v>
      </c>
      <c r="Q67" s="63">
        <f t="shared" si="26"/>
        <v>2.6869999999999998</v>
      </c>
      <c r="R67" s="63">
        <f t="shared" si="27"/>
        <v>0.66000000000000014</v>
      </c>
      <c r="S67" s="63">
        <f t="shared" si="28"/>
        <v>0</v>
      </c>
      <c r="T67" s="67">
        <f t="shared" si="69"/>
        <v>39.701325277721743</v>
      </c>
      <c r="U67" s="138">
        <f t="shared" ca="1" si="70"/>
        <v>0.93</v>
      </c>
      <c r="V67" s="66">
        <f t="shared" ca="1" si="71"/>
        <v>3.1127100000000003</v>
      </c>
      <c r="W67" s="66">
        <f t="shared" ca="1" si="29"/>
        <v>2.6869999999999998</v>
      </c>
      <c r="X67" s="66">
        <f t="shared" ca="1" si="30"/>
        <v>0.42571000000000048</v>
      </c>
      <c r="Y67" s="63">
        <f t="shared" ca="1" si="31"/>
        <v>0</v>
      </c>
      <c r="Z67" s="67">
        <f t="shared" ca="1" si="72"/>
        <v>38.128161569094033</v>
      </c>
      <c r="AA67" s="68">
        <f t="shared" ca="1" si="73"/>
        <v>-3.9624967116915988E-2</v>
      </c>
      <c r="AB67" s="81">
        <f t="shared" si="74"/>
        <v>3.0169999999999999</v>
      </c>
      <c r="AC67" s="63">
        <f t="shared" si="32"/>
        <v>3.347</v>
      </c>
      <c r="AD67" s="63">
        <f t="shared" si="33"/>
        <v>3.0169999999999999</v>
      </c>
      <c r="AE67" s="63">
        <f t="shared" si="34"/>
        <v>0.33000000000000007</v>
      </c>
      <c r="AF67" s="63">
        <f t="shared" si="35"/>
        <v>0</v>
      </c>
      <c r="AG67" s="67">
        <f t="shared" si="36"/>
        <v>37.735545624733966</v>
      </c>
      <c r="AH67" s="65">
        <f t="shared" ca="1" si="37"/>
        <v>0.93</v>
      </c>
      <c r="AI67" s="66">
        <f t="shared" ca="1" si="38"/>
        <v>3.1127100000000003</v>
      </c>
      <c r="AJ67" s="66">
        <f t="shared" ca="1" si="39"/>
        <v>3.0169999999999999</v>
      </c>
      <c r="AK67" s="66">
        <f t="shared" ca="1" si="40"/>
        <v>9.5710000000000406E-2</v>
      </c>
      <c r="AL67" s="63">
        <f t="shared" ca="1" si="41"/>
        <v>0</v>
      </c>
      <c r="AM67" s="67">
        <f t="shared" ca="1" si="42"/>
        <v>35.723577365435112</v>
      </c>
      <c r="AN67" s="65">
        <f t="shared" ca="1" si="43"/>
        <v>-5.3317587595185012E-2</v>
      </c>
      <c r="AO67" s="68">
        <f t="shared" ca="1" si="44"/>
        <v>-6.3065831257073546E-2</v>
      </c>
      <c r="AP67" s="81">
        <f t="shared" si="75"/>
        <v>3.347</v>
      </c>
      <c r="AQ67" s="63">
        <f t="shared" si="76"/>
        <v>3.347</v>
      </c>
      <c r="AR67" s="63">
        <f t="shared" si="45"/>
        <v>3.347</v>
      </c>
      <c r="AS67" s="63">
        <f t="shared" si="46"/>
        <v>0</v>
      </c>
      <c r="AT67" s="63">
        <f t="shared" si="47"/>
        <v>0</v>
      </c>
      <c r="AU67" s="67">
        <f t="shared" si="48"/>
        <v>35.901325531330492</v>
      </c>
      <c r="AV67" s="69">
        <f t="shared" ca="1" si="77"/>
        <v>0.93</v>
      </c>
      <c r="AW67" s="66">
        <f t="shared" ca="1" si="78"/>
        <v>3.1127100000000003</v>
      </c>
      <c r="AX67" s="66">
        <f t="shared" ca="1" si="49"/>
        <v>3.1127100000000003</v>
      </c>
      <c r="AY67" s="66">
        <f t="shared" ca="1" si="50"/>
        <v>0</v>
      </c>
      <c r="AZ67" s="63">
        <f t="shared" ca="1" si="51"/>
        <v>0.23428999999999967</v>
      </c>
      <c r="BA67" s="67">
        <f t="shared" ca="1" si="79"/>
        <v>35.916810916796102</v>
      </c>
      <c r="BB67" s="65">
        <f t="shared" ca="1" si="52"/>
        <v>4.3133185854360434E-4</v>
      </c>
      <c r="BC67" s="68">
        <f t="shared" ca="1" si="80"/>
        <v>-5.7997830508838666E-2</v>
      </c>
      <c r="BD67" s="81">
        <f t="shared" si="53"/>
        <v>3.347</v>
      </c>
      <c r="BE67" s="63">
        <f t="shared" si="54"/>
        <v>3.347</v>
      </c>
      <c r="BF67" s="67">
        <f t="shared" si="55"/>
        <v>35.901325531330492</v>
      </c>
      <c r="BG67" s="69">
        <f t="shared" ca="1" si="81"/>
        <v>0.93</v>
      </c>
      <c r="BH67" s="70">
        <f t="shared" ca="1" si="82"/>
        <v>3.1127100000000003</v>
      </c>
      <c r="BI67" s="70">
        <f t="shared" ca="1" si="56"/>
        <v>3.1127100000000003</v>
      </c>
      <c r="BJ67" s="67">
        <f t="shared" ca="1" si="57"/>
        <v>38.733501665490152</v>
      </c>
      <c r="BK67" s="65">
        <f t="shared" ca="1" si="58"/>
        <v>7.8887787351697325E-2</v>
      </c>
      <c r="BL67" s="65">
        <f t="shared" ca="1" si="83"/>
        <v>1.5876456442809328E-2</v>
      </c>
      <c r="BM67" s="68">
        <f t="shared" ca="1" si="59"/>
        <v>7.8422629314699455E-2</v>
      </c>
      <c r="BO67" s="97">
        <f t="shared" ca="1" si="84"/>
        <v>1039653.529828156</v>
      </c>
      <c r="BP67" s="97">
        <f t="shared" ca="1" si="85"/>
        <v>974086.91575019271</v>
      </c>
      <c r="BQ67" s="97">
        <f t="shared" ca="1" si="86"/>
        <v>979355.88061726675</v>
      </c>
      <c r="BR67" s="97">
        <f t="shared" ca="1" si="60"/>
        <v>1056159.5438100856</v>
      </c>
      <c r="BT67" s="97">
        <f t="shared" si="61"/>
        <v>1164031.7407717237</v>
      </c>
      <c r="BU67" s="97">
        <f t="shared" si="62"/>
        <v>1106395.631764425</v>
      </c>
      <c r="BV67" s="97">
        <f t="shared" si="63"/>
        <v>1052616.8122074613</v>
      </c>
      <c r="BW67" s="97">
        <f t="shared" si="64"/>
        <v>1052616.8122074613</v>
      </c>
      <c r="BY67" s="97">
        <f t="shared" ca="1" si="65"/>
        <v>1039653.529828156</v>
      </c>
      <c r="BZ67" s="97">
        <f t="shared" ca="1" si="66"/>
        <v>974086.91575019248</v>
      </c>
      <c r="CA67" s="97">
        <f t="shared" ca="1" si="67"/>
        <v>974086.91575019248</v>
      </c>
      <c r="CB67" s="97">
        <f t="shared" ca="1" si="68"/>
        <v>1056159.5438100856</v>
      </c>
    </row>
    <row r="68" spans="2:80">
      <c r="B68" s="14">
        <v>10144</v>
      </c>
      <c r="C68" s="15" t="s">
        <v>67</v>
      </c>
      <c r="D68" s="16">
        <f>RHWM!D55</f>
        <v>1</v>
      </c>
      <c r="E68" s="16">
        <f>RHWM!E55</f>
        <v>0</v>
      </c>
      <c r="F68" s="18">
        <f>RHWM!M55</f>
        <v>3.2570000000000001</v>
      </c>
      <c r="G68" s="18">
        <f>RHWM!N55</f>
        <v>3.258</v>
      </c>
      <c r="H68" s="18">
        <f>RHWM!O55</f>
        <v>3.3679999999999999</v>
      </c>
      <c r="I68" s="18">
        <v>0</v>
      </c>
      <c r="J68" s="18">
        <v>0</v>
      </c>
      <c r="K68" s="18">
        <v>0</v>
      </c>
      <c r="L68" s="18">
        <v>0</v>
      </c>
      <c r="M68" s="18">
        <v>0</v>
      </c>
      <c r="N68" s="18">
        <v>0</v>
      </c>
      <c r="O68" s="81">
        <f t="shared" si="24"/>
        <v>3.3679999999999999</v>
      </c>
      <c r="P68" s="63">
        <f t="shared" si="25"/>
        <v>3.258</v>
      </c>
      <c r="Q68" s="63">
        <f t="shared" si="26"/>
        <v>3.258</v>
      </c>
      <c r="R68" s="63">
        <f t="shared" si="27"/>
        <v>0</v>
      </c>
      <c r="S68" s="63">
        <f t="shared" si="28"/>
        <v>0.10999999999999988</v>
      </c>
      <c r="T68" s="67">
        <f t="shared" si="69"/>
        <v>33.949064274110405</v>
      </c>
      <c r="U68" s="138">
        <f t="shared" ca="1" si="70"/>
        <v>0.98</v>
      </c>
      <c r="V68" s="66">
        <f t="shared" ca="1" si="71"/>
        <v>3.1928399999999999</v>
      </c>
      <c r="W68" s="66">
        <f t="shared" ca="1" si="29"/>
        <v>3.1928399999999999</v>
      </c>
      <c r="X68" s="66">
        <f t="shared" ca="1" si="30"/>
        <v>0</v>
      </c>
      <c r="Y68" s="63">
        <f t="shared" ca="1" si="31"/>
        <v>0.17515999999999998</v>
      </c>
      <c r="Z68" s="67">
        <f t="shared" ca="1" si="72"/>
        <v>34.16862471073118</v>
      </c>
      <c r="AA68" s="68">
        <f t="shared" ca="1" si="73"/>
        <v>6.4673486976845052E-3</v>
      </c>
      <c r="AB68" s="81">
        <f t="shared" si="74"/>
        <v>3.3129999999999997</v>
      </c>
      <c r="AC68" s="63">
        <f t="shared" si="32"/>
        <v>3.258</v>
      </c>
      <c r="AD68" s="63">
        <f t="shared" si="33"/>
        <v>3.258</v>
      </c>
      <c r="AE68" s="63">
        <f t="shared" si="34"/>
        <v>0</v>
      </c>
      <c r="AF68" s="63">
        <f t="shared" si="35"/>
        <v>5.4999999999999716E-2</v>
      </c>
      <c r="AG68" s="67">
        <f t="shared" si="36"/>
        <v>34.95898946171183</v>
      </c>
      <c r="AH68" s="65">
        <f t="shared" ca="1" si="37"/>
        <v>0.98</v>
      </c>
      <c r="AI68" s="66">
        <f t="shared" ca="1" si="38"/>
        <v>3.1928399999999999</v>
      </c>
      <c r="AJ68" s="66">
        <f t="shared" ca="1" si="39"/>
        <v>3.1928399999999999</v>
      </c>
      <c r="AK68" s="66">
        <f t="shared" ca="1" si="40"/>
        <v>0</v>
      </c>
      <c r="AL68" s="63">
        <f t="shared" ca="1" si="41"/>
        <v>0.12015999999999982</v>
      </c>
      <c r="AM68" s="67">
        <f t="shared" ca="1" si="42"/>
        <v>34.854465131310413</v>
      </c>
      <c r="AN68" s="65">
        <f t="shared" ca="1" si="43"/>
        <v>-2.9899128095763894E-3</v>
      </c>
      <c r="AO68" s="68">
        <f t="shared" ca="1" si="44"/>
        <v>2.0072227851881674E-2</v>
      </c>
      <c r="AP68" s="81">
        <f t="shared" si="75"/>
        <v>3.3679999999999999</v>
      </c>
      <c r="AQ68" s="63">
        <f t="shared" si="76"/>
        <v>3.258</v>
      </c>
      <c r="AR68" s="63">
        <f t="shared" si="45"/>
        <v>3.258</v>
      </c>
      <c r="AS68" s="63">
        <f t="shared" si="46"/>
        <v>0</v>
      </c>
      <c r="AT68" s="63">
        <f t="shared" si="47"/>
        <v>0.10999999999999988</v>
      </c>
      <c r="AU68" s="67">
        <f t="shared" si="48"/>
        <v>35.901325531330492</v>
      </c>
      <c r="AV68" s="69">
        <f t="shared" ca="1" si="77"/>
        <v>0.98</v>
      </c>
      <c r="AW68" s="66">
        <f t="shared" ca="1" si="78"/>
        <v>3.1928399999999999</v>
      </c>
      <c r="AX68" s="66">
        <f t="shared" ca="1" si="49"/>
        <v>3.1928399999999999</v>
      </c>
      <c r="AY68" s="66">
        <f t="shared" ca="1" si="50"/>
        <v>0</v>
      </c>
      <c r="AZ68" s="63">
        <f t="shared" ca="1" si="51"/>
        <v>0.17515999999999998</v>
      </c>
      <c r="BA68" s="67">
        <f t="shared" ca="1" si="79"/>
        <v>35.916810916796102</v>
      </c>
      <c r="BB68" s="65">
        <f t="shared" ca="1" si="52"/>
        <v>4.3133185854360434E-4</v>
      </c>
      <c r="BC68" s="68">
        <f t="shared" ca="1" si="80"/>
        <v>5.1163493434837504E-2</v>
      </c>
      <c r="BD68" s="81">
        <f t="shared" si="53"/>
        <v>3.258</v>
      </c>
      <c r="BE68" s="63">
        <f t="shared" si="54"/>
        <v>3.258</v>
      </c>
      <c r="BF68" s="67">
        <f t="shared" si="55"/>
        <v>35.901325531330492</v>
      </c>
      <c r="BG68" s="69">
        <f t="shared" ca="1" si="81"/>
        <v>0.98</v>
      </c>
      <c r="BH68" s="70">
        <f t="shared" ca="1" si="82"/>
        <v>3.1928399999999999</v>
      </c>
      <c r="BI68" s="70">
        <f t="shared" ca="1" si="56"/>
        <v>3.1928399999999999</v>
      </c>
      <c r="BJ68" s="67">
        <f t="shared" ca="1" si="57"/>
        <v>38.733501665490152</v>
      </c>
      <c r="BK68" s="65">
        <f t="shared" ca="1" si="58"/>
        <v>7.8887787351697325E-2</v>
      </c>
      <c r="BL68" s="65">
        <f t="shared" ca="1" si="83"/>
        <v>0.13359849842962235</v>
      </c>
      <c r="BM68" s="68">
        <f t="shared" ca="1" si="59"/>
        <v>7.8422629314699455E-2</v>
      </c>
      <c r="BO68" s="97">
        <f t="shared" ca="1" si="84"/>
        <v>955671.77707955975</v>
      </c>
      <c r="BP68" s="97">
        <f t="shared" ca="1" si="85"/>
        <v>974854.23874071345</v>
      </c>
      <c r="BQ68" s="97">
        <f t="shared" ca="1" si="86"/>
        <v>1004567.2837720293</v>
      </c>
      <c r="BR68" s="97">
        <f t="shared" ca="1" si="60"/>
        <v>1083348.0914889576</v>
      </c>
      <c r="BT68" s="97">
        <f t="shared" si="61"/>
        <v>968909.010308253</v>
      </c>
      <c r="BU68" s="97">
        <f t="shared" si="62"/>
        <v>997732.35595641262</v>
      </c>
      <c r="BV68" s="97">
        <f t="shared" si="63"/>
        <v>1024626.7027702149</v>
      </c>
      <c r="BW68" s="97">
        <f t="shared" si="64"/>
        <v>1024626.7027702149</v>
      </c>
      <c r="BY68" s="97">
        <f t="shared" ca="1" si="65"/>
        <v>955671.77707955975</v>
      </c>
      <c r="BZ68" s="97">
        <f t="shared" ca="1" si="66"/>
        <v>974854.23874071345</v>
      </c>
      <c r="CA68" s="97">
        <f t="shared" ca="1" si="67"/>
        <v>974854.23874071345</v>
      </c>
      <c r="CB68" s="97">
        <f t="shared" ca="1" si="68"/>
        <v>1083348.0914889576</v>
      </c>
    </row>
    <row r="69" spans="2:80">
      <c r="B69" s="14">
        <v>10156</v>
      </c>
      <c r="C69" s="15" t="s">
        <v>68</v>
      </c>
      <c r="D69" s="16">
        <f>RHWM!D56</f>
        <v>1</v>
      </c>
      <c r="E69" s="16">
        <f>RHWM!E56</f>
        <v>0</v>
      </c>
      <c r="F69" s="18">
        <f>RHWM!M56</f>
        <v>32.878999999999998</v>
      </c>
      <c r="G69" s="18">
        <f>RHWM!N56</f>
        <v>33.006</v>
      </c>
      <c r="H69" s="18">
        <f>RHWM!O56</f>
        <v>32.238</v>
      </c>
      <c r="I69" s="18">
        <v>0.64100000000000001</v>
      </c>
      <c r="J69" s="18">
        <v>0.76800000000000002</v>
      </c>
      <c r="K69" s="18">
        <v>0.64100000000000001</v>
      </c>
      <c r="L69" s="18">
        <v>0.76800000000000002</v>
      </c>
      <c r="M69" s="18">
        <v>0</v>
      </c>
      <c r="N69" s="18">
        <v>0</v>
      </c>
      <c r="O69" s="81">
        <f t="shared" si="24"/>
        <v>32.238</v>
      </c>
      <c r="P69" s="63">
        <f t="shared" si="25"/>
        <v>33.006</v>
      </c>
      <c r="Q69" s="63">
        <f t="shared" si="26"/>
        <v>32.238</v>
      </c>
      <c r="R69" s="63">
        <f t="shared" si="27"/>
        <v>0.76800000000000068</v>
      </c>
      <c r="S69" s="63">
        <f t="shared" si="28"/>
        <v>0</v>
      </c>
      <c r="T69" s="67">
        <f t="shared" si="69"/>
        <v>34.627828093945681</v>
      </c>
      <c r="U69" s="138">
        <f t="shared" ca="1" si="70"/>
        <v>1.04</v>
      </c>
      <c r="V69" s="66">
        <f t="shared" ca="1" si="71"/>
        <v>34.326239999999999</v>
      </c>
      <c r="W69" s="66">
        <f t="shared" ca="1" si="29"/>
        <v>32.238</v>
      </c>
      <c r="X69" s="66">
        <f t="shared" ca="1" si="30"/>
        <v>2.088239999999999</v>
      </c>
      <c r="Y69" s="63">
        <f t="shared" ca="1" si="31"/>
        <v>0</v>
      </c>
      <c r="Z69" s="67">
        <f t="shared" ca="1" si="72"/>
        <v>35.929884316620516</v>
      </c>
      <c r="AA69" s="68">
        <f t="shared" ca="1" si="73"/>
        <v>3.7601440643125095E-2</v>
      </c>
      <c r="AB69" s="81">
        <f t="shared" si="74"/>
        <v>32.622</v>
      </c>
      <c r="AC69" s="63">
        <f t="shared" si="32"/>
        <v>33.006</v>
      </c>
      <c r="AD69" s="63">
        <f t="shared" si="33"/>
        <v>32.622</v>
      </c>
      <c r="AE69" s="63">
        <f t="shared" si="34"/>
        <v>0.38400000000000034</v>
      </c>
      <c r="AF69" s="63">
        <f t="shared" si="35"/>
        <v>0</v>
      </c>
      <c r="AG69" s="67">
        <f t="shared" si="36"/>
        <v>35.286621651213828</v>
      </c>
      <c r="AH69" s="65">
        <f t="shared" ca="1" si="37"/>
        <v>1.04</v>
      </c>
      <c r="AI69" s="66">
        <f t="shared" ca="1" si="38"/>
        <v>34.326239999999999</v>
      </c>
      <c r="AJ69" s="66">
        <f t="shared" ca="1" si="39"/>
        <v>32.622</v>
      </c>
      <c r="AK69" s="66">
        <f t="shared" ca="1" si="40"/>
        <v>1.7042399999999986</v>
      </c>
      <c r="AL69" s="63">
        <f t="shared" ca="1" si="41"/>
        <v>0</v>
      </c>
      <c r="AM69" s="67">
        <f t="shared" ca="1" si="42"/>
        <v>36.257801329641936</v>
      </c>
      <c r="AN69" s="65">
        <f t="shared" ca="1" si="43"/>
        <v>2.7522602986129074E-2</v>
      </c>
      <c r="AO69" s="68">
        <f t="shared" ca="1" si="44"/>
        <v>9.126581375318521E-3</v>
      </c>
      <c r="AP69" s="81">
        <f t="shared" si="75"/>
        <v>33.006</v>
      </c>
      <c r="AQ69" s="63">
        <f t="shared" si="76"/>
        <v>33.006</v>
      </c>
      <c r="AR69" s="63">
        <f t="shared" si="45"/>
        <v>33.006</v>
      </c>
      <c r="AS69" s="63">
        <f t="shared" si="46"/>
        <v>0</v>
      </c>
      <c r="AT69" s="63">
        <f t="shared" si="47"/>
        <v>0</v>
      </c>
      <c r="AU69" s="67">
        <f t="shared" si="48"/>
        <v>35.901325531330492</v>
      </c>
      <c r="AV69" s="69">
        <f t="shared" ca="1" si="77"/>
        <v>1.04</v>
      </c>
      <c r="AW69" s="66">
        <f t="shared" ca="1" si="78"/>
        <v>34.326239999999999</v>
      </c>
      <c r="AX69" s="66">
        <f t="shared" ca="1" si="49"/>
        <v>33.006</v>
      </c>
      <c r="AY69" s="66">
        <f t="shared" ca="1" si="50"/>
        <v>1.3202399999999983</v>
      </c>
      <c r="AZ69" s="63">
        <f t="shared" ca="1" si="51"/>
        <v>0</v>
      </c>
      <c r="BA69" s="67">
        <f t="shared" ca="1" si="79"/>
        <v>36.963087419996249</v>
      </c>
      <c r="BB69" s="65">
        <f t="shared" ca="1" si="52"/>
        <v>2.9574448100507356E-2</v>
      </c>
      <c r="BC69" s="68">
        <f t="shared" ca="1" si="80"/>
        <v>2.8756093236230962E-2</v>
      </c>
      <c r="BD69" s="81">
        <f t="shared" si="53"/>
        <v>33.006</v>
      </c>
      <c r="BE69" s="63">
        <f t="shared" si="54"/>
        <v>33.006</v>
      </c>
      <c r="BF69" s="67">
        <f t="shared" si="55"/>
        <v>35.901325531330492</v>
      </c>
      <c r="BG69" s="69">
        <f t="shared" ca="1" si="81"/>
        <v>1.04</v>
      </c>
      <c r="BH69" s="70">
        <f t="shared" ca="1" si="82"/>
        <v>34.326239999999999</v>
      </c>
      <c r="BI69" s="70">
        <f t="shared" ca="1" si="56"/>
        <v>34.326239999999999</v>
      </c>
      <c r="BJ69" s="67">
        <f t="shared" ca="1" si="57"/>
        <v>38.733501665490152</v>
      </c>
      <c r="BK69" s="65">
        <f t="shared" ca="1" si="58"/>
        <v>7.8887787351697325E-2</v>
      </c>
      <c r="BL69" s="65">
        <f t="shared" ca="1" si="83"/>
        <v>7.8030235893989053E-2</v>
      </c>
      <c r="BM69" s="68">
        <f t="shared" ca="1" si="59"/>
        <v>4.7896817313375806E-2</v>
      </c>
      <c r="BO69" s="97">
        <f t="shared" ca="1" si="84"/>
        <v>10804039.410287073</v>
      </c>
      <c r="BP69" s="97">
        <f t="shared" ca="1" si="85"/>
        <v>10902643.355147207</v>
      </c>
      <c r="BQ69" s="97">
        <f t="shared" ca="1" si="86"/>
        <v>11114721.374897202</v>
      </c>
      <c r="BR69" s="97">
        <f t="shared" ca="1" si="60"/>
        <v>11647081.154079728</v>
      </c>
      <c r="BT69" s="97">
        <f t="shared" si="61"/>
        <v>10012032.584042437</v>
      </c>
      <c r="BU69" s="97">
        <f t="shared" si="62"/>
        <v>10202511.251766879</v>
      </c>
      <c r="BV69" s="97">
        <f t="shared" si="63"/>
        <v>10380242.158266945</v>
      </c>
      <c r="BW69" s="97">
        <f t="shared" si="64"/>
        <v>10380242.158266945</v>
      </c>
      <c r="BY69" s="97">
        <f t="shared" ca="1" si="65"/>
        <v>10804039.410287075</v>
      </c>
      <c r="BZ69" s="97">
        <f t="shared" ca="1" si="66"/>
        <v>10902643.355147207</v>
      </c>
      <c r="CA69" s="97">
        <f t="shared" ca="1" si="67"/>
        <v>10902643.355147207</v>
      </c>
      <c r="CB69" s="97">
        <f t="shared" ca="1" si="68"/>
        <v>11647081.154079728</v>
      </c>
    </row>
    <row r="70" spans="2:80">
      <c r="B70" s="14">
        <v>10157</v>
      </c>
      <c r="C70" s="15" t="s">
        <v>69</v>
      </c>
      <c r="D70" s="16">
        <f>RHWM!D57</f>
        <v>1</v>
      </c>
      <c r="E70" s="16">
        <f>RHWM!E57</f>
        <v>0</v>
      </c>
      <c r="F70" s="18">
        <f>RHWM!M57</f>
        <v>54.767000000000003</v>
      </c>
      <c r="G70" s="18">
        <f>RHWM!N57</f>
        <v>55.835999999999999</v>
      </c>
      <c r="H70" s="18">
        <f>RHWM!O57</f>
        <v>49.957999999999998</v>
      </c>
      <c r="I70" s="18">
        <v>4.8090000000000002</v>
      </c>
      <c r="J70" s="18">
        <v>5.8780000000000001</v>
      </c>
      <c r="K70" s="18">
        <v>0</v>
      </c>
      <c r="L70" s="18">
        <v>0</v>
      </c>
      <c r="M70" s="18">
        <v>4.8090000000000002</v>
      </c>
      <c r="N70" s="18">
        <v>5.8780000000000001</v>
      </c>
      <c r="O70" s="81">
        <f t="shared" si="24"/>
        <v>49.957999999999998</v>
      </c>
      <c r="P70" s="63">
        <f t="shared" si="25"/>
        <v>55.835999999999999</v>
      </c>
      <c r="Q70" s="63">
        <f t="shared" si="26"/>
        <v>49.957999999999998</v>
      </c>
      <c r="R70" s="63">
        <f t="shared" si="27"/>
        <v>5.8780000000000001</v>
      </c>
      <c r="S70" s="63">
        <f t="shared" si="28"/>
        <v>0</v>
      </c>
      <c r="T70" s="67">
        <f t="shared" si="69"/>
        <v>37.019964055555697</v>
      </c>
      <c r="U70" s="138">
        <f t="shared" ca="1" si="70"/>
        <v>1.34</v>
      </c>
      <c r="V70" s="66">
        <f t="shared" ca="1" si="71"/>
        <v>74.820239999999998</v>
      </c>
      <c r="W70" s="66">
        <f t="shared" ca="1" si="29"/>
        <v>49.957999999999998</v>
      </c>
      <c r="X70" s="66">
        <f t="shared" ca="1" si="30"/>
        <v>24.86224</v>
      </c>
      <c r="Y70" s="63">
        <f t="shared" ca="1" si="31"/>
        <v>0</v>
      </c>
      <c r="Z70" s="67">
        <f t="shared" ca="1" si="72"/>
        <v>43.788963281843365</v>
      </c>
      <c r="AA70" s="68">
        <f t="shared" ca="1" si="73"/>
        <v>0.18284726630553894</v>
      </c>
      <c r="AB70" s="81">
        <f t="shared" si="74"/>
        <v>52.896999999999998</v>
      </c>
      <c r="AC70" s="63">
        <f t="shared" si="32"/>
        <v>55.835999999999999</v>
      </c>
      <c r="AD70" s="63">
        <f t="shared" si="33"/>
        <v>52.896999999999998</v>
      </c>
      <c r="AE70" s="63">
        <f t="shared" si="34"/>
        <v>2.9390000000000001</v>
      </c>
      <c r="AF70" s="63">
        <f t="shared" si="35"/>
        <v>0</v>
      </c>
      <c r="AG70" s="67">
        <f t="shared" si="36"/>
        <v>36.441280635363754</v>
      </c>
      <c r="AH70" s="65">
        <f t="shared" ca="1" si="37"/>
        <v>1.34</v>
      </c>
      <c r="AI70" s="66">
        <f t="shared" ca="1" si="38"/>
        <v>74.820239999999998</v>
      </c>
      <c r="AJ70" s="66">
        <f t="shared" ca="1" si="39"/>
        <v>52.896999999999998</v>
      </c>
      <c r="AK70" s="66">
        <f t="shared" ca="1" si="40"/>
        <v>21.92324</v>
      </c>
      <c r="AL70" s="63">
        <f t="shared" ca="1" si="41"/>
        <v>0</v>
      </c>
      <c r="AM70" s="67">
        <f t="shared" ca="1" si="42"/>
        <v>43.13661050607331</v>
      </c>
      <c r="AN70" s="65">
        <f t="shared" ca="1" si="43"/>
        <v>0.18372926949807034</v>
      </c>
      <c r="AO70" s="68">
        <f t="shared" ca="1" si="44"/>
        <v>-1.4897652898773872E-2</v>
      </c>
      <c r="AP70" s="81">
        <f t="shared" si="75"/>
        <v>55.835999999999999</v>
      </c>
      <c r="AQ70" s="63">
        <f t="shared" si="76"/>
        <v>55.835999999999999</v>
      </c>
      <c r="AR70" s="63">
        <f t="shared" si="45"/>
        <v>55.835999999999999</v>
      </c>
      <c r="AS70" s="63">
        <f t="shared" si="46"/>
        <v>0</v>
      </c>
      <c r="AT70" s="63">
        <f t="shared" si="47"/>
        <v>0</v>
      </c>
      <c r="AU70" s="67">
        <f t="shared" si="48"/>
        <v>35.901325531330492</v>
      </c>
      <c r="AV70" s="69">
        <f t="shared" ca="1" si="77"/>
        <v>1.34</v>
      </c>
      <c r="AW70" s="66">
        <f t="shared" ca="1" si="78"/>
        <v>74.820239999999998</v>
      </c>
      <c r="AX70" s="66">
        <f t="shared" ca="1" si="49"/>
        <v>55.835999999999999</v>
      </c>
      <c r="AY70" s="66">
        <f t="shared" ca="1" si="50"/>
        <v>18.98424</v>
      </c>
      <c r="AZ70" s="63">
        <f t="shared" ca="1" si="51"/>
        <v>0</v>
      </c>
      <c r="BA70" s="67">
        <f t="shared" ca="1" si="79"/>
        <v>42.819112624474698</v>
      </c>
      <c r="BB70" s="65">
        <f t="shared" ca="1" si="52"/>
        <v>0.19268890467866351</v>
      </c>
      <c r="BC70" s="68">
        <f t="shared" ca="1" si="80"/>
        <v>-2.2148289995502224E-2</v>
      </c>
      <c r="BD70" s="81">
        <f t="shared" si="53"/>
        <v>55.835999999999999</v>
      </c>
      <c r="BE70" s="63">
        <f t="shared" si="54"/>
        <v>55.835999999999999</v>
      </c>
      <c r="BF70" s="67">
        <f t="shared" si="55"/>
        <v>35.901325531330492</v>
      </c>
      <c r="BG70" s="69">
        <f t="shared" ca="1" si="81"/>
        <v>1.34</v>
      </c>
      <c r="BH70" s="70">
        <f t="shared" ca="1" si="82"/>
        <v>74.820239999999998</v>
      </c>
      <c r="BI70" s="70">
        <f t="shared" ca="1" si="56"/>
        <v>74.820239999999998</v>
      </c>
      <c r="BJ70" s="67">
        <f t="shared" ca="1" si="57"/>
        <v>38.733501665490152</v>
      </c>
      <c r="BK70" s="65">
        <f t="shared" ca="1" si="58"/>
        <v>7.8887787351697325E-2</v>
      </c>
      <c r="BL70" s="65">
        <f t="shared" ca="1" si="83"/>
        <v>-0.11545058931434915</v>
      </c>
      <c r="BM70" s="68">
        <f t="shared" ca="1" si="59"/>
        <v>-9.5415591509696029E-2</v>
      </c>
      <c r="BO70" s="97">
        <f t="shared" ca="1" si="84"/>
        <v>28700394.500784688</v>
      </c>
      <c r="BP70" s="97">
        <f t="shared" ca="1" si="85"/>
        <v>28272825.98545412</v>
      </c>
      <c r="BQ70" s="97">
        <f t="shared" ca="1" si="86"/>
        <v>28064729.840395987</v>
      </c>
      <c r="BR70" s="97">
        <f t="shared" ca="1" si="60"/>
        <v>25386917.042114787</v>
      </c>
      <c r="BT70" s="97">
        <f t="shared" si="61"/>
        <v>18107329.205932625</v>
      </c>
      <c r="BU70" s="97">
        <f t="shared" si="62"/>
        <v>17824281.627072055</v>
      </c>
      <c r="BV70" s="97">
        <f t="shared" si="63"/>
        <v>17560176.972338155</v>
      </c>
      <c r="BW70" s="97">
        <f t="shared" si="64"/>
        <v>17560176.972338155</v>
      </c>
      <c r="BY70" s="97">
        <f t="shared" ca="1" si="65"/>
        <v>28700394.50078468</v>
      </c>
      <c r="BZ70" s="97">
        <f t="shared" ca="1" si="66"/>
        <v>28272825.985454116</v>
      </c>
      <c r="CA70" s="97">
        <f t="shared" ca="1" si="67"/>
        <v>28272825.985454116</v>
      </c>
      <c r="CB70" s="97">
        <f t="shared" ca="1" si="68"/>
        <v>25386917.042114783</v>
      </c>
    </row>
    <row r="71" spans="2:80">
      <c r="B71" s="14">
        <v>10158</v>
      </c>
      <c r="C71" s="15" t="s">
        <v>70</v>
      </c>
      <c r="D71" s="16">
        <f>RHWM!D58</f>
        <v>1</v>
      </c>
      <c r="E71" s="16">
        <f>RHWM!E58</f>
        <v>0</v>
      </c>
      <c r="F71" s="18">
        <f>RHWM!M58</f>
        <v>2.2690000000000001</v>
      </c>
      <c r="G71" s="18">
        <f>RHWM!N58</f>
        <v>2.2679999999999998</v>
      </c>
      <c r="H71" s="18">
        <f>RHWM!O58</f>
        <v>2.7909999999999999</v>
      </c>
      <c r="I71" s="18">
        <v>0</v>
      </c>
      <c r="J71" s="18">
        <v>0</v>
      </c>
      <c r="K71" s="18">
        <v>0</v>
      </c>
      <c r="L71" s="18">
        <v>0</v>
      </c>
      <c r="M71" s="18">
        <v>0</v>
      </c>
      <c r="N71" s="18">
        <v>0</v>
      </c>
      <c r="O71" s="81">
        <f t="shared" si="24"/>
        <v>2.7909999999999999</v>
      </c>
      <c r="P71" s="63">
        <f t="shared" si="25"/>
        <v>2.2679999999999998</v>
      </c>
      <c r="Q71" s="63">
        <f t="shared" si="26"/>
        <v>2.2679999999999998</v>
      </c>
      <c r="R71" s="63">
        <f t="shared" si="27"/>
        <v>0</v>
      </c>
      <c r="S71" s="63">
        <f t="shared" si="28"/>
        <v>0.52300000000000013</v>
      </c>
      <c r="T71" s="67">
        <f t="shared" si="69"/>
        <v>33.949064274110405</v>
      </c>
      <c r="U71" s="138">
        <f t="shared" ca="1" si="70"/>
        <v>1.06</v>
      </c>
      <c r="V71" s="66">
        <f t="shared" ca="1" si="71"/>
        <v>2.40408</v>
      </c>
      <c r="W71" s="66">
        <f t="shared" ca="1" si="29"/>
        <v>2.40408</v>
      </c>
      <c r="X71" s="66">
        <f t="shared" ca="1" si="30"/>
        <v>0</v>
      </c>
      <c r="Y71" s="63">
        <f t="shared" ca="1" si="31"/>
        <v>0.38691999999999993</v>
      </c>
      <c r="Z71" s="67">
        <f t="shared" ca="1" si="72"/>
        <v>34.16862471073118</v>
      </c>
      <c r="AA71" s="68">
        <f t="shared" ca="1" si="73"/>
        <v>6.4673486976845052E-3</v>
      </c>
      <c r="AB71" s="81">
        <f t="shared" si="74"/>
        <v>2.5294999999999996</v>
      </c>
      <c r="AC71" s="63">
        <f t="shared" si="32"/>
        <v>2.2679999999999998</v>
      </c>
      <c r="AD71" s="63">
        <f t="shared" si="33"/>
        <v>2.2679999999999998</v>
      </c>
      <c r="AE71" s="63">
        <f t="shared" si="34"/>
        <v>0</v>
      </c>
      <c r="AF71" s="63">
        <f t="shared" si="35"/>
        <v>0.26149999999999984</v>
      </c>
      <c r="AG71" s="67">
        <f t="shared" si="36"/>
        <v>34.95898946171183</v>
      </c>
      <c r="AH71" s="65">
        <f t="shared" ca="1" si="37"/>
        <v>1.06</v>
      </c>
      <c r="AI71" s="66">
        <f t="shared" ca="1" si="38"/>
        <v>2.40408</v>
      </c>
      <c r="AJ71" s="66">
        <f t="shared" ca="1" si="39"/>
        <v>2.40408</v>
      </c>
      <c r="AK71" s="66">
        <f t="shared" ca="1" si="40"/>
        <v>0</v>
      </c>
      <c r="AL71" s="63">
        <f t="shared" ca="1" si="41"/>
        <v>0.12541999999999964</v>
      </c>
      <c r="AM71" s="67">
        <f t="shared" ca="1" si="42"/>
        <v>34.854465131310413</v>
      </c>
      <c r="AN71" s="65">
        <f t="shared" ca="1" si="43"/>
        <v>-2.9899128095763894E-3</v>
      </c>
      <c r="AO71" s="68">
        <f t="shared" ca="1" si="44"/>
        <v>2.0072227851881674E-2</v>
      </c>
      <c r="AP71" s="81">
        <f t="shared" si="75"/>
        <v>2.7909999999999999</v>
      </c>
      <c r="AQ71" s="63">
        <f t="shared" si="76"/>
        <v>2.2679999999999998</v>
      </c>
      <c r="AR71" s="63">
        <f t="shared" si="45"/>
        <v>2.2679999999999998</v>
      </c>
      <c r="AS71" s="63">
        <f t="shared" si="46"/>
        <v>0</v>
      </c>
      <c r="AT71" s="63">
        <f t="shared" si="47"/>
        <v>0.52300000000000013</v>
      </c>
      <c r="AU71" s="67">
        <f t="shared" si="48"/>
        <v>35.901325531330492</v>
      </c>
      <c r="AV71" s="69">
        <f t="shared" ca="1" si="77"/>
        <v>1.06</v>
      </c>
      <c r="AW71" s="66">
        <f t="shared" ca="1" si="78"/>
        <v>2.40408</v>
      </c>
      <c r="AX71" s="66">
        <f t="shared" ca="1" si="49"/>
        <v>2.40408</v>
      </c>
      <c r="AY71" s="66">
        <f t="shared" ca="1" si="50"/>
        <v>0</v>
      </c>
      <c r="AZ71" s="63">
        <f t="shared" ca="1" si="51"/>
        <v>0.38691999999999993</v>
      </c>
      <c r="BA71" s="67">
        <f t="shared" ca="1" si="79"/>
        <v>35.916810916796102</v>
      </c>
      <c r="BB71" s="65">
        <f t="shared" ca="1" si="52"/>
        <v>4.3133185854360434E-4</v>
      </c>
      <c r="BC71" s="68">
        <f t="shared" ca="1" si="80"/>
        <v>5.1163493434837504E-2</v>
      </c>
      <c r="BD71" s="81">
        <f t="shared" si="53"/>
        <v>2.2679999999999998</v>
      </c>
      <c r="BE71" s="63">
        <f t="shared" si="54"/>
        <v>2.2679999999999998</v>
      </c>
      <c r="BF71" s="67">
        <f t="shared" si="55"/>
        <v>35.901325531330492</v>
      </c>
      <c r="BG71" s="69">
        <f t="shared" ca="1" si="81"/>
        <v>1.06</v>
      </c>
      <c r="BH71" s="70">
        <f t="shared" ca="1" si="82"/>
        <v>2.40408</v>
      </c>
      <c r="BI71" s="70">
        <f t="shared" ca="1" si="56"/>
        <v>2.40408</v>
      </c>
      <c r="BJ71" s="67">
        <f t="shared" ca="1" si="57"/>
        <v>38.733501665490152</v>
      </c>
      <c r="BK71" s="65">
        <f t="shared" ca="1" si="58"/>
        <v>7.8887787351697325E-2</v>
      </c>
      <c r="BL71" s="65">
        <f t="shared" ca="1" si="83"/>
        <v>0.13359849842962235</v>
      </c>
      <c r="BM71" s="68">
        <f t="shared" ca="1" si="59"/>
        <v>7.8422629314699455E-2</v>
      </c>
      <c r="BO71" s="97">
        <f t="shared" ca="1" si="84"/>
        <v>719582.37990047364</v>
      </c>
      <c r="BP71" s="97">
        <f t="shared" ca="1" si="85"/>
        <v>734026.00138803525</v>
      </c>
      <c r="BQ71" s="97">
        <f t="shared" ca="1" si="86"/>
        <v>756398.72827033629</v>
      </c>
      <c r="BR71" s="97">
        <f t="shared" ca="1" si="60"/>
        <v>815717.50535159092</v>
      </c>
      <c r="BT71" s="97">
        <f t="shared" si="61"/>
        <v>674489.1452974577</v>
      </c>
      <c r="BU71" s="97">
        <f t="shared" si="62"/>
        <v>694554.01574866276</v>
      </c>
      <c r="BV71" s="97">
        <f t="shared" si="63"/>
        <v>713276.04723230412</v>
      </c>
      <c r="BW71" s="97">
        <f t="shared" si="64"/>
        <v>713276.04723230412</v>
      </c>
      <c r="BY71" s="97">
        <f t="shared" ca="1" si="65"/>
        <v>719582.37990047364</v>
      </c>
      <c r="BZ71" s="97">
        <f t="shared" ca="1" si="66"/>
        <v>734026.00138803525</v>
      </c>
      <c r="CA71" s="97">
        <f t="shared" ca="1" si="67"/>
        <v>734026.00138803525</v>
      </c>
      <c r="CB71" s="97">
        <f t="shared" ca="1" si="68"/>
        <v>815717.50535159081</v>
      </c>
    </row>
    <row r="72" spans="2:80">
      <c r="B72" s="14">
        <v>10170</v>
      </c>
      <c r="C72" s="15" t="s">
        <v>71</v>
      </c>
      <c r="D72" s="16">
        <f>RHWM!D59</f>
        <v>1</v>
      </c>
      <c r="E72" s="16">
        <f>RHWM!E59</f>
        <v>0</v>
      </c>
      <c r="F72" s="18">
        <f>RHWM!M59</f>
        <v>241.44399999999999</v>
      </c>
      <c r="G72" s="18">
        <f>RHWM!N59</f>
        <v>244.72300000000001</v>
      </c>
      <c r="H72" s="18">
        <f>RHWM!O59</f>
        <v>251.09700000000001</v>
      </c>
      <c r="I72" s="18">
        <v>0</v>
      </c>
      <c r="J72" s="18">
        <v>0</v>
      </c>
      <c r="K72" s="18">
        <v>0</v>
      </c>
      <c r="L72" s="18">
        <v>0</v>
      </c>
      <c r="M72" s="18">
        <v>0</v>
      </c>
      <c r="N72" s="18">
        <v>0</v>
      </c>
      <c r="O72" s="81">
        <f t="shared" si="24"/>
        <v>251.09700000000001</v>
      </c>
      <c r="P72" s="63">
        <f t="shared" si="25"/>
        <v>244.72300000000001</v>
      </c>
      <c r="Q72" s="63">
        <f t="shared" si="26"/>
        <v>244.72300000000001</v>
      </c>
      <c r="R72" s="63">
        <f t="shared" si="27"/>
        <v>0</v>
      </c>
      <c r="S72" s="63">
        <f t="shared" si="28"/>
        <v>6.3739999999999952</v>
      </c>
      <c r="T72" s="67">
        <f t="shared" si="69"/>
        <v>33.949064274110405</v>
      </c>
      <c r="U72" s="138">
        <f t="shared" ca="1" si="70"/>
        <v>1.01</v>
      </c>
      <c r="V72" s="66">
        <f t="shared" ca="1" si="71"/>
        <v>247.17023</v>
      </c>
      <c r="W72" s="66">
        <f t="shared" ca="1" si="29"/>
        <v>247.17023</v>
      </c>
      <c r="X72" s="66">
        <f t="shared" ca="1" si="30"/>
        <v>0</v>
      </c>
      <c r="Y72" s="63">
        <f t="shared" ca="1" si="31"/>
        <v>3.9267700000000048</v>
      </c>
      <c r="Z72" s="67">
        <f t="shared" ca="1" si="72"/>
        <v>34.16862471073118</v>
      </c>
      <c r="AA72" s="68">
        <f t="shared" ca="1" si="73"/>
        <v>6.4673486976845052E-3</v>
      </c>
      <c r="AB72" s="81">
        <f t="shared" si="74"/>
        <v>247.91000000000003</v>
      </c>
      <c r="AC72" s="63">
        <f t="shared" si="32"/>
        <v>244.72300000000001</v>
      </c>
      <c r="AD72" s="63">
        <f t="shared" si="33"/>
        <v>244.72300000000001</v>
      </c>
      <c r="AE72" s="63">
        <f t="shared" si="34"/>
        <v>0</v>
      </c>
      <c r="AF72" s="63">
        <f t="shared" si="35"/>
        <v>3.1870000000000118</v>
      </c>
      <c r="AG72" s="67">
        <f t="shared" si="36"/>
        <v>34.95898946171183</v>
      </c>
      <c r="AH72" s="65">
        <f t="shared" ca="1" si="37"/>
        <v>1.01</v>
      </c>
      <c r="AI72" s="66">
        <f t="shared" ca="1" si="38"/>
        <v>247.17023</v>
      </c>
      <c r="AJ72" s="66">
        <f t="shared" ca="1" si="39"/>
        <v>247.17023</v>
      </c>
      <c r="AK72" s="66">
        <f t="shared" ca="1" si="40"/>
        <v>0</v>
      </c>
      <c r="AL72" s="63">
        <f t="shared" ca="1" si="41"/>
        <v>0.73977000000002135</v>
      </c>
      <c r="AM72" s="67">
        <f t="shared" ca="1" si="42"/>
        <v>34.854465131310413</v>
      </c>
      <c r="AN72" s="65">
        <f t="shared" ca="1" si="43"/>
        <v>-2.9899128095763894E-3</v>
      </c>
      <c r="AO72" s="68">
        <f t="shared" ca="1" si="44"/>
        <v>2.0072227851881674E-2</v>
      </c>
      <c r="AP72" s="81">
        <f t="shared" si="75"/>
        <v>251.09700000000001</v>
      </c>
      <c r="AQ72" s="63">
        <f t="shared" si="76"/>
        <v>244.72300000000001</v>
      </c>
      <c r="AR72" s="63">
        <f t="shared" si="45"/>
        <v>244.72300000000001</v>
      </c>
      <c r="AS72" s="63">
        <f t="shared" si="46"/>
        <v>0</v>
      </c>
      <c r="AT72" s="63">
        <f t="shared" si="47"/>
        <v>6.3739999999999952</v>
      </c>
      <c r="AU72" s="67">
        <f t="shared" si="48"/>
        <v>35.901325531330492</v>
      </c>
      <c r="AV72" s="69">
        <f t="shared" ca="1" si="77"/>
        <v>1.01</v>
      </c>
      <c r="AW72" s="66">
        <f t="shared" ca="1" si="78"/>
        <v>247.17023</v>
      </c>
      <c r="AX72" s="66">
        <f t="shared" ca="1" si="49"/>
        <v>247.17023</v>
      </c>
      <c r="AY72" s="66">
        <f t="shared" ca="1" si="50"/>
        <v>0</v>
      </c>
      <c r="AZ72" s="63">
        <f t="shared" ca="1" si="51"/>
        <v>3.9267700000000048</v>
      </c>
      <c r="BA72" s="67">
        <f t="shared" ca="1" si="79"/>
        <v>35.916810916796102</v>
      </c>
      <c r="BB72" s="65">
        <f t="shared" ca="1" si="52"/>
        <v>4.3133185854360434E-4</v>
      </c>
      <c r="BC72" s="68">
        <f t="shared" ca="1" si="80"/>
        <v>5.1163493434837504E-2</v>
      </c>
      <c r="BD72" s="81">
        <f t="shared" si="53"/>
        <v>244.72300000000001</v>
      </c>
      <c r="BE72" s="63">
        <f t="shared" si="54"/>
        <v>244.72300000000001</v>
      </c>
      <c r="BF72" s="67">
        <f t="shared" si="55"/>
        <v>35.901325531330492</v>
      </c>
      <c r="BG72" s="69">
        <f t="shared" ca="1" si="81"/>
        <v>1.01</v>
      </c>
      <c r="BH72" s="70">
        <f t="shared" ca="1" si="82"/>
        <v>247.17023</v>
      </c>
      <c r="BI72" s="70">
        <f t="shared" ca="1" si="56"/>
        <v>247.17023</v>
      </c>
      <c r="BJ72" s="67">
        <f t="shared" ca="1" si="57"/>
        <v>38.733501665490152</v>
      </c>
      <c r="BK72" s="65">
        <f t="shared" ca="1" si="58"/>
        <v>7.8887787351697325E-2</v>
      </c>
      <c r="BL72" s="65">
        <f t="shared" ca="1" si="83"/>
        <v>0.13359849842962235</v>
      </c>
      <c r="BM72" s="68">
        <f t="shared" ca="1" si="59"/>
        <v>7.8422629314699455E-2</v>
      </c>
      <c r="BO72" s="97">
        <f t="shared" ca="1" si="84"/>
        <v>73982289.417967558</v>
      </c>
      <c r="BP72" s="97">
        <f t="shared" ca="1" si="85"/>
        <v>75467278.788168848</v>
      </c>
      <c r="BQ72" s="97">
        <f t="shared" ca="1" si="86"/>
        <v>77767481.796897992</v>
      </c>
      <c r="BR72" s="97">
        <f t="shared" ca="1" si="60"/>
        <v>83866212.194593757</v>
      </c>
      <c r="BT72" s="97">
        <f t="shared" si="61"/>
        <v>72779103.66165334</v>
      </c>
      <c r="BU72" s="97">
        <f t="shared" si="62"/>
        <v>74944154.4956173</v>
      </c>
      <c r="BV72" s="97">
        <f t="shared" si="63"/>
        <v>76964309.570913225</v>
      </c>
      <c r="BW72" s="97">
        <f t="shared" si="64"/>
        <v>76964309.570913225</v>
      </c>
      <c r="BY72" s="97">
        <f t="shared" ca="1" si="65"/>
        <v>73982289.417967558</v>
      </c>
      <c r="BZ72" s="97">
        <f t="shared" ca="1" si="66"/>
        <v>75467278.788168862</v>
      </c>
      <c r="CA72" s="97">
        <f t="shared" ca="1" si="67"/>
        <v>75467278.788168862</v>
      </c>
      <c r="CB72" s="97">
        <f t="shared" ca="1" si="68"/>
        <v>83866212.194593757</v>
      </c>
    </row>
    <row r="73" spans="2:80">
      <c r="B73" s="14">
        <v>10172</v>
      </c>
      <c r="C73" s="15" t="s">
        <v>72</v>
      </c>
      <c r="D73" s="16">
        <f>RHWM!D60</f>
        <v>1</v>
      </c>
      <c r="E73" s="16">
        <f>RHWM!E60</f>
        <v>0</v>
      </c>
      <c r="F73" s="18">
        <f>RHWM!M60</f>
        <v>5.2729999999999997</v>
      </c>
      <c r="G73" s="18">
        <f>RHWM!N60</f>
        <v>5.3019999999999996</v>
      </c>
      <c r="H73" s="18">
        <f>RHWM!O60</f>
        <v>6.1020000000000003</v>
      </c>
      <c r="I73" s="18">
        <v>0</v>
      </c>
      <c r="J73" s="18">
        <v>0</v>
      </c>
      <c r="K73" s="18">
        <v>0</v>
      </c>
      <c r="L73" s="18">
        <v>0</v>
      </c>
      <c r="M73" s="18">
        <v>0</v>
      </c>
      <c r="N73" s="18">
        <v>0</v>
      </c>
      <c r="O73" s="81">
        <f t="shared" si="24"/>
        <v>6.1020000000000003</v>
      </c>
      <c r="P73" s="63">
        <f t="shared" si="25"/>
        <v>5.3019999999999996</v>
      </c>
      <c r="Q73" s="63">
        <f t="shared" si="26"/>
        <v>5.3019999999999996</v>
      </c>
      <c r="R73" s="63">
        <f t="shared" si="27"/>
        <v>0</v>
      </c>
      <c r="S73" s="63">
        <f t="shared" si="28"/>
        <v>0.80000000000000071</v>
      </c>
      <c r="T73" s="67">
        <f t="shared" si="69"/>
        <v>33.949064274110405</v>
      </c>
      <c r="U73" s="138">
        <f t="shared" ca="1" si="70"/>
        <v>1.1299999999999999</v>
      </c>
      <c r="V73" s="66">
        <f t="shared" ca="1" si="71"/>
        <v>5.9912599999999987</v>
      </c>
      <c r="W73" s="66">
        <f t="shared" ca="1" si="29"/>
        <v>5.9912599999999987</v>
      </c>
      <c r="X73" s="66">
        <f t="shared" ca="1" si="30"/>
        <v>0</v>
      </c>
      <c r="Y73" s="63">
        <f t="shared" ca="1" si="31"/>
        <v>0.11074000000000161</v>
      </c>
      <c r="Z73" s="67">
        <f t="shared" ca="1" si="72"/>
        <v>34.16862471073118</v>
      </c>
      <c r="AA73" s="68">
        <f t="shared" ca="1" si="73"/>
        <v>6.4673486976845052E-3</v>
      </c>
      <c r="AB73" s="81">
        <f t="shared" si="74"/>
        <v>5.702</v>
      </c>
      <c r="AC73" s="63">
        <f t="shared" si="32"/>
        <v>5.3019999999999996</v>
      </c>
      <c r="AD73" s="63">
        <f t="shared" si="33"/>
        <v>5.3019999999999996</v>
      </c>
      <c r="AE73" s="63">
        <f t="shared" si="34"/>
        <v>0</v>
      </c>
      <c r="AF73" s="63">
        <f t="shared" si="35"/>
        <v>0.40000000000000036</v>
      </c>
      <c r="AG73" s="67">
        <f t="shared" si="36"/>
        <v>34.95898946171183</v>
      </c>
      <c r="AH73" s="65">
        <f t="shared" ca="1" si="37"/>
        <v>1.1299999999999999</v>
      </c>
      <c r="AI73" s="66">
        <f t="shared" ca="1" si="38"/>
        <v>5.9912599999999987</v>
      </c>
      <c r="AJ73" s="66">
        <f t="shared" ca="1" si="39"/>
        <v>5.702</v>
      </c>
      <c r="AK73" s="66">
        <f t="shared" ca="1" si="40"/>
        <v>0.28925999999999874</v>
      </c>
      <c r="AL73" s="63">
        <f t="shared" ca="1" si="41"/>
        <v>0</v>
      </c>
      <c r="AM73" s="67">
        <f t="shared" ca="1" si="42"/>
        <v>36.219134435616539</v>
      </c>
      <c r="AN73" s="65">
        <f t="shared" ca="1" si="43"/>
        <v>3.6046378722841999E-2</v>
      </c>
      <c r="AO73" s="68">
        <f t="shared" ca="1" si="44"/>
        <v>6.0011479602846363E-2</v>
      </c>
      <c r="AP73" s="81">
        <f t="shared" si="75"/>
        <v>6.1020000000000003</v>
      </c>
      <c r="AQ73" s="63">
        <f t="shared" si="76"/>
        <v>5.3019999999999996</v>
      </c>
      <c r="AR73" s="63">
        <f t="shared" si="45"/>
        <v>5.3019999999999996</v>
      </c>
      <c r="AS73" s="63">
        <f t="shared" si="46"/>
        <v>0</v>
      </c>
      <c r="AT73" s="63">
        <f t="shared" si="47"/>
        <v>0.80000000000000071</v>
      </c>
      <c r="AU73" s="67">
        <f t="shared" si="48"/>
        <v>35.901325531330492</v>
      </c>
      <c r="AV73" s="69">
        <f t="shared" ca="1" si="77"/>
        <v>1.1299999999999999</v>
      </c>
      <c r="AW73" s="66">
        <f t="shared" ca="1" si="78"/>
        <v>5.9912599999999987</v>
      </c>
      <c r="AX73" s="66">
        <f t="shared" ca="1" si="49"/>
        <v>5.9912599999999987</v>
      </c>
      <c r="AY73" s="66">
        <f t="shared" ca="1" si="50"/>
        <v>0</v>
      </c>
      <c r="AZ73" s="63">
        <f t="shared" ca="1" si="51"/>
        <v>0.11074000000000161</v>
      </c>
      <c r="BA73" s="67">
        <f t="shared" ca="1" si="79"/>
        <v>35.916810916796102</v>
      </c>
      <c r="BB73" s="65">
        <f t="shared" ca="1" si="52"/>
        <v>4.3133185854360434E-4</v>
      </c>
      <c r="BC73" s="68">
        <f t="shared" ca="1" si="80"/>
        <v>5.1163493434837504E-2</v>
      </c>
      <c r="BD73" s="81">
        <f t="shared" si="53"/>
        <v>5.3019999999999996</v>
      </c>
      <c r="BE73" s="63">
        <f t="shared" si="54"/>
        <v>5.3019999999999996</v>
      </c>
      <c r="BF73" s="67">
        <f t="shared" si="55"/>
        <v>35.901325531330492</v>
      </c>
      <c r="BG73" s="69">
        <f t="shared" ca="1" si="81"/>
        <v>1.1299999999999999</v>
      </c>
      <c r="BH73" s="70">
        <f t="shared" ca="1" si="82"/>
        <v>5.9912599999999987</v>
      </c>
      <c r="BI73" s="70">
        <f t="shared" ca="1" si="56"/>
        <v>5.9912599999999987</v>
      </c>
      <c r="BJ73" s="67">
        <f t="shared" ca="1" si="57"/>
        <v>38.733501665490152</v>
      </c>
      <c r="BK73" s="65">
        <f t="shared" ca="1" si="58"/>
        <v>7.8887787351697325E-2</v>
      </c>
      <c r="BL73" s="65">
        <f t="shared" ca="1" si="83"/>
        <v>0.13359849842962235</v>
      </c>
      <c r="BM73" s="68">
        <f t="shared" ca="1" si="59"/>
        <v>7.8422629314699455E-2</v>
      </c>
      <c r="BO73" s="97">
        <f t="shared" ca="1" si="84"/>
        <v>1793286.8828834777</v>
      </c>
      <c r="BP73" s="97">
        <f t="shared" ca="1" si="85"/>
        <v>1900904.6820776914</v>
      </c>
      <c r="BQ73" s="97">
        <f t="shared" ca="1" si="86"/>
        <v>1885037.7045426664</v>
      </c>
      <c r="BR73" s="97">
        <f t="shared" ca="1" si="60"/>
        <v>2032867.3176902481</v>
      </c>
      <c r="BT73" s="97">
        <f t="shared" si="61"/>
        <v>1576781.9437244802</v>
      </c>
      <c r="BU73" s="97">
        <f t="shared" si="62"/>
        <v>1623688.4442237259</v>
      </c>
      <c r="BV73" s="97">
        <f t="shared" si="63"/>
        <v>1667455.7329919208</v>
      </c>
      <c r="BW73" s="97">
        <f t="shared" si="64"/>
        <v>1667455.7329919208</v>
      </c>
      <c r="BY73" s="97">
        <f t="shared" ca="1" si="65"/>
        <v>1793286.8828834775</v>
      </c>
      <c r="BZ73" s="97">
        <f t="shared" ca="1" si="66"/>
        <v>1900904.6820776914</v>
      </c>
      <c r="CA73" s="97">
        <f t="shared" ca="1" si="67"/>
        <v>1900904.6820776914</v>
      </c>
      <c r="CB73" s="97">
        <f t="shared" ca="1" si="68"/>
        <v>2032867.3176902479</v>
      </c>
    </row>
    <row r="74" spans="2:80">
      <c r="B74" s="14">
        <v>10173</v>
      </c>
      <c r="C74" s="15" t="s">
        <v>73</v>
      </c>
      <c r="D74" s="16">
        <f>RHWM!D61</f>
        <v>0</v>
      </c>
      <c r="E74" s="16">
        <f>RHWM!E61</f>
        <v>1</v>
      </c>
      <c r="F74" s="18">
        <f>RHWM!M61</f>
        <v>40.122999999999998</v>
      </c>
      <c r="G74" s="18">
        <f>RHWM!N61</f>
        <v>40.762999999999998</v>
      </c>
      <c r="H74" s="18">
        <f>RHWM!O61</f>
        <v>33.130000000000003</v>
      </c>
      <c r="I74" s="18">
        <v>6.9930000000000003</v>
      </c>
      <c r="J74" s="18">
        <v>7.633</v>
      </c>
      <c r="K74" s="18">
        <v>0</v>
      </c>
      <c r="L74" s="18">
        <v>0</v>
      </c>
      <c r="M74" s="18">
        <v>6.9930000000000003</v>
      </c>
      <c r="N74" s="18">
        <v>7.633</v>
      </c>
      <c r="O74" s="81">
        <f t="shared" si="24"/>
        <v>33.130000000000003</v>
      </c>
      <c r="P74" s="63">
        <f t="shared" si="25"/>
        <v>40.762999999999998</v>
      </c>
      <c r="Q74" s="63">
        <f t="shared" si="26"/>
        <v>33.130000000000003</v>
      </c>
      <c r="R74" s="63">
        <f t="shared" si="27"/>
        <v>7.6329999999999956</v>
      </c>
      <c r="S74" s="63">
        <f t="shared" si="28"/>
        <v>0</v>
      </c>
      <c r="T74" s="67">
        <f t="shared" si="69"/>
        <v>39.411413767418438</v>
      </c>
      <c r="U74" s="138">
        <f t="shared" ca="1" si="70"/>
        <v>1.1100000000000001</v>
      </c>
      <c r="V74" s="66">
        <f t="shared" ca="1" si="71"/>
        <v>45.246929999999999</v>
      </c>
      <c r="W74" s="66">
        <f t="shared" ca="1" si="29"/>
        <v>33.130000000000003</v>
      </c>
      <c r="X74" s="66">
        <f t="shared" ca="1" si="30"/>
        <v>12.116929999999996</v>
      </c>
      <c r="Y74" s="63">
        <f t="shared" ca="1" si="31"/>
        <v>0</v>
      </c>
      <c r="Z74" s="67">
        <f t="shared" ca="1" si="72"/>
        <v>41.921676415759563</v>
      </c>
      <c r="AA74" s="68">
        <f t="shared" ca="1" si="73"/>
        <v>6.369379853143875E-2</v>
      </c>
      <c r="AB74" s="81">
        <f t="shared" si="74"/>
        <v>36.9465</v>
      </c>
      <c r="AC74" s="63">
        <f t="shared" si="32"/>
        <v>40.762999999999998</v>
      </c>
      <c r="AD74" s="63">
        <f t="shared" si="33"/>
        <v>36.9465</v>
      </c>
      <c r="AE74" s="63">
        <f t="shared" si="34"/>
        <v>3.8164999999999978</v>
      </c>
      <c r="AF74" s="63">
        <f t="shared" si="35"/>
        <v>0</v>
      </c>
      <c r="AG74" s="67">
        <f t="shared" si="36"/>
        <v>37.595608373945396</v>
      </c>
      <c r="AH74" s="65">
        <f t="shared" ca="1" si="37"/>
        <v>1.1100000000000001</v>
      </c>
      <c r="AI74" s="66">
        <f t="shared" ca="1" si="38"/>
        <v>45.246929999999999</v>
      </c>
      <c r="AJ74" s="66">
        <f t="shared" ca="1" si="39"/>
        <v>36.9465</v>
      </c>
      <c r="AK74" s="66">
        <f t="shared" ca="1" si="40"/>
        <v>8.3004299999999986</v>
      </c>
      <c r="AL74" s="63">
        <f t="shared" ca="1" si="41"/>
        <v>0</v>
      </c>
      <c r="AM74" s="67">
        <f t="shared" ca="1" si="42"/>
        <v>40.039702971537743</v>
      </c>
      <c r="AN74" s="65">
        <f t="shared" ca="1" si="43"/>
        <v>6.5010108980871228E-2</v>
      </c>
      <c r="AO74" s="68">
        <f t="shared" ca="1" si="44"/>
        <v>-4.4892609387976012E-2</v>
      </c>
      <c r="AP74" s="81">
        <f t="shared" si="75"/>
        <v>40.762999999999998</v>
      </c>
      <c r="AQ74" s="63">
        <f t="shared" si="76"/>
        <v>40.762999999999998</v>
      </c>
      <c r="AR74" s="63">
        <f t="shared" si="45"/>
        <v>40.762999999999998</v>
      </c>
      <c r="AS74" s="63">
        <f t="shared" si="46"/>
        <v>0</v>
      </c>
      <c r="AT74" s="63">
        <f t="shared" si="47"/>
        <v>0</v>
      </c>
      <c r="AU74" s="67">
        <f t="shared" si="48"/>
        <v>35.901325531330492</v>
      </c>
      <c r="AV74" s="69">
        <f t="shared" ca="1" si="77"/>
        <v>1.1100000000000001</v>
      </c>
      <c r="AW74" s="66">
        <f t="shared" ca="1" si="78"/>
        <v>45.246929999999999</v>
      </c>
      <c r="AX74" s="66">
        <f t="shared" ca="1" si="49"/>
        <v>40.762999999999998</v>
      </c>
      <c r="AY74" s="66">
        <f t="shared" ca="1" si="50"/>
        <v>4.4839300000000009</v>
      </c>
      <c r="AZ74" s="63">
        <f t="shared" ca="1" si="51"/>
        <v>0</v>
      </c>
      <c r="BA74" s="67">
        <f t="shared" ca="1" si="79"/>
        <v>38.612622447564064</v>
      </c>
      <c r="BB74" s="65">
        <f t="shared" ca="1" si="52"/>
        <v>7.5520802536036324E-2</v>
      </c>
      <c r="BC74" s="68">
        <f t="shared" ca="1" si="80"/>
        <v>-7.8934199467069255E-2</v>
      </c>
      <c r="BD74" s="81">
        <f t="shared" si="53"/>
        <v>40.762999999999998</v>
      </c>
      <c r="BE74" s="63">
        <f t="shared" si="54"/>
        <v>40.762999999999998</v>
      </c>
      <c r="BF74" s="67">
        <f t="shared" si="55"/>
        <v>35.901325531330492</v>
      </c>
      <c r="BG74" s="69">
        <f t="shared" ca="1" si="81"/>
        <v>1.1100000000000001</v>
      </c>
      <c r="BH74" s="70">
        <f t="shared" ca="1" si="82"/>
        <v>45.246929999999999</v>
      </c>
      <c r="BI74" s="70">
        <f t="shared" ca="1" si="56"/>
        <v>45.246929999999999</v>
      </c>
      <c r="BJ74" s="67">
        <f t="shared" ca="1" si="57"/>
        <v>38.733501665490152</v>
      </c>
      <c r="BK74" s="65">
        <f t="shared" ca="1" si="58"/>
        <v>7.8887787351697325E-2</v>
      </c>
      <c r="BL74" s="65">
        <f t="shared" ca="1" si="83"/>
        <v>-7.6050745648875928E-2</v>
      </c>
      <c r="BM74" s="68">
        <f t="shared" ca="1" si="59"/>
        <v>3.1305622427029167E-3</v>
      </c>
      <c r="BO74" s="97">
        <f t="shared" ca="1" si="84"/>
        <v>16616205.906414747</v>
      </c>
      <c r="BP74" s="97">
        <f t="shared" ca="1" si="85"/>
        <v>15870261.065147892</v>
      </c>
      <c r="BQ74" s="97">
        <f t="shared" ca="1" si="86"/>
        <v>15304618.995011911</v>
      </c>
      <c r="BR74" s="97">
        <f t="shared" ca="1" si="60"/>
        <v>15352531.057376651</v>
      </c>
      <c r="BT74" s="97">
        <f t="shared" si="61"/>
        <v>14073180.544355191</v>
      </c>
      <c r="BU74" s="97">
        <f t="shared" si="62"/>
        <v>13424785.709128913</v>
      </c>
      <c r="BV74" s="97">
        <f t="shared" si="63"/>
        <v>12819784.617870554</v>
      </c>
      <c r="BW74" s="97">
        <f t="shared" si="64"/>
        <v>12819784.617870554</v>
      </c>
      <c r="BY74" s="97">
        <f t="shared" ca="1" si="65"/>
        <v>16616205.906414749</v>
      </c>
      <c r="BZ74" s="97">
        <f t="shared" ca="1" si="66"/>
        <v>15870261.065147892</v>
      </c>
      <c r="CA74" s="97">
        <f t="shared" ca="1" si="67"/>
        <v>15870261.065147892</v>
      </c>
      <c r="CB74" s="97">
        <f t="shared" ca="1" si="68"/>
        <v>15352531.057376649</v>
      </c>
    </row>
    <row r="75" spans="2:80">
      <c r="B75" s="14">
        <v>10174</v>
      </c>
      <c r="C75" s="15" t="s">
        <v>74</v>
      </c>
      <c r="D75" s="16">
        <f>RHWM!D62</f>
        <v>1</v>
      </c>
      <c r="E75" s="16">
        <f>RHWM!E62</f>
        <v>0</v>
      </c>
      <c r="F75" s="18">
        <f>RHWM!M62</f>
        <v>0.496</v>
      </c>
      <c r="G75" s="18">
        <f>RHWM!N62</f>
        <v>0.496</v>
      </c>
      <c r="H75" s="18">
        <f>RHWM!O62</f>
        <v>0.50700000000000001</v>
      </c>
      <c r="I75" s="18">
        <v>0</v>
      </c>
      <c r="J75" s="18">
        <v>0</v>
      </c>
      <c r="K75" s="18">
        <v>0</v>
      </c>
      <c r="L75" s="18">
        <v>0</v>
      </c>
      <c r="M75" s="18">
        <v>0</v>
      </c>
      <c r="N75" s="18">
        <v>0</v>
      </c>
      <c r="O75" s="81">
        <f t="shared" si="24"/>
        <v>0.50700000000000001</v>
      </c>
      <c r="P75" s="63">
        <f t="shared" si="25"/>
        <v>0.496</v>
      </c>
      <c r="Q75" s="63">
        <f t="shared" si="26"/>
        <v>0.496</v>
      </c>
      <c r="R75" s="63">
        <f t="shared" si="27"/>
        <v>0</v>
      </c>
      <c r="S75" s="63">
        <f t="shared" si="28"/>
        <v>1.100000000000001E-2</v>
      </c>
      <c r="T75" s="67">
        <f t="shared" si="69"/>
        <v>33.949064274110405</v>
      </c>
      <c r="U75" s="138">
        <f t="shared" ca="1" si="70"/>
        <v>1.01</v>
      </c>
      <c r="V75" s="66">
        <f t="shared" ca="1" si="71"/>
        <v>0.50095999999999996</v>
      </c>
      <c r="W75" s="66">
        <f t="shared" ca="1" si="29"/>
        <v>0.50095999999999996</v>
      </c>
      <c r="X75" s="66">
        <f t="shared" ca="1" si="30"/>
        <v>0</v>
      </c>
      <c r="Y75" s="63">
        <f t="shared" ca="1" si="31"/>
        <v>6.0400000000000453E-3</v>
      </c>
      <c r="Z75" s="67">
        <f t="shared" ca="1" si="72"/>
        <v>34.16862471073118</v>
      </c>
      <c r="AA75" s="68">
        <f t="shared" ca="1" si="73"/>
        <v>6.4673486976845052E-3</v>
      </c>
      <c r="AB75" s="81">
        <f t="shared" si="74"/>
        <v>0.50150000000000006</v>
      </c>
      <c r="AC75" s="63">
        <f t="shared" si="32"/>
        <v>0.496</v>
      </c>
      <c r="AD75" s="63">
        <f t="shared" si="33"/>
        <v>0.496</v>
      </c>
      <c r="AE75" s="63">
        <f t="shared" si="34"/>
        <v>0</v>
      </c>
      <c r="AF75" s="63">
        <f t="shared" si="35"/>
        <v>5.5000000000000604E-3</v>
      </c>
      <c r="AG75" s="67">
        <f t="shared" si="36"/>
        <v>34.95898946171183</v>
      </c>
      <c r="AH75" s="65">
        <f t="shared" ca="1" si="37"/>
        <v>1.01</v>
      </c>
      <c r="AI75" s="66">
        <f t="shared" ca="1" si="38"/>
        <v>0.50095999999999996</v>
      </c>
      <c r="AJ75" s="66">
        <f t="shared" ca="1" si="39"/>
        <v>0.50095999999999996</v>
      </c>
      <c r="AK75" s="66">
        <f t="shared" ca="1" si="40"/>
        <v>0</v>
      </c>
      <c r="AL75" s="63">
        <f t="shared" ca="1" si="41"/>
        <v>5.4000000000009596E-4</v>
      </c>
      <c r="AM75" s="67">
        <f t="shared" ca="1" si="42"/>
        <v>34.854465131310413</v>
      </c>
      <c r="AN75" s="65">
        <f t="shared" ca="1" si="43"/>
        <v>-2.9899128095763894E-3</v>
      </c>
      <c r="AO75" s="68">
        <f t="shared" ca="1" si="44"/>
        <v>2.0072227851881674E-2</v>
      </c>
      <c r="AP75" s="81">
        <f t="shared" si="75"/>
        <v>0.50700000000000001</v>
      </c>
      <c r="AQ75" s="63">
        <f t="shared" si="76"/>
        <v>0.496</v>
      </c>
      <c r="AR75" s="63">
        <f t="shared" si="45"/>
        <v>0.496</v>
      </c>
      <c r="AS75" s="63">
        <f t="shared" si="46"/>
        <v>0</v>
      </c>
      <c r="AT75" s="63">
        <f t="shared" si="47"/>
        <v>1.100000000000001E-2</v>
      </c>
      <c r="AU75" s="67">
        <f t="shared" si="48"/>
        <v>35.901325531330492</v>
      </c>
      <c r="AV75" s="69">
        <f t="shared" ca="1" si="77"/>
        <v>1.01</v>
      </c>
      <c r="AW75" s="66">
        <f t="shared" ca="1" si="78"/>
        <v>0.50095999999999996</v>
      </c>
      <c r="AX75" s="66">
        <f t="shared" ca="1" si="49"/>
        <v>0.50095999999999996</v>
      </c>
      <c r="AY75" s="66">
        <f t="shared" ca="1" si="50"/>
        <v>0</v>
      </c>
      <c r="AZ75" s="63">
        <f t="shared" ca="1" si="51"/>
        <v>6.0400000000000453E-3</v>
      </c>
      <c r="BA75" s="67">
        <f t="shared" ca="1" si="79"/>
        <v>35.916810916796102</v>
      </c>
      <c r="BB75" s="65">
        <f t="shared" ca="1" si="52"/>
        <v>4.3133185854360434E-4</v>
      </c>
      <c r="BC75" s="68">
        <f t="shared" ca="1" si="80"/>
        <v>5.1163493434837504E-2</v>
      </c>
      <c r="BD75" s="81">
        <f t="shared" si="53"/>
        <v>0.496</v>
      </c>
      <c r="BE75" s="63">
        <f t="shared" si="54"/>
        <v>0.496</v>
      </c>
      <c r="BF75" s="67">
        <f t="shared" si="55"/>
        <v>35.901325531330492</v>
      </c>
      <c r="BG75" s="69">
        <f t="shared" ca="1" si="81"/>
        <v>1.01</v>
      </c>
      <c r="BH75" s="70">
        <f t="shared" ca="1" si="82"/>
        <v>0.50095999999999996</v>
      </c>
      <c r="BI75" s="70">
        <f t="shared" ca="1" si="56"/>
        <v>0.50095999999999996</v>
      </c>
      <c r="BJ75" s="67">
        <f t="shared" ca="1" si="57"/>
        <v>38.733501665490152</v>
      </c>
      <c r="BK75" s="65">
        <f t="shared" ca="1" si="58"/>
        <v>7.8887787351697325E-2</v>
      </c>
      <c r="BL75" s="65">
        <f t="shared" ca="1" si="83"/>
        <v>0.13359849842962235</v>
      </c>
      <c r="BM75" s="68">
        <f t="shared" ca="1" si="59"/>
        <v>7.8422629314699455E-2</v>
      </c>
      <c r="BO75" s="97">
        <f t="shared" ca="1" si="84"/>
        <v>149945.92069936992</v>
      </c>
      <c r="BP75" s="97">
        <f t="shared" ca="1" si="85"/>
        <v>152955.66938510787</v>
      </c>
      <c r="BQ75" s="97">
        <f t="shared" ca="1" si="86"/>
        <v>157617.67782865281</v>
      </c>
      <c r="BR75" s="97">
        <f t="shared" ca="1" si="60"/>
        <v>169978.47055045297</v>
      </c>
      <c r="BT75" s="97">
        <f t="shared" si="61"/>
        <v>147507.32630843876</v>
      </c>
      <c r="BU75" s="97">
        <f t="shared" si="62"/>
        <v>151895.41085155943</v>
      </c>
      <c r="BV75" s="97">
        <f t="shared" si="63"/>
        <v>155989.82338060974</v>
      </c>
      <c r="BW75" s="97">
        <f t="shared" si="64"/>
        <v>155989.82338060974</v>
      </c>
      <c r="BY75" s="97">
        <f t="shared" ca="1" si="65"/>
        <v>149945.92069936992</v>
      </c>
      <c r="BZ75" s="97">
        <f t="shared" ca="1" si="66"/>
        <v>152955.66938510787</v>
      </c>
      <c r="CA75" s="97">
        <f t="shared" ca="1" si="67"/>
        <v>152955.66938510787</v>
      </c>
      <c r="CB75" s="97">
        <f t="shared" ca="1" si="68"/>
        <v>169978.47055045294</v>
      </c>
    </row>
    <row r="76" spans="2:80">
      <c r="B76" s="14">
        <v>10177</v>
      </c>
      <c r="C76" s="15" t="s">
        <v>75</v>
      </c>
      <c r="D76" s="16">
        <f>RHWM!D63</f>
        <v>1</v>
      </c>
      <c r="E76" s="16">
        <f>RHWM!E63</f>
        <v>0</v>
      </c>
      <c r="F76" s="18">
        <f>RHWM!M63</f>
        <v>8.657</v>
      </c>
      <c r="G76" s="18">
        <f>RHWM!N63</f>
        <v>10.083</v>
      </c>
      <c r="H76" s="18">
        <f>RHWM!O63</f>
        <v>11.664999999999999</v>
      </c>
      <c r="I76" s="18">
        <v>0</v>
      </c>
      <c r="J76" s="18">
        <v>0</v>
      </c>
      <c r="K76" s="18">
        <v>0</v>
      </c>
      <c r="L76" s="18">
        <v>0</v>
      </c>
      <c r="M76" s="18">
        <v>0</v>
      </c>
      <c r="N76" s="18">
        <v>0</v>
      </c>
      <c r="O76" s="81">
        <f t="shared" si="24"/>
        <v>11.664999999999999</v>
      </c>
      <c r="P76" s="63">
        <f t="shared" si="25"/>
        <v>10.083</v>
      </c>
      <c r="Q76" s="63">
        <f t="shared" si="26"/>
        <v>10.083</v>
      </c>
      <c r="R76" s="63">
        <f t="shared" si="27"/>
        <v>0</v>
      </c>
      <c r="S76" s="63">
        <f t="shared" si="28"/>
        <v>1.581999999999999</v>
      </c>
      <c r="T76" s="67">
        <f t="shared" si="69"/>
        <v>33.949064274110405</v>
      </c>
      <c r="U76" s="138">
        <f t="shared" ca="1" si="70"/>
        <v>1.1299999999999999</v>
      </c>
      <c r="V76" s="66">
        <f t="shared" ca="1" si="71"/>
        <v>11.393789999999999</v>
      </c>
      <c r="W76" s="66">
        <f t="shared" ca="1" si="29"/>
        <v>11.393789999999999</v>
      </c>
      <c r="X76" s="66">
        <f t="shared" ca="1" si="30"/>
        <v>0</v>
      </c>
      <c r="Y76" s="63">
        <f t="shared" ca="1" si="31"/>
        <v>0.27120999999999995</v>
      </c>
      <c r="Z76" s="67">
        <f t="shared" ca="1" si="72"/>
        <v>34.16862471073118</v>
      </c>
      <c r="AA76" s="68">
        <f t="shared" ca="1" si="73"/>
        <v>6.4673486976845052E-3</v>
      </c>
      <c r="AB76" s="81">
        <f t="shared" si="74"/>
        <v>10.873999999999999</v>
      </c>
      <c r="AC76" s="63">
        <f t="shared" si="32"/>
        <v>10.083</v>
      </c>
      <c r="AD76" s="63">
        <f t="shared" si="33"/>
        <v>10.083</v>
      </c>
      <c r="AE76" s="63">
        <f t="shared" si="34"/>
        <v>0</v>
      </c>
      <c r="AF76" s="63">
        <f t="shared" si="35"/>
        <v>0.79099999999999859</v>
      </c>
      <c r="AG76" s="67">
        <f t="shared" si="36"/>
        <v>34.95898946171183</v>
      </c>
      <c r="AH76" s="65">
        <f t="shared" ca="1" si="37"/>
        <v>1.1299999999999999</v>
      </c>
      <c r="AI76" s="66">
        <f t="shared" ca="1" si="38"/>
        <v>11.393789999999999</v>
      </c>
      <c r="AJ76" s="66">
        <f t="shared" ca="1" si="39"/>
        <v>10.873999999999999</v>
      </c>
      <c r="AK76" s="66">
        <f t="shared" ca="1" si="40"/>
        <v>0.51979000000000042</v>
      </c>
      <c r="AL76" s="63">
        <f t="shared" ca="1" si="41"/>
        <v>0</v>
      </c>
      <c r="AM76" s="67">
        <f t="shared" ca="1" si="42"/>
        <v>36.143951980672753</v>
      </c>
      <c r="AN76" s="65">
        <f t="shared" ca="1" si="43"/>
        <v>3.3895788671429727E-2</v>
      </c>
      <c r="AO76" s="68">
        <f t="shared" ca="1" si="44"/>
        <v>5.7811143605121185E-2</v>
      </c>
      <c r="AP76" s="81">
        <f t="shared" si="75"/>
        <v>11.664999999999999</v>
      </c>
      <c r="AQ76" s="63">
        <f t="shared" si="76"/>
        <v>10.083</v>
      </c>
      <c r="AR76" s="63">
        <f t="shared" si="45"/>
        <v>10.083</v>
      </c>
      <c r="AS76" s="63">
        <f t="shared" si="46"/>
        <v>0</v>
      </c>
      <c r="AT76" s="63">
        <f t="shared" si="47"/>
        <v>1.581999999999999</v>
      </c>
      <c r="AU76" s="67">
        <f t="shared" si="48"/>
        <v>35.901325531330492</v>
      </c>
      <c r="AV76" s="69">
        <f t="shared" ca="1" si="77"/>
        <v>1.1299999999999999</v>
      </c>
      <c r="AW76" s="66">
        <f t="shared" ca="1" si="78"/>
        <v>11.393789999999999</v>
      </c>
      <c r="AX76" s="66">
        <f t="shared" ca="1" si="49"/>
        <v>11.393789999999999</v>
      </c>
      <c r="AY76" s="66">
        <f t="shared" ca="1" si="50"/>
        <v>0</v>
      </c>
      <c r="AZ76" s="63">
        <f t="shared" ca="1" si="51"/>
        <v>0.27120999999999995</v>
      </c>
      <c r="BA76" s="67">
        <f t="shared" ca="1" si="79"/>
        <v>35.916810916796102</v>
      </c>
      <c r="BB76" s="65">
        <f t="shared" ca="1" si="52"/>
        <v>4.3133185854360434E-4</v>
      </c>
      <c r="BC76" s="68">
        <f t="shared" ca="1" si="80"/>
        <v>5.1163493434837504E-2</v>
      </c>
      <c r="BD76" s="81">
        <f t="shared" si="53"/>
        <v>10.083</v>
      </c>
      <c r="BE76" s="63">
        <f t="shared" si="54"/>
        <v>10.083</v>
      </c>
      <c r="BF76" s="67">
        <f t="shared" si="55"/>
        <v>35.901325531330492</v>
      </c>
      <c r="BG76" s="69">
        <f t="shared" ca="1" si="81"/>
        <v>1.1299999999999999</v>
      </c>
      <c r="BH76" s="70">
        <f t="shared" ca="1" si="82"/>
        <v>11.393789999999999</v>
      </c>
      <c r="BI76" s="70">
        <f t="shared" ca="1" si="56"/>
        <v>11.393789999999999</v>
      </c>
      <c r="BJ76" s="67">
        <f t="shared" ca="1" si="57"/>
        <v>38.733501665490152</v>
      </c>
      <c r="BK76" s="65">
        <f t="shared" ca="1" si="58"/>
        <v>7.8887787351697325E-2</v>
      </c>
      <c r="BL76" s="65">
        <f t="shared" ca="1" si="83"/>
        <v>0.13359849842962235</v>
      </c>
      <c r="BM76" s="68">
        <f t="shared" ca="1" si="59"/>
        <v>7.8422629314699455E-2</v>
      </c>
      <c r="BO76" s="97">
        <f t="shared" ca="1" si="84"/>
        <v>3410356.7785956445</v>
      </c>
      <c r="BP76" s="97">
        <f t="shared" ca="1" si="85"/>
        <v>3607513.4040677361</v>
      </c>
      <c r="BQ76" s="97">
        <f t="shared" ca="1" si="86"/>
        <v>3584842.5452477764</v>
      </c>
      <c r="BR76" s="97">
        <f t="shared" ca="1" si="60"/>
        <v>3865975.3233253062</v>
      </c>
      <c r="BT76" s="97">
        <f t="shared" si="61"/>
        <v>2998621.7160644918</v>
      </c>
      <c r="BU76" s="97">
        <f t="shared" si="62"/>
        <v>3087825.4589037779</v>
      </c>
      <c r="BV76" s="97">
        <f t="shared" si="63"/>
        <v>3171059.2523118709</v>
      </c>
      <c r="BW76" s="97">
        <f t="shared" si="64"/>
        <v>3171059.2523118709</v>
      </c>
      <c r="BY76" s="97">
        <f t="shared" ca="1" si="65"/>
        <v>3410356.778595644</v>
      </c>
      <c r="BZ76" s="97">
        <f t="shared" ca="1" si="66"/>
        <v>3607513.4040677357</v>
      </c>
      <c r="CA76" s="97">
        <f t="shared" ca="1" si="67"/>
        <v>3607513.4040677357</v>
      </c>
      <c r="CB76" s="97">
        <f t="shared" ca="1" si="68"/>
        <v>3865975.3233253062</v>
      </c>
    </row>
    <row r="77" spans="2:80">
      <c r="B77" s="14">
        <v>10179</v>
      </c>
      <c r="C77" s="15" t="s">
        <v>76</v>
      </c>
      <c r="D77" s="16">
        <f>RHWM!D64</f>
        <v>0</v>
      </c>
      <c r="E77" s="16">
        <f>RHWM!E64</f>
        <v>1</v>
      </c>
      <c r="F77" s="18">
        <f>RHWM!M64</f>
        <v>192.80600000000001</v>
      </c>
      <c r="G77" s="18">
        <f>RHWM!N64</f>
        <v>195.66399999999999</v>
      </c>
      <c r="H77" s="18">
        <f>RHWM!O64</f>
        <v>166.822</v>
      </c>
      <c r="I77" s="18">
        <f>MAX(F77-$H77,0)</f>
        <v>25.984000000000009</v>
      </c>
      <c r="J77" s="18">
        <f>MAX(G77-$H77,0)</f>
        <v>28.841999999999985</v>
      </c>
      <c r="K77" s="18">
        <v>0</v>
      </c>
      <c r="L77" s="18">
        <v>0</v>
      </c>
      <c r="M77" s="18">
        <f>I77</f>
        <v>25.984000000000009</v>
      </c>
      <c r="N77" s="18">
        <f>J77</f>
        <v>28.841999999999985</v>
      </c>
      <c r="O77" s="81">
        <f t="shared" si="24"/>
        <v>166.822</v>
      </c>
      <c r="P77" s="63">
        <f t="shared" si="25"/>
        <v>195.66399999999999</v>
      </c>
      <c r="Q77" s="63">
        <f t="shared" si="26"/>
        <v>166.822</v>
      </c>
      <c r="R77" s="63">
        <f t="shared" si="27"/>
        <v>28.841999999999985</v>
      </c>
      <c r="S77" s="63">
        <f t="shared" si="28"/>
        <v>0</v>
      </c>
      <c r="T77" s="67">
        <f t="shared" si="69"/>
        <v>38.249028131570675</v>
      </c>
      <c r="U77" s="138">
        <f t="shared" ca="1" si="70"/>
        <v>1.17</v>
      </c>
      <c r="V77" s="66">
        <f t="shared" ca="1" si="71"/>
        <v>228.92687999999998</v>
      </c>
      <c r="W77" s="66">
        <f t="shared" ca="1" si="29"/>
        <v>166.822</v>
      </c>
      <c r="X77" s="66">
        <f t="shared" ca="1" si="30"/>
        <v>62.10487999999998</v>
      </c>
      <c r="Y77" s="63">
        <f t="shared" ca="1" si="31"/>
        <v>0</v>
      </c>
      <c r="Z77" s="67">
        <f t="shared" ca="1" si="72"/>
        <v>42.022755637492615</v>
      </c>
      <c r="AA77" s="68">
        <f t="shared" ca="1" si="73"/>
        <v>9.8662049475895408E-2</v>
      </c>
      <c r="AB77" s="81">
        <f t="shared" si="74"/>
        <v>181.24299999999999</v>
      </c>
      <c r="AC77" s="63">
        <f t="shared" si="32"/>
        <v>195.66399999999999</v>
      </c>
      <c r="AD77" s="63">
        <f t="shared" si="33"/>
        <v>181.24299999999999</v>
      </c>
      <c r="AE77" s="63">
        <f t="shared" si="34"/>
        <v>14.420999999999992</v>
      </c>
      <c r="AF77" s="63">
        <f t="shared" si="35"/>
        <v>0</v>
      </c>
      <c r="AG77" s="67">
        <f t="shared" si="36"/>
        <v>37.034536997143249</v>
      </c>
      <c r="AH77" s="65">
        <f t="shared" ca="1" si="37"/>
        <v>1.17</v>
      </c>
      <c r="AI77" s="66">
        <f t="shared" ca="1" si="38"/>
        <v>228.92687999999998</v>
      </c>
      <c r="AJ77" s="66">
        <f t="shared" ca="1" si="39"/>
        <v>181.24299999999999</v>
      </c>
      <c r="AK77" s="66">
        <f t="shared" ca="1" si="40"/>
        <v>47.683879999999988</v>
      </c>
      <c r="AL77" s="63">
        <f t="shared" ca="1" si="41"/>
        <v>0</v>
      </c>
      <c r="AM77" s="67">
        <f t="shared" ca="1" si="42"/>
        <v>40.741979838252689</v>
      </c>
      <c r="AN77" s="65">
        <f t="shared" ca="1" si="43"/>
        <v>0.10010771408848518</v>
      </c>
      <c r="AO77" s="68">
        <f t="shared" ca="1" si="44"/>
        <v>-3.0478148798438687E-2</v>
      </c>
      <c r="AP77" s="81">
        <f t="shared" si="75"/>
        <v>195.66399999999999</v>
      </c>
      <c r="AQ77" s="63">
        <f t="shared" si="76"/>
        <v>195.66399999999999</v>
      </c>
      <c r="AR77" s="63">
        <f t="shared" si="45"/>
        <v>195.66399999999999</v>
      </c>
      <c r="AS77" s="63">
        <f t="shared" si="46"/>
        <v>0</v>
      </c>
      <c r="AT77" s="63">
        <f t="shared" si="47"/>
        <v>0</v>
      </c>
      <c r="AU77" s="67">
        <f t="shared" si="48"/>
        <v>35.901325531330492</v>
      </c>
      <c r="AV77" s="69">
        <f t="shared" ca="1" si="77"/>
        <v>1.17</v>
      </c>
      <c r="AW77" s="66">
        <f t="shared" ca="1" si="78"/>
        <v>228.92687999999998</v>
      </c>
      <c r="AX77" s="66">
        <f t="shared" ca="1" si="49"/>
        <v>195.66399999999999</v>
      </c>
      <c r="AY77" s="66">
        <f t="shared" ca="1" si="50"/>
        <v>33.262879999999996</v>
      </c>
      <c r="AZ77" s="63">
        <f t="shared" ca="1" si="51"/>
        <v>0</v>
      </c>
      <c r="BA77" s="67">
        <f t="shared" ca="1" si="79"/>
        <v>39.869411039996663</v>
      </c>
      <c r="BB77" s="65">
        <f t="shared" ca="1" si="52"/>
        <v>0.11052754877262916</v>
      </c>
      <c r="BC77" s="68">
        <f t="shared" ca="1" si="80"/>
        <v>-5.1242346315212628E-2</v>
      </c>
      <c r="BD77" s="81">
        <f t="shared" si="53"/>
        <v>195.66399999999999</v>
      </c>
      <c r="BE77" s="63">
        <f t="shared" si="54"/>
        <v>195.66399999999999</v>
      </c>
      <c r="BF77" s="67">
        <f t="shared" si="55"/>
        <v>35.901325531330492</v>
      </c>
      <c r="BG77" s="69">
        <f t="shared" ca="1" si="81"/>
        <v>1.17</v>
      </c>
      <c r="BH77" s="70">
        <f t="shared" ca="1" si="82"/>
        <v>228.92687999999998</v>
      </c>
      <c r="BI77" s="70">
        <f t="shared" ca="1" si="56"/>
        <v>228.92687999999998</v>
      </c>
      <c r="BJ77" s="67">
        <f t="shared" ca="1" si="57"/>
        <v>38.733501665490152</v>
      </c>
      <c r="BK77" s="65">
        <f t="shared" ca="1" si="58"/>
        <v>7.8887787351697325E-2</v>
      </c>
      <c r="BL77" s="65">
        <f t="shared" ca="1" si="83"/>
        <v>-7.8273162292760157E-2</v>
      </c>
      <c r="BM77" s="68">
        <f t="shared" ca="1" si="59"/>
        <v>-2.8490748794031018E-2</v>
      </c>
      <c r="BO77" s="97">
        <f t="shared" ca="1" si="84"/>
        <v>84272411.832939893</v>
      </c>
      <c r="BP77" s="97">
        <f t="shared" ca="1" si="85"/>
        <v>81703944.725492239</v>
      </c>
      <c r="BQ77" s="97">
        <f t="shared" ca="1" si="86"/>
        <v>79954095.720978171</v>
      </c>
      <c r="BR77" s="97">
        <f t="shared" ca="1" si="60"/>
        <v>77676143.664737865</v>
      </c>
      <c r="BT77" s="97">
        <f t="shared" si="61"/>
        <v>65559470.681340255</v>
      </c>
      <c r="BU77" s="97">
        <f t="shared" si="62"/>
        <v>63477812.66779916</v>
      </c>
      <c r="BV77" s="97">
        <f t="shared" si="63"/>
        <v>61535469.358757302</v>
      </c>
      <c r="BW77" s="97">
        <f t="shared" si="64"/>
        <v>61535469.358757302</v>
      </c>
      <c r="BY77" s="97">
        <f t="shared" ca="1" si="65"/>
        <v>84272411.832939893</v>
      </c>
      <c r="BZ77" s="97">
        <f t="shared" ca="1" si="66"/>
        <v>81703944.725492254</v>
      </c>
      <c r="CA77" s="97">
        <f t="shared" ca="1" si="67"/>
        <v>81703944.725492254</v>
      </c>
      <c r="CB77" s="97">
        <f t="shared" ca="1" si="68"/>
        <v>77676143.66473785</v>
      </c>
    </row>
    <row r="78" spans="2:80">
      <c r="B78" s="14">
        <v>10183</v>
      </c>
      <c r="C78" s="15" t="s">
        <v>77</v>
      </c>
      <c r="D78" s="16">
        <f>RHWM!D65</f>
        <v>1</v>
      </c>
      <c r="E78" s="16">
        <f>RHWM!E65</f>
        <v>0</v>
      </c>
      <c r="F78" s="18">
        <f>RHWM!M65</f>
        <v>134.60900000000001</v>
      </c>
      <c r="G78" s="18">
        <f>RHWM!N65</f>
        <v>136.49600000000001</v>
      </c>
      <c r="H78" s="18">
        <f>RHWM!O65</f>
        <v>117.351</v>
      </c>
      <c r="I78" s="18">
        <v>17.257999999999999</v>
      </c>
      <c r="J78" s="18">
        <v>19.145</v>
      </c>
      <c r="K78" s="18">
        <v>0</v>
      </c>
      <c r="L78" s="18">
        <v>0</v>
      </c>
      <c r="M78" s="18">
        <v>17.257999999999999</v>
      </c>
      <c r="N78" s="18">
        <v>19.145</v>
      </c>
      <c r="O78" s="81">
        <f t="shared" si="24"/>
        <v>117.351</v>
      </c>
      <c r="P78" s="63">
        <f t="shared" si="25"/>
        <v>136.49600000000001</v>
      </c>
      <c r="Q78" s="63">
        <f t="shared" si="26"/>
        <v>117.351</v>
      </c>
      <c r="R78" s="63">
        <f t="shared" si="27"/>
        <v>19.14500000000001</v>
      </c>
      <c r="S78" s="63">
        <f t="shared" si="28"/>
        <v>0</v>
      </c>
      <c r="T78" s="67">
        <f t="shared" si="69"/>
        <v>38.040594901177542</v>
      </c>
      <c r="U78" s="138">
        <f t="shared" ca="1" si="70"/>
        <v>1.03</v>
      </c>
      <c r="V78" s="66">
        <f t="shared" ca="1" si="71"/>
        <v>140.59088000000003</v>
      </c>
      <c r="W78" s="66">
        <f t="shared" ca="1" si="29"/>
        <v>117.351</v>
      </c>
      <c r="X78" s="66">
        <f t="shared" ca="1" si="30"/>
        <v>23.239880000000028</v>
      </c>
      <c r="Y78" s="63">
        <f t="shared" ca="1" si="31"/>
        <v>0</v>
      </c>
      <c r="Z78" s="67">
        <f t="shared" ca="1" si="72"/>
        <v>38.954329783190886</v>
      </c>
      <c r="AA78" s="68">
        <f t="shared" ca="1" si="73"/>
        <v>2.4019994544960621E-2</v>
      </c>
      <c r="AB78" s="81">
        <f t="shared" si="74"/>
        <v>126.9235</v>
      </c>
      <c r="AC78" s="63">
        <f t="shared" si="32"/>
        <v>136.49600000000001</v>
      </c>
      <c r="AD78" s="63">
        <f t="shared" si="33"/>
        <v>126.9235</v>
      </c>
      <c r="AE78" s="63">
        <f t="shared" si="34"/>
        <v>9.5725000000000051</v>
      </c>
      <c r="AF78" s="63">
        <f t="shared" si="35"/>
        <v>0</v>
      </c>
      <c r="AG78" s="67">
        <f t="shared" si="36"/>
        <v>36.933928459028706</v>
      </c>
      <c r="AH78" s="65">
        <f t="shared" ca="1" si="37"/>
        <v>1.03</v>
      </c>
      <c r="AI78" s="66">
        <f t="shared" ca="1" si="38"/>
        <v>140.59088000000003</v>
      </c>
      <c r="AJ78" s="66">
        <f t="shared" ca="1" si="39"/>
        <v>126.9235</v>
      </c>
      <c r="AK78" s="66">
        <f t="shared" ca="1" si="40"/>
        <v>13.667380000000023</v>
      </c>
      <c r="AL78" s="63">
        <f t="shared" ca="1" si="41"/>
        <v>0</v>
      </c>
      <c r="AM78" s="67">
        <f t="shared" ca="1" si="42"/>
        <v>37.602266453513039</v>
      </c>
      <c r="AN78" s="65">
        <f t="shared" ca="1" si="43"/>
        <v>1.8095502492396109E-2</v>
      </c>
      <c r="AO78" s="68">
        <f t="shared" ca="1" si="44"/>
        <v>-3.4708935751251779E-2</v>
      </c>
      <c r="AP78" s="81">
        <f t="shared" si="75"/>
        <v>136.49600000000001</v>
      </c>
      <c r="AQ78" s="63">
        <f t="shared" si="76"/>
        <v>136.49600000000001</v>
      </c>
      <c r="AR78" s="63">
        <f t="shared" si="45"/>
        <v>136.49600000000001</v>
      </c>
      <c r="AS78" s="63">
        <f t="shared" si="46"/>
        <v>0</v>
      </c>
      <c r="AT78" s="63">
        <f t="shared" si="47"/>
        <v>0</v>
      </c>
      <c r="AU78" s="67">
        <f t="shared" si="48"/>
        <v>35.901325531330492</v>
      </c>
      <c r="AV78" s="69">
        <f t="shared" ca="1" si="77"/>
        <v>1.03</v>
      </c>
      <c r="AW78" s="66">
        <f t="shared" ca="1" si="78"/>
        <v>140.59088000000003</v>
      </c>
      <c r="AX78" s="66">
        <f t="shared" ca="1" si="49"/>
        <v>136.49600000000001</v>
      </c>
      <c r="AY78" s="66">
        <f t="shared" ca="1" si="50"/>
        <v>4.0948800000000176</v>
      </c>
      <c r="AZ78" s="63">
        <f t="shared" ca="1" si="51"/>
        <v>0</v>
      </c>
      <c r="BA78" s="67">
        <f t="shared" ca="1" si="79"/>
        <v>36.709136812423402</v>
      </c>
      <c r="BB78" s="65">
        <f t="shared" ca="1" si="52"/>
        <v>2.250087619711838E-2</v>
      </c>
      <c r="BC78" s="68">
        <f t="shared" ca="1" si="80"/>
        <v>-5.7636544724645855E-2</v>
      </c>
      <c r="BD78" s="81">
        <f t="shared" si="53"/>
        <v>136.49600000000001</v>
      </c>
      <c r="BE78" s="63">
        <f t="shared" si="54"/>
        <v>136.49600000000001</v>
      </c>
      <c r="BF78" s="67">
        <f t="shared" si="55"/>
        <v>35.901325531330492</v>
      </c>
      <c r="BG78" s="69">
        <f t="shared" ca="1" si="81"/>
        <v>1.03</v>
      </c>
      <c r="BH78" s="70">
        <f t="shared" ca="1" si="82"/>
        <v>140.59088000000003</v>
      </c>
      <c r="BI78" s="70">
        <f t="shared" ca="1" si="56"/>
        <v>140.59088000000003</v>
      </c>
      <c r="BJ78" s="67">
        <f t="shared" ca="1" si="57"/>
        <v>38.733501665490152</v>
      </c>
      <c r="BK78" s="65">
        <f t="shared" ca="1" si="58"/>
        <v>7.8887787351697325E-2</v>
      </c>
      <c r="BL78" s="65">
        <f t="shared" ca="1" si="83"/>
        <v>-5.6688978845176319E-3</v>
      </c>
      <c r="BM78" s="68">
        <f t="shared" ca="1" si="59"/>
        <v>5.5146076122978949E-2</v>
      </c>
      <c r="BO78" s="97">
        <f t="shared" ca="1" si="84"/>
        <v>47975221.895294189</v>
      </c>
      <c r="BP78" s="97">
        <f t="shared" ca="1" si="85"/>
        <v>46310053.000878371</v>
      </c>
      <c r="BQ78" s="97">
        <f t="shared" ca="1" si="86"/>
        <v>45210095.87285126</v>
      </c>
      <c r="BR78" s="97">
        <f t="shared" ca="1" si="60"/>
        <v>47703255.261382684</v>
      </c>
      <c r="BT78" s="97">
        <f t="shared" si="61"/>
        <v>45485328.00468871</v>
      </c>
      <c r="BU78" s="97">
        <f t="shared" si="62"/>
        <v>44162081.450745776</v>
      </c>
      <c r="BV78" s="97">
        <f t="shared" si="63"/>
        <v>42927393.008386515</v>
      </c>
      <c r="BW78" s="97">
        <f t="shared" si="64"/>
        <v>42927393.008386515</v>
      </c>
      <c r="BY78" s="97">
        <f t="shared" ca="1" si="65"/>
        <v>47975221.895294189</v>
      </c>
      <c r="BZ78" s="97">
        <f t="shared" ca="1" si="66"/>
        <v>46310053.000878371</v>
      </c>
      <c r="CA78" s="97">
        <f t="shared" ca="1" si="67"/>
        <v>46310053.000878371</v>
      </c>
      <c r="CB78" s="97">
        <f t="shared" ca="1" si="68"/>
        <v>47703255.261382684</v>
      </c>
    </row>
    <row r="79" spans="2:80">
      <c r="B79" s="14">
        <v>10186</v>
      </c>
      <c r="C79" s="15" t="s">
        <v>78</v>
      </c>
      <c r="D79" s="16">
        <f>RHWM!D66</f>
        <v>1</v>
      </c>
      <c r="E79" s="16">
        <f>RHWM!E66</f>
        <v>0</v>
      </c>
      <c r="F79" s="18">
        <f>RHWM!M66</f>
        <v>17.646999999999998</v>
      </c>
      <c r="G79" s="18">
        <f>RHWM!N66</f>
        <v>17.693999999999999</v>
      </c>
      <c r="H79" s="18">
        <f>RHWM!O66</f>
        <v>21.317</v>
      </c>
      <c r="I79" s="18">
        <v>0</v>
      </c>
      <c r="J79" s="18">
        <v>0</v>
      </c>
      <c r="K79" s="18">
        <v>0</v>
      </c>
      <c r="L79" s="18">
        <v>0</v>
      </c>
      <c r="M79" s="18">
        <v>0</v>
      </c>
      <c r="N79" s="18">
        <v>0</v>
      </c>
      <c r="O79" s="81">
        <f t="shared" si="24"/>
        <v>21.317</v>
      </c>
      <c r="P79" s="63">
        <f t="shared" si="25"/>
        <v>17.693999999999999</v>
      </c>
      <c r="Q79" s="63">
        <f t="shared" si="26"/>
        <v>17.693999999999999</v>
      </c>
      <c r="R79" s="63">
        <f t="shared" si="27"/>
        <v>0</v>
      </c>
      <c r="S79" s="63">
        <f t="shared" si="28"/>
        <v>3.6230000000000011</v>
      </c>
      <c r="T79" s="67">
        <f t="shared" si="69"/>
        <v>33.949064274110405</v>
      </c>
      <c r="U79" s="138">
        <f t="shared" ca="1" si="70"/>
        <v>1.39</v>
      </c>
      <c r="V79" s="66">
        <f t="shared" ca="1" si="71"/>
        <v>24.594659999999998</v>
      </c>
      <c r="W79" s="66">
        <f t="shared" ca="1" si="29"/>
        <v>21.317</v>
      </c>
      <c r="X79" s="66">
        <f t="shared" ca="1" si="30"/>
        <v>3.2776599999999974</v>
      </c>
      <c r="Y79" s="63">
        <f t="shared" ca="1" si="31"/>
        <v>0</v>
      </c>
      <c r="Z79" s="67">
        <f t="shared" ca="1" si="72"/>
        <v>38.026891697574044</v>
      </c>
      <c r="AA79" s="68">
        <f t="shared" ca="1" si="73"/>
        <v>0.12011604769246609</v>
      </c>
      <c r="AB79" s="81">
        <f t="shared" si="74"/>
        <v>19.505499999999998</v>
      </c>
      <c r="AC79" s="63">
        <f t="shared" si="32"/>
        <v>17.693999999999999</v>
      </c>
      <c r="AD79" s="63">
        <f t="shared" si="33"/>
        <v>17.693999999999999</v>
      </c>
      <c r="AE79" s="63">
        <f t="shared" si="34"/>
        <v>0</v>
      </c>
      <c r="AF79" s="63">
        <f t="shared" si="35"/>
        <v>1.8114999999999988</v>
      </c>
      <c r="AG79" s="67">
        <f t="shared" si="36"/>
        <v>34.95898946171183</v>
      </c>
      <c r="AH79" s="65">
        <f t="shared" ca="1" si="37"/>
        <v>1.39</v>
      </c>
      <c r="AI79" s="66">
        <f t="shared" ca="1" si="38"/>
        <v>24.594659999999998</v>
      </c>
      <c r="AJ79" s="66">
        <f t="shared" ca="1" si="39"/>
        <v>19.505499999999998</v>
      </c>
      <c r="AK79" s="66">
        <f t="shared" ca="1" si="40"/>
        <v>5.0891599999999997</v>
      </c>
      <c r="AL79" s="63">
        <f t="shared" ca="1" si="41"/>
        <v>0</v>
      </c>
      <c r="AM79" s="67">
        <f t="shared" ca="1" si="42"/>
        <v>40.703207477508343</v>
      </c>
      <c r="AN79" s="65">
        <f t="shared" ca="1" si="43"/>
        <v>0.16431304520652001</v>
      </c>
      <c r="AO79" s="68">
        <f t="shared" ca="1" si="44"/>
        <v>7.0379556688958456E-2</v>
      </c>
      <c r="AP79" s="81">
        <f t="shared" si="75"/>
        <v>21.317</v>
      </c>
      <c r="AQ79" s="63">
        <f t="shared" si="76"/>
        <v>17.693999999999999</v>
      </c>
      <c r="AR79" s="63">
        <f t="shared" si="45"/>
        <v>17.693999999999999</v>
      </c>
      <c r="AS79" s="63">
        <f t="shared" si="46"/>
        <v>0</v>
      </c>
      <c r="AT79" s="63">
        <f t="shared" si="47"/>
        <v>3.6230000000000011</v>
      </c>
      <c r="AU79" s="67">
        <f t="shared" si="48"/>
        <v>35.901325531330492</v>
      </c>
      <c r="AV79" s="69">
        <f t="shared" ca="1" si="77"/>
        <v>1.39</v>
      </c>
      <c r="AW79" s="66">
        <f t="shared" ca="1" si="78"/>
        <v>24.594659999999998</v>
      </c>
      <c r="AX79" s="66">
        <f t="shared" ca="1" si="49"/>
        <v>21.317</v>
      </c>
      <c r="AY79" s="66">
        <f t="shared" ca="1" si="50"/>
        <v>3.2776599999999974</v>
      </c>
      <c r="AZ79" s="63">
        <f t="shared" ca="1" si="51"/>
        <v>0</v>
      </c>
      <c r="BA79" s="67">
        <f t="shared" ca="1" si="79"/>
        <v>39.54210212758958</v>
      </c>
      <c r="BB79" s="65">
        <f t="shared" ca="1" si="52"/>
        <v>0.10141064549502055</v>
      </c>
      <c r="BC79" s="68">
        <f t="shared" ca="1" si="80"/>
        <v>3.9845760785970352E-2</v>
      </c>
      <c r="BD79" s="81">
        <f t="shared" si="53"/>
        <v>17.693999999999999</v>
      </c>
      <c r="BE79" s="63">
        <f t="shared" si="54"/>
        <v>17.693999999999999</v>
      </c>
      <c r="BF79" s="67">
        <f t="shared" si="55"/>
        <v>35.901325531330492</v>
      </c>
      <c r="BG79" s="69">
        <f t="shared" ca="1" si="81"/>
        <v>1.39</v>
      </c>
      <c r="BH79" s="70">
        <f t="shared" ca="1" si="82"/>
        <v>24.594659999999998</v>
      </c>
      <c r="BI79" s="70">
        <f t="shared" ca="1" si="56"/>
        <v>24.594659999999998</v>
      </c>
      <c r="BJ79" s="67">
        <f t="shared" ca="1" si="57"/>
        <v>38.733501665490152</v>
      </c>
      <c r="BK79" s="65">
        <f t="shared" ca="1" si="58"/>
        <v>7.8887787351697325E-2</v>
      </c>
      <c r="BL79" s="65">
        <f t="shared" ca="1" si="83"/>
        <v>1.8581849222275126E-2</v>
      </c>
      <c r="BM79" s="68">
        <f t="shared" ca="1" si="59"/>
        <v>-2.0449101554852467E-2</v>
      </c>
      <c r="BO79" s="97">
        <f t="shared" ca="1" si="84"/>
        <v>8192864.216109829</v>
      </c>
      <c r="BP79" s="97">
        <f t="shared" ca="1" si="85"/>
        <v>8769474.3676524702</v>
      </c>
      <c r="BQ79" s="97">
        <f t="shared" ca="1" si="86"/>
        <v>8519315.1238168795</v>
      </c>
      <c r="BR79" s="97">
        <f t="shared" ca="1" si="60"/>
        <v>8345102.7836721558</v>
      </c>
      <c r="BT79" s="97">
        <f t="shared" si="61"/>
        <v>5262085.9510111194</v>
      </c>
      <c r="BU79" s="97">
        <f t="shared" si="62"/>
        <v>5418623.7895312356</v>
      </c>
      <c r="BV79" s="97">
        <f t="shared" si="63"/>
        <v>5564685.3526139287</v>
      </c>
      <c r="BW79" s="97">
        <f t="shared" si="64"/>
        <v>5564685.3526139287</v>
      </c>
      <c r="BY79" s="97">
        <f t="shared" ca="1" si="65"/>
        <v>8192864.21610983</v>
      </c>
      <c r="BZ79" s="97">
        <f t="shared" ca="1" si="66"/>
        <v>8769474.3676524721</v>
      </c>
      <c r="CA79" s="97">
        <f t="shared" ca="1" si="67"/>
        <v>8769474.3676524721</v>
      </c>
      <c r="CB79" s="97">
        <f t="shared" ca="1" si="68"/>
        <v>8345102.7836721558</v>
      </c>
    </row>
    <row r="80" spans="2:80">
      <c r="B80" s="14">
        <v>10190</v>
      </c>
      <c r="C80" s="15" t="s">
        <v>79</v>
      </c>
      <c r="D80" s="16">
        <f>RHWM!D67</f>
        <v>1</v>
      </c>
      <c r="E80" s="16">
        <f>RHWM!E67</f>
        <v>0</v>
      </c>
      <c r="F80" s="18">
        <f>RHWM!M67</f>
        <v>7.4210000000000003</v>
      </c>
      <c r="G80" s="18">
        <f>RHWM!N67</f>
        <v>7.415</v>
      </c>
      <c r="H80" s="18">
        <f>RHWM!O67</f>
        <v>5.1920000000000002</v>
      </c>
      <c r="I80" s="18">
        <v>2.2290000000000001</v>
      </c>
      <c r="J80" s="18">
        <v>2.2229999999999999</v>
      </c>
      <c r="K80" s="18">
        <v>0</v>
      </c>
      <c r="L80" s="18">
        <v>0</v>
      </c>
      <c r="M80" s="18">
        <v>2.2290000000000001</v>
      </c>
      <c r="N80" s="18">
        <v>2.2229999999999999</v>
      </c>
      <c r="O80" s="81">
        <f t="shared" si="24"/>
        <v>5.1920000000000002</v>
      </c>
      <c r="P80" s="63">
        <f t="shared" si="25"/>
        <v>7.415</v>
      </c>
      <c r="Q80" s="63">
        <f t="shared" si="26"/>
        <v>5.1920000000000002</v>
      </c>
      <c r="R80" s="63">
        <f t="shared" si="27"/>
        <v>2.2229999999999999</v>
      </c>
      <c r="S80" s="63">
        <f t="shared" si="28"/>
        <v>0</v>
      </c>
      <c r="T80" s="67">
        <f t="shared" si="69"/>
        <v>42.694443925985325</v>
      </c>
      <c r="U80" s="138">
        <f t="shared" ca="1" si="70"/>
        <v>1.21</v>
      </c>
      <c r="V80" s="66">
        <f t="shared" ca="1" si="71"/>
        <v>8.9721499999999992</v>
      </c>
      <c r="W80" s="66">
        <f t="shared" ca="1" si="29"/>
        <v>5.1920000000000002</v>
      </c>
      <c r="X80" s="66">
        <f t="shared" ca="1" si="30"/>
        <v>3.780149999999999</v>
      </c>
      <c r="Y80" s="63">
        <f t="shared" ca="1" si="31"/>
        <v>0</v>
      </c>
      <c r="Z80" s="67">
        <f t="shared" ca="1" si="72"/>
        <v>46.366430286844988</v>
      </c>
      <c r="AA80" s="68">
        <f t="shared" ca="1" si="73"/>
        <v>8.6006187765915953E-2</v>
      </c>
      <c r="AB80" s="81">
        <f t="shared" si="74"/>
        <v>6.3034999999999997</v>
      </c>
      <c r="AC80" s="63">
        <f t="shared" si="32"/>
        <v>7.415</v>
      </c>
      <c r="AD80" s="63">
        <f t="shared" si="33"/>
        <v>6.3034999999999997</v>
      </c>
      <c r="AE80" s="63">
        <f t="shared" si="34"/>
        <v>1.1115000000000004</v>
      </c>
      <c r="AF80" s="63">
        <f t="shared" si="35"/>
        <v>0</v>
      </c>
      <c r="AG80" s="67">
        <f t="shared" si="36"/>
        <v>39.180292659730348</v>
      </c>
      <c r="AH80" s="65">
        <f t="shared" ca="1" si="37"/>
        <v>1.21</v>
      </c>
      <c r="AI80" s="66">
        <f t="shared" ca="1" si="38"/>
        <v>8.9721499999999992</v>
      </c>
      <c r="AJ80" s="66">
        <f t="shared" ca="1" si="39"/>
        <v>6.3034999999999997</v>
      </c>
      <c r="AK80" s="66">
        <f t="shared" ca="1" si="40"/>
        <v>2.6686499999999995</v>
      </c>
      <c r="AL80" s="63">
        <f t="shared" ca="1" si="41"/>
        <v>0</v>
      </c>
      <c r="AM80" s="67">
        <f t="shared" ca="1" si="42"/>
        <v>43.261682980691937</v>
      </c>
      <c r="AN80" s="65">
        <f t="shared" ca="1" si="43"/>
        <v>0.10416947000389443</v>
      </c>
      <c r="AO80" s="68">
        <f t="shared" ca="1" si="44"/>
        <v>-6.696110282688561E-2</v>
      </c>
      <c r="AP80" s="81">
        <f t="shared" si="75"/>
        <v>7.415</v>
      </c>
      <c r="AQ80" s="63">
        <f t="shared" si="76"/>
        <v>7.415</v>
      </c>
      <c r="AR80" s="63">
        <f t="shared" si="45"/>
        <v>7.415</v>
      </c>
      <c r="AS80" s="63">
        <f t="shared" si="46"/>
        <v>0</v>
      </c>
      <c r="AT80" s="63">
        <f t="shared" si="47"/>
        <v>0</v>
      </c>
      <c r="AU80" s="67">
        <f t="shared" si="48"/>
        <v>35.901325531330492</v>
      </c>
      <c r="AV80" s="69">
        <f t="shared" ca="1" si="77"/>
        <v>1.21</v>
      </c>
      <c r="AW80" s="66">
        <f t="shared" ca="1" si="78"/>
        <v>8.9721499999999992</v>
      </c>
      <c r="AX80" s="66">
        <f t="shared" ca="1" si="49"/>
        <v>7.415</v>
      </c>
      <c r="AY80" s="66">
        <f t="shared" ca="1" si="50"/>
        <v>1.5571499999999991</v>
      </c>
      <c r="AZ80" s="63">
        <f t="shared" ca="1" si="51"/>
        <v>0</v>
      </c>
      <c r="BA80" s="67">
        <f t="shared" ca="1" si="79"/>
        <v>40.638025551071159</v>
      </c>
      <c r="BB80" s="65">
        <f t="shared" ca="1" si="52"/>
        <v>0.13193663324790128</v>
      </c>
      <c r="BC80" s="68">
        <f t="shared" ca="1" si="80"/>
        <v>-0.12354638259480333</v>
      </c>
      <c r="BD80" s="81">
        <f t="shared" si="53"/>
        <v>7.415</v>
      </c>
      <c r="BE80" s="63">
        <f t="shared" si="54"/>
        <v>7.415</v>
      </c>
      <c r="BF80" s="67">
        <f t="shared" si="55"/>
        <v>35.901325531330492</v>
      </c>
      <c r="BG80" s="69">
        <f t="shared" ca="1" si="81"/>
        <v>1.21</v>
      </c>
      <c r="BH80" s="70">
        <f t="shared" ca="1" si="82"/>
        <v>8.9721499999999992</v>
      </c>
      <c r="BI80" s="70">
        <f t="shared" ca="1" si="56"/>
        <v>8.9721499999999992</v>
      </c>
      <c r="BJ80" s="67">
        <f t="shared" ca="1" si="57"/>
        <v>38.733501665490152</v>
      </c>
      <c r="BK80" s="65">
        <f t="shared" ca="1" si="58"/>
        <v>7.8887787351697325E-2</v>
      </c>
      <c r="BL80" s="65">
        <f t="shared" ca="1" si="83"/>
        <v>-0.16462187350058821</v>
      </c>
      <c r="BM80" s="68">
        <f t="shared" ca="1" si="59"/>
        <v>-4.6865561497015373E-2</v>
      </c>
      <c r="BO80" s="97">
        <f t="shared" ca="1" si="84"/>
        <v>3644217.5312834983</v>
      </c>
      <c r="BP80" s="97">
        <f t="shared" ca="1" si="85"/>
        <v>3400196.7064476847</v>
      </c>
      <c r="BQ80" s="97">
        <f t="shared" ca="1" si="86"/>
        <v>3193987.6379048573</v>
      </c>
      <c r="BR80" s="97">
        <f t="shared" ca="1" si="60"/>
        <v>3044299.6138399206</v>
      </c>
      <c r="BT80" s="97">
        <f t="shared" si="61"/>
        <v>2773234.6829899475</v>
      </c>
      <c r="BU80" s="97">
        <f t="shared" si="62"/>
        <v>2544971.5818298487</v>
      </c>
      <c r="BV80" s="97">
        <f t="shared" si="63"/>
        <v>2331984.9604177848</v>
      </c>
      <c r="BW80" s="97">
        <f t="shared" si="64"/>
        <v>2331984.9604177848</v>
      </c>
      <c r="BY80" s="97">
        <f t="shared" ca="1" si="65"/>
        <v>3644217.5312834983</v>
      </c>
      <c r="BZ80" s="97">
        <f t="shared" ca="1" si="66"/>
        <v>3400196.7064476847</v>
      </c>
      <c r="CA80" s="97">
        <f t="shared" ca="1" si="67"/>
        <v>3400196.7064476847</v>
      </c>
      <c r="CB80" s="97">
        <f t="shared" ca="1" si="68"/>
        <v>3044299.6138399201</v>
      </c>
    </row>
    <row r="81" spans="2:80">
      <c r="B81" s="14">
        <v>10191</v>
      </c>
      <c r="C81" s="15" t="s">
        <v>80</v>
      </c>
      <c r="D81" s="16">
        <f>RHWM!D68</f>
        <v>1</v>
      </c>
      <c r="E81" s="16">
        <f>RHWM!E68</f>
        <v>0</v>
      </c>
      <c r="F81" s="18">
        <f>RHWM!M68</f>
        <v>120.467</v>
      </c>
      <c r="G81" s="18">
        <f>RHWM!N68</f>
        <v>120.36499999999999</v>
      </c>
      <c r="H81" s="18">
        <f>RHWM!O68</f>
        <v>131.21700000000001</v>
      </c>
      <c r="I81" s="18">
        <v>0</v>
      </c>
      <c r="J81" s="18">
        <v>0</v>
      </c>
      <c r="K81" s="18">
        <v>0</v>
      </c>
      <c r="L81" s="18">
        <v>0</v>
      </c>
      <c r="M81" s="18">
        <v>0</v>
      </c>
      <c r="N81" s="18">
        <v>0</v>
      </c>
      <c r="O81" s="81">
        <f t="shared" si="24"/>
        <v>131.21700000000001</v>
      </c>
      <c r="P81" s="63">
        <f t="shared" si="25"/>
        <v>120.36499999999999</v>
      </c>
      <c r="Q81" s="63">
        <f t="shared" si="26"/>
        <v>120.36499999999999</v>
      </c>
      <c r="R81" s="63">
        <f t="shared" si="27"/>
        <v>0</v>
      </c>
      <c r="S81" s="63">
        <f t="shared" si="28"/>
        <v>10.852000000000018</v>
      </c>
      <c r="T81" s="67">
        <f t="shared" ref="T81:T112" si="87">(Q81*$T$14+R81*$T$5)/(Q81+R81)</f>
        <v>33.949064274110405</v>
      </c>
      <c r="U81" s="138">
        <f t="shared" ref="U81:U112" ca="1" si="88">RANDBETWEEN($Z$2,$Z$3)/100</f>
        <v>1.36</v>
      </c>
      <c r="V81" s="66">
        <f t="shared" ref="V81:V112" ca="1" si="89">G81*U81</f>
        <v>163.69640000000001</v>
      </c>
      <c r="W81" s="66">
        <f t="shared" ca="1" si="29"/>
        <v>131.21700000000001</v>
      </c>
      <c r="X81" s="66">
        <f t="shared" ca="1" si="30"/>
        <v>32.479399999999998</v>
      </c>
      <c r="Y81" s="63">
        <f t="shared" ca="1" si="31"/>
        <v>0</v>
      </c>
      <c r="Z81" s="67">
        <f t="shared" ca="1" si="72"/>
        <v>39.912937344181138</v>
      </c>
      <c r="AA81" s="68">
        <f t="shared" ref="AA81:AA112" ca="1" si="90">Z81/T81-1</f>
        <v>0.17567120619046905</v>
      </c>
      <c r="AB81" s="81">
        <f t="shared" ref="AB81:AB112" si="91">O81+R81*$AB$12-S81*$AB$12</f>
        <v>125.791</v>
      </c>
      <c r="AC81" s="63">
        <f t="shared" si="32"/>
        <v>120.36499999999999</v>
      </c>
      <c r="AD81" s="63">
        <f t="shared" si="33"/>
        <v>120.36499999999999</v>
      </c>
      <c r="AE81" s="63">
        <f t="shared" si="34"/>
        <v>0</v>
      </c>
      <c r="AF81" s="63">
        <f t="shared" si="35"/>
        <v>5.4260000000000019</v>
      </c>
      <c r="AG81" s="67">
        <f t="shared" si="36"/>
        <v>34.95898946171183</v>
      </c>
      <c r="AH81" s="65">
        <f t="shared" ca="1" si="37"/>
        <v>1.36</v>
      </c>
      <c r="AI81" s="66">
        <f t="shared" ca="1" si="38"/>
        <v>163.69640000000001</v>
      </c>
      <c r="AJ81" s="66">
        <f t="shared" ca="1" si="39"/>
        <v>125.791</v>
      </c>
      <c r="AK81" s="66">
        <f t="shared" ca="1" si="40"/>
        <v>37.905400000000014</v>
      </c>
      <c r="AL81" s="63">
        <f t="shared" ca="1" si="41"/>
        <v>0</v>
      </c>
      <c r="AM81" s="67">
        <f t="shared" ca="1" si="42"/>
        <v>41.399608490673394</v>
      </c>
      <c r="AN81" s="65">
        <f t="shared" ca="1" si="43"/>
        <v>0.18423355846757317</v>
      </c>
      <c r="AO81" s="68">
        <f t="shared" ca="1" si="44"/>
        <v>3.7247851083277883E-2</v>
      </c>
      <c r="AP81" s="81">
        <f t="shared" ref="AP81:AP112" si="92">O81+R81</f>
        <v>131.21700000000001</v>
      </c>
      <c r="AQ81" s="63">
        <f t="shared" ref="AQ81:AQ112" si="93">P81</f>
        <v>120.36499999999999</v>
      </c>
      <c r="AR81" s="63">
        <f t="shared" si="45"/>
        <v>120.36499999999999</v>
      </c>
      <c r="AS81" s="63">
        <f t="shared" si="46"/>
        <v>0</v>
      </c>
      <c r="AT81" s="63">
        <f t="shared" si="47"/>
        <v>10.852000000000018</v>
      </c>
      <c r="AU81" s="67">
        <f t="shared" si="48"/>
        <v>35.901325531330492</v>
      </c>
      <c r="AV81" s="69">
        <f t="shared" ref="AV81:AV112" ca="1" si="94">U81</f>
        <v>1.36</v>
      </c>
      <c r="AW81" s="66">
        <f t="shared" ref="AW81:AW112" ca="1" si="95">V81</f>
        <v>163.69640000000001</v>
      </c>
      <c r="AX81" s="66">
        <f t="shared" ca="1" si="49"/>
        <v>131.21700000000001</v>
      </c>
      <c r="AY81" s="66">
        <f t="shared" ca="1" si="50"/>
        <v>32.479399999999998</v>
      </c>
      <c r="AZ81" s="63">
        <f t="shared" ca="1" si="51"/>
        <v>0</v>
      </c>
      <c r="BA81" s="67">
        <f t="shared" ref="BA81:BA112" ca="1" si="96">(AX81*$BA$14+AY81*$T$5)/(AX81+AY81)</f>
        <v>41.314261682414724</v>
      </c>
      <c r="BB81" s="65">
        <f t="shared" ca="1" si="52"/>
        <v>0.15077259881004812</v>
      </c>
      <c r="BC81" s="68">
        <f t="shared" ref="BC81:BC112" ca="1" si="97">BA81/Z81-1</f>
        <v>3.5109526671754265E-2</v>
      </c>
      <c r="BD81" s="81">
        <f t="shared" si="53"/>
        <v>120.36499999999999</v>
      </c>
      <c r="BE81" s="63">
        <f t="shared" si="54"/>
        <v>120.36499999999999</v>
      </c>
      <c r="BF81" s="67">
        <f t="shared" si="55"/>
        <v>35.901325531330492</v>
      </c>
      <c r="BG81" s="69">
        <f t="shared" ref="BG81:BG112" ca="1" si="98">U81</f>
        <v>1.36</v>
      </c>
      <c r="BH81" s="70">
        <f t="shared" ref="BH81:BH112" ca="1" si="99">V81</f>
        <v>163.69640000000001</v>
      </c>
      <c r="BI81" s="70">
        <f t="shared" ca="1" si="56"/>
        <v>163.69640000000001</v>
      </c>
      <c r="BJ81" s="67">
        <f t="shared" ca="1" si="57"/>
        <v>38.733501665490152</v>
      </c>
      <c r="BK81" s="65">
        <f t="shared" ca="1" si="58"/>
        <v>7.8887787351697325E-2</v>
      </c>
      <c r="BL81" s="65">
        <f t="shared" ref="BL81:BL112" ca="1" si="100">BJ81/Z81-1</f>
        <v>-2.9550209961255458E-2</v>
      </c>
      <c r="BM81" s="68">
        <f t="shared" ca="1" si="59"/>
        <v>-6.2466565099554061E-2</v>
      </c>
      <c r="BO81" s="97">
        <f t="shared" ref="BO81:BO112" ca="1" si="101">W81*$Z$14*8760+X81*$T$5*8760</f>
        <v>57234372.412411802</v>
      </c>
      <c r="BP81" s="97">
        <f t="shared" ref="BP81:BP112" ca="1" si="102">AJ81*$AM$14*8760+AK81*$T$5*8760</f>
        <v>59366229.792874172</v>
      </c>
      <c r="BQ81" s="97">
        <f t="shared" ref="BQ81:BQ112" ca="1" si="103">AX81*$BA$14*8760+AY81*$T$5*8760</f>
        <v>59243844.137166493</v>
      </c>
      <c r="BR81" s="97">
        <f t="shared" ca="1" si="60"/>
        <v>55543084.690624341</v>
      </c>
      <c r="BT81" s="97">
        <f t="shared" si="61"/>
        <v>35795805.103054896</v>
      </c>
      <c r="BU81" s="97">
        <f t="shared" si="62"/>
        <v>36860667.595056348</v>
      </c>
      <c r="BV81" s="97">
        <f t="shared" si="63"/>
        <v>37854264.296788484</v>
      </c>
      <c r="BW81" s="97">
        <f t="shared" si="64"/>
        <v>37854264.296788484</v>
      </c>
      <c r="BY81" s="97">
        <f t="shared" ca="1" si="65"/>
        <v>57234372.412411802</v>
      </c>
      <c r="BZ81" s="97">
        <f t="shared" ca="1" si="66"/>
        <v>59366229.79287418</v>
      </c>
      <c r="CA81" s="97">
        <f t="shared" ca="1" si="67"/>
        <v>59366229.79287418</v>
      </c>
      <c r="CB81" s="97">
        <f t="shared" ca="1" si="68"/>
        <v>55543084.690624341</v>
      </c>
    </row>
    <row r="82" spans="2:80">
      <c r="B82" s="14">
        <v>10197</v>
      </c>
      <c r="C82" s="15" t="s">
        <v>81</v>
      </c>
      <c r="D82" s="16">
        <f>RHWM!D69</f>
        <v>1</v>
      </c>
      <c r="E82" s="16">
        <f>RHWM!E69</f>
        <v>0</v>
      </c>
      <c r="F82" s="18">
        <f>RHWM!M69</f>
        <v>28.231999999999999</v>
      </c>
      <c r="G82" s="18">
        <f>RHWM!N69</f>
        <v>28.477</v>
      </c>
      <c r="H82" s="18">
        <f>RHWM!O69</f>
        <v>22.753</v>
      </c>
      <c r="I82" s="18">
        <v>5.4790000000000001</v>
      </c>
      <c r="J82" s="18">
        <v>5.7240000000000002</v>
      </c>
      <c r="K82" s="18">
        <v>0</v>
      </c>
      <c r="L82" s="18">
        <v>0</v>
      </c>
      <c r="M82" s="18">
        <v>5.4790000000000001</v>
      </c>
      <c r="N82" s="18">
        <v>5.7240000000000002</v>
      </c>
      <c r="O82" s="81">
        <f t="shared" ref="O82:O145" si="104">H82</f>
        <v>22.753</v>
      </c>
      <c r="P82" s="63">
        <f t="shared" ref="P82:P145" si="105">G82</f>
        <v>28.477</v>
      </c>
      <c r="Q82" s="63">
        <f t="shared" ref="Q82:Q145" si="106">MIN(P82,O82)</f>
        <v>22.753</v>
      </c>
      <c r="R82" s="63">
        <f t="shared" ref="R82:R145" si="107">MAX(0,P82-O82)</f>
        <v>5.7240000000000002</v>
      </c>
      <c r="S82" s="63">
        <f t="shared" ref="S82:S145" si="108">MAX(0,O82-P82)</f>
        <v>0</v>
      </c>
      <c r="T82" s="67">
        <f t="shared" si="87"/>
        <v>39.812548352313584</v>
      </c>
      <c r="U82" s="138">
        <f t="shared" ca="1" si="88"/>
        <v>1.35</v>
      </c>
      <c r="V82" s="66">
        <f t="shared" ca="1" si="89"/>
        <v>38.443950000000001</v>
      </c>
      <c r="W82" s="66">
        <f t="shared" ref="W82:W145" ca="1" si="109">MIN(V82,O82)</f>
        <v>22.753</v>
      </c>
      <c r="X82" s="66">
        <f t="shared" ref="X82:X145" ca="1" si="110">MAX(0,V82-O82)</f>
        <v>15.690950000000001</v>
      </c>
      <c r="Y82" s="63">
        <f t="shared" ref="Y82:Y145" ca="1" si="111">MAX(0,O82-V82)</f>
        <v>0</v>
      </c>
      <c r="Z82" s="67">
        <f t="shared" ca="1" si="72"/>
        <v>45.985167550245656</v>
      </c>
      <c r="AA82" s="68">
        <f t="shared" ca="1" si="90"/>
        <v>0.15504205215171485</v>
      </c>
      <c r="AB82" s="81">
        <f t="shared" si="91"/>
        <v>25.615000000000002</v>
      </c>
      <c r="AC82" s="63">
        <f t="shared" ref="AC82:AC145" si="112">P82</f>
        <v>28.477</v>
      </c>
      <c r="AD82" s="63">
        <f t="shared" ref="AD82:AD145" si="113">MIN(AC82,AB82)</f>
        <v>25.615000000000002</v>
      </c>
      <c r="AE82" s="63">
        <f t="shared" ref="AE82:AE145" si="114">MAX(0,AC82-AB82)</f>
        <v>2.8619999999999983</v>
      </c>
      <c r="AF82" s="63">
        <f t="shared" ref="AF82:AF145" si="115">MAX(0,AB82-AC82)</f>
        <v>0</v>
      </c>
      <c r="AG82" s="67">
        <f t="shared" ref="AG82:AG145" si="116">(AD82*$AG$14+AE82*$T$5)/(AD82+AE82)</f>
        <v>37.789231838387067</v>
      </c>
      <c r="AH82" s="65">
        <f t="shared" ref="AH82:AH145" ca="1" si="117">U82</f>
        <v>1.35</v>
      </c>
      <c r="AI82" s="66">
        <f t="shared" ref="AI82:AI145" ca="1" si="118">V82</f>
        <v>38.443950000000001</v>
      </c>
      <c r="AJ82" s="66">
        <f t="shared" ref="AJ82:AJ145" ca="1" si="119">MIN(AI82,AB82)</f>
        <v>25.615000000000002</v>
      </c>
      <c r="AK82" s="66">
        <f t="shared" ref="AK82:AK145" ca="1" si="120">MAX(0,AI82-AB82)</f>
        <v>12.828949999999999</v>
      </c>
      <c r="AL82" s="63">
        <f t="shared" ref="AL82:AL145" ca="1" si="121">MAX(0,AB82-AI82)</f>
        <v>0</v>
      </c>
      <c r="AM82" s="67">
        <f t="shared" ref="AM82:AM145" ca="1" si="122">(AJ82*$AM$14+AK82*$T$5)/(AJ82+AK82)</f>
        <v>44.286824021426419</v>
      </c>
      <c r="AN82" s="65">
        <f t="shared" ref="AN82:AN145" ca="1" si="123">AM82/AG82-1</f>
        <v>0.17194295482976618</v>
      </c>
      <c r="AO82" s="68">
        <f t="shared" ref="AO82:AO145" ca="1" si="124">AM82/Z82-1</f>
        <v>-3.6932420154032086E-2</v>
      </c>
      <c r="AP82" s="81">
        <f t="shared" si="92"/>
        <v>28.477</v>
      </c>
      <c r="AQ82" s="63">
        <f t="shared" si="93"/>
        <v>28.477</v>
      </c>
      <c r="AR82" s="63">
        <f t="shared" ref="AR82:AR145" si="125">MIN(AQ82,AP82)</f>
        <v>28.477</v>
      </c>
      <c r="AS82" s="63">
        <f t="shared" ref="AS82:AS145" si="126">MAX(0,AQ82-AP82)</f>
        <v>0</v>
      </c>
      <c r="AT82" s="63">
        <f t="shared" ref="AT82:AT145" si="127">MAX(0,AP82-AQ82)</f>
        <v>0</v>
      </c>
      <c r="AU82" s="67">
        <f t="shared" ref="AU82:AU145" si="128">$AU$14</f>
        <v>35.901325531330492</v>
      </c>
      <c r="AV82" s="69">
        <f t="shared" ca="1" si="94"/>
        <v>1.35</v>
      </c>
      <c r="AW82" s="66">
        <f t="shared" ca="1" si="95"/>
        <v>38.443950000000001</v>
      </c>
      <c r="AX82" s="66">
        <f t="shared" ref="AX82:AX145" ca="1" si="129">MIN(AW82,AP82)</f>
        <v>28.477</v>
      </c>
      <c r="AY82" s="66">
        <f t="shared" ref="AY82:AY145" ca="1" si="130">MAX(0,AW82-AP82)</f>
        <v>9.9669500000000006</v>
      </c>
      <c r="AZ82" s="63">
        <f t="shared" ref="AZ82:AZ145" ca="1" si="131">MAX(0,AP82-AW82)</f>
        <v>0</v>
      </c>
      <c r="BA82" s="67">
        <f t="shared" ca="1" si="96"/>
        <v>42.969489567997115</v>
      </c>
      <c r="BB82" s="65">
        <f t="shared" ref="BB82:BB145" ca="1" si="132">BA82/AU82-1</f>
        <v>0.19687752282289273</v>
      </c>
      <c r="BC82" s="68">
        <f t="shared" ca="1" si="97"/>
        <v>-6.5579362714150435E-2</v>
      </c>
      <c r="BD82" s="81">
        <f t="shared" ref="BD82:BD145" si="133">AQ82</f>
        <v>28.477</v>
      </c>
      <c r="BE82" s="63">
        <f t="shared" ref="BE82:BE145" si="134">BD82</f>
        <v>28.477</v>
      </c>
      <c r="BF82" s="67">
        <f t="shared" ref="BF82:BF145" si="135">$BF$14</f>
        <v>35.901325531330492</v>
      </c>
      <c r="BG82" s="69">
        <f t="shared" ca="1" si="98"/>
        <v>1.35</v>
      </c>
      <c r="BH82" s="70">
        <f t="shared" ca="1" si="99"/>
        <v>38.443950000000001</v>
      </c>
      <c r="BI82" s="70">
        <f t="shared" ref="BI82:BI145" ca="1" si="136">BH82</f>
        <v>38.443950000000001</v>
      </c>
      <c r="BJ82" s="67">
        <f t="shared" ref="BJ82:BJ145" ca="1" si="137">$BJ$14</f>
        <v>38.733501665490152</v>
      </c>
      <c r="BK82" s="65">
        <f t="shared" ref="BK82:BK145" ca="1" si="138">BJ82/BF82-1</f>
        <v>7.8887787351697325E-2</v>
      </c>
      <c r="BL82" s="65">
        <f t="shared" ca="1" si="100"/>
        <v>-0.15769575867766439</v>
      </c>
      <c r="BM82" s="68">
        <f t="shared" ref="BM82:BM145" ca="1" si="139">BJ82/BA82-1</f>
        <v>-9.8581294427612876E-2</v>
      </c>
      <c r="BO82" s="97">
        <f t="shared" ca="1" si="101"/>
        <v>15486378.982699014</v>
      </c>
      <c r="BP82" s="97">
        <f t="shared" ca="1" si="102"/>
        <v>14914429.527445402</v>
      </c>
      <c r="BQ82" s="97">
        <f t="shared" ca="1" si="103"/>
        <v>14470792.1182638</v>
      </c>
      <c r="BR82" s="97">
        <f t="shared" ref="BR82:BR145" ca="1" si="140">BJ82*BI82*8760</f>
        <v>13044242.699852457</v>
      </c>
      <c r="BT82" s="97">
        <f t="shared" ref="BT82:BT145" si="141">Q82*8760*$T$14+R82*8760*$T$5</f>
        <v>9931579.3893965855</v>
      </c>
      <c r="BU82" s="97">
        <f t="shared" ref="BU82:BU145" si="142">AD82*8760*$AG$14+AE82*8760*$T$5</f>
        <v>9426845.8463409171</v>
      </c>
      <c r="BV82" s="97">
        <f t="shared" ref="BV82:BV145" si="143">AR82*8760*$AU$14+AS82*8760*$T$5</f>
        <v>8955891.5330839176</v>
      </c>
      <c r="BW82" s="97">
        <f t="shared" ref="BW82:BW145" si="144">BE82*8760*$BF$14</f>
        <v>8955891.5330839176</v>
      </c>
      <c r="BY82" s="97">
        <f t="shared" ref="BY82:BY145" ca="1" si="145">Z82*8760*V82</f>
        <v>15486378.982699014</v>
      </c>
      <c r="BZ82" s="97">
        <f t="shared" ref="BZ82:BZ145" ca="1" si="146">AM82*8760*AI82</f>
        <v>14914429.527445402</v>
      </c>
      <c r="CA82" s="97">
        <f t="shared" ref="CA82:CA145" ca="1" si="147">AM82*8760*AI82</f>
        <v>14914429.527445402</v>
      </c>
      <c r="CB82" s="97">
        <f t="shared" ref="CB82:CB145" ca="1" si="148">BJ82*8760*BH82</f>
        <v>13044242.699852455</v>
      </c>
    </row>
    <row r="83" spans="2:80">
      <c r="B83" s="14">
        <v>10202</v>
      </c>
      <c r="C83" s="15" t="s">
        <v>82</v>
      </c>
      <c r="D83" s="16">
        <f>RHWM!D70</f>
        <v>1</v>
      </c>
      <c r="E83" s="16">
        <f>RHWM!E70</f>
        <v>0</v>
      </c>
      <c r="F83" s="18">
        <f>RHWM!M70</f>
        <v>15.488</v>
      </c>
      <c r="G83" s="18">
        <f>RHWM!N70</f>
        <v>15.606999999999999</v>
      </c>
      <c r="H83" s="18">
        <f>RHWM!O70</f>
        <v>13.099</v>
      </c>
      <c r="I83" s="18">
        <v>2.3889999999999998</v>
      </c>
      <c r="J83" s="18">
        <v>2.508</v>
      </c>
      <c r="K83" s="18">
        <v>0</v>
      </c>
      <c r="L83" s="18">
        <v>0</v>
      </c>
      <c r="M83" s="18">
        <v>2.3889999999999998</v>
      </c>
      <c r="N83" s="18">
        <v>2.508</v>
      </c>
      <c r="O83" s="81">
        <f t="shared" si="104"/>
        <v>13.099</v>
      </c>
      <c r="P83" s="63">
        <f t="shared" si="105"/>
        <v>15.606999999999999</v>
      </c>
      <c r="Q83" s="63">
        <f t="shared" si="106"/>
        <v>13.099</v>
      </c>
      <c r="R83" s="63">
        <f t="shared" si="107"/>
        <v>2.5079999999999991</v>
      </c>
      <c r="S83" s="63">
        <f t="shared" si="108"/>
        <v>0</v>
      </c>
      <c r="T83" s="67">
        <f t="shared" si="87"/>
        <v>38.636749722981492</v>
      </c>
      <c r="U83" s="138">
        <f t="shared" ca="1" si="88"/>
        <v>1.35</v>
      </c>
      <c r="V83" s="66">
        <f t="shared" ca="1" si="89"/>
        <v>21.06945</v>
      </c>
      <c r="W83" s="66">
        <f t="shared" ca="1" si="109"/>
        <v>13.099</v>
      </c>
      <c r="X83" s="66">
        <f t="shared" ca="1" si="110"/>
        <v>7.9704499999999996</v>
      </c>
      <c r="Y83" s="63">
        <f t="shared" ca="1" si="111"/>
        <v>0</v>
      </c>
      <c r="Z83" s="67">
        <f t="shared" ca="1" si="72"/>
        <v>45.120761058588037</v>
      </c>
      <c r="AA83" s="68">
        <f t="shared" ca="1" si="90"/>
        <v>0.16781979286807847</v>
      </c>
      <c r="AB83" s="81">
        <f t="shared" si="91"/>
        <v>14.353</v>
      </c>
      <c r="AC83" s="63">
        <f t="shared" si="112"/>
        <v>15.606999999999999</v>
      </c>
      <c r="AD83" s="63">
        <f t="shared" si="113"/>
        <v>14.353</v>
      </c>
      <c r="AE83" s="63">
        <f t="shared" si="114"/>
        <v>1.2539999999999996</v>
      </c>
      <c r="AF83" s="63">
        <f t="shared" si="115"/>
        <v>0</v>
      </c>
      <c r="AG83" s="67">
        <f t="shared" si="116"/>
        <v>37.221686150057657</v>
      </c>
      <c r="AH83" s="65">
        <f t="shared" ca="1" si="117"/>
        <v>1.35</v>
      </c>
      <c r="AI83" s="66">
        <f t="shared" ca="1" si="118"/>
        <v>21.06945</v>
      </c>
      <c r="AJ83" s="66">
        <f t="shared" ca="1" si="119"/>
        <v>14.353</v>
      </c>
      <c r="AK83" s="66">
        <f t="shared" ca="1" si="120"/>
        <v>6.71645</v>
      </c>
      <c r="AL83" s="63">
        <f t="shared" ca="1" si="121"/>
        <v>0</v>
      </c>
      <c r="AM83" s="67">
        <f t="shared" ca="1" si="122"/>
        <v>43.864859406852027</v>
      </c>
      <c r="AN83" s="65">
        <f t="shared" ca="1" si="123"/>
        <v>0.17847588177528273</v>
      </c>
      <c r="AO83" s="68">
        <f t="shared" ca="1" si="124"/>
        <v>-2.7834230236171265E-2</v>
      </c>
      <c r="AP83" s="81">
        <f t="shared" si="92"/>
        <v>15.606999999999999</v>
      </c>
      <c r="AQ83" s="63">
        <f t="shared" si="93"/>
        <v>15.606999999999999</v>
      </c>
      <c r="AR83" s="63">
        <f t="shared" si="125"/>
        <v>15.606999999999999</v>
      </c>
      <c r="AS83" s="63">
        <f t="shared" si="126"/>
        <v>0</v>
      </c>
      <c r="AT83" s="63">
        <f t="shared" si="127"/>
        <v>0</v>
      </c>
      <c r="AU83" s="67">
        <f t="shared" si="128"/>
        <v>35.901325531330492</v>
      </c>
      <c r="AV83" s="69">
        <f t="shared" ca="1" si="94"/>
        <v>1.35</v>
      </c>
      <c r="AW83" s="66">
        <f t="shared" ca="1" si="95"/>
        <v>21.06945</v>
      </c>
      <c r="AX83" s="66">
        <f t="shared" ca="1" si="129"/>
        <v>15.606999999999999</v>
      </c>
      <c r="AY83" s="66">
        <f t="shared" ca="1" si="130"/>
        <v>5.4624500000000005</v>
      </c>
      <c r="AZ83" s="63">
        <f t="shared" ca="1" si="131"/>
        <v>0</v>
      </c>
      <c r="BA83" s="67">
        <f t="shared" ca="1" si="96"/>
        <v>42.969489567997108</v>
      </c>
      <c r="BB83" s="65">
        <f t="shared" ca="1" si="132"/>
        <v>0.1968775228228925</v>
      </c>
      <c r="BC83" s="68">
        <f t="shared" ca="1" si="97"/>
        <v>-4.7678085212205623E-2</v>
      </c>
      <c r="BD83" s="81">
        <f t="shared" si="133"/>
        <v>15.606999999999999</v>
      </c>
      <c r="BE83" s="63">
        <f t="shared" si="134"/>
        <v>15.606999999999999</v>
      </c>
      <c r="BF83" s="67">
        <f t="shared" si="135"/>
        <v>35.901325531330492</v>
      </c>
      <c r="BG83" s="69">
        <f t="shared" ca="1" si="98"/>
        <v>1.35</v>
      </c>
      <c r="BH83" s="70">
        <f t="shared" ca="1" si="99"/>
        <v>21.06945</v>
      </c>
      <c r="BI83" s="70">
        <f t="shared" ca="1" si="136"/>
        <v>21.06945</v>
      </c>
      <c r="BJ83" s="67">
        <f t="shared" ca="1" si="137"/>
        <v>38.733501665490152</v>
      </c>
      <c r="BK83" s="65">
        <f t="shared" ca="1" si="138"/>
        <v>7.8887787351697325E-2</v>
      </c>
      <c r="BL83" s="65">
        <f t="shared" ca="1" si="100"/>
        <v>-0.14155921228376911</v>
      </c>
      <c r="BM83" s="68">
        <f t="shared" ca="1" si="139"/>
        <v>-9.8581294427612765E-2</v>
      </c>
      <c r="BO83" s="97">
        <f t="shared" ca="1" si="101"/>
        <v>8327865.8631922007</v>
      </c>
      <c r="BP83" s="97">
        <f t="shared" ca="1" si="102"/>
        <v>8096066.1273801569</v>
      </c>
      <c r="BQ83" s="97">
        <f t="shared" ca="1" si="103"/>
        <v>7930809.1649311054</v>
      </c>
      <c r="BR83" s="97">
        <f t="shared" ca="1" si="140"/>
        <v>7148979.7315938221</v>
      </c>
      <c r="BT83" s="97">
        <f t="shared" si="141"/>
        <v>5282312.8756367723</v>
      </c>
      <c r="BU83" s="97">
        <f t="shared" si="142"/>
        <v>5088849.1763170008</v>
      </c>
      <c r="BV83" s="97">
        <f t="shared" si="143"/>
        <v>4908333.0110910814</v>
      </c>
      <c r="BW83" s="97">
        <f t="shared" si="144"/>
        <v>4908333.0110910814</v>
      </c>
      <c r="BY83" s="97">
        <f t="shared" ca="1" si="145"/>
        <v>8327865.8631922007</v>
      </c>
      <c r="BZ83" s="97">
        <f t="shared" ca="1" si="146"/>
        <v>8096066.1273801578</v>
      </c>
      <c r="CA83" s="97">
        <f t="shared" ca="1" si="147"/>
        <v>8096066.1273801578</v>
      </c>
      <c r="CB83" s="97">
        <f t="shared" ca="1" si="148"/>
        <v>7148979.7315938221</v>
      </c>
    </row>
    <row r="84" spans="2:80">
      <c r="B84" s="14">
        <v>10203</v>
      </c>
      <c r="C84" s="15" t="s">
        <v>83</v>
      </c>
      <c r="D84" s="16">
        <f>RHWM!D71</f>
        <v>1</v>
      </c>
      <c r="E84" s="16">
        <f>RHWM!E71</f>
        <v>0</v>
      </c>
      <c r="F84" s="18">
        <f>RHWM!M71</f>
        <v>6.7290000000000001</v>
      </c>
      <c r="G84" s="18">
        <f>RHWM!N71</f>
        <v>6.7750000000000004</v>
      </c>
      <c r="H84" s="18">
        <f>RHWM!O71</f>
        <v>6.2130000000000001</v>
      </c>
      <c r="I84" s="18">
        <v>0.51600000000000001</v>
      </c>
      <c r="J84" s="18">
        <v>0.56200000000000006</v>
      </c>
      <c r="K84" s="18">
        <v>0.51600000000000001</v>
      </c>
      <c r="L84" s="18">
        <v>0.56200000000000006</v>
      </c>
      <c r="M84" s="18">
        <v>0</v>
      </c>
      <c r="N84" s="18">
        <v>0</v>
      </c>
      <c r="O84" s="81">
        <f t="shared" si="104"/>
        <v>6.2130000000000001</v>
      </c>
      <c r="P84" s="63">
        <f t="shared" si="105"/>
        <v>6.7750000000000004</v>
      </c>
      <c r="Q84" s="63">
        <f t="shared" si="106"/>
        <v>6.2130000000000001</v>
      </c>
      <c r="R84" s="63">
        <f t="shared" si="107"/>
        <v>0.56200000000000028</v>
      </c>
      <c r="S84" s="63">
        <f t="shared" si="108"/>
        <v>0</v>
      </c>
      <c r="T84" s="67">
        <f t="shared" si="87"/>
        <v>36.368852595579035</v>
      </c>
      <c r="U84" s="138">
        <f t="shared" ca="1" si="88"/>
        <v>1.36</v>
      </c>
      <c r="V84" s="66">
        <f t="shared" ca="1" si="89"/>
        <v>9.2140000000000004</v>
      </c>
      <c r="W84" s="66">
        <f t="shared" ca="1" si="109"/>
        <v>6.2130000000000001</v>
      </c>
      <c r="X84" s="66">
        <f t="shared" ca="1" si="110"/>
        <v>3.0010000000000003</v>
      </c>
      <c r="Y84" s="63">
        <f t="shared" ca="1" si="111"/>
        <v>0</v>
      </c>
      <c r="Z84" s="67">
        <f t="shared" ca="1" si="72"/>
        <v>43.598088270867464</v>
      </c>
      <c r="AA84" s="68">
        <f t="shared" ca="1" si="90"/>
        <v>0.1987754674495068</v>
      </c>
      <c r="AB84" s="81">
        <f t="shared" si="91"/>
        <v>6.4939999999999998</v>
      </c>
      <c r="AC84" s="63">
        <f t="shared" si="112"/>
        <v>6.7750000000000004</v>
      </c>
      <c r="AD84" s="63">
        <f t="shared" si="113"/>
        <v>6.4939999999999998</v>
      </c>
      <c r="AE84" s="63">
        <f t="shared" si="114"/>
        <v>0.28100000000000058</v>
      </c>
      <c r="AF84" s="63">
        <f t="shared" si="115"/>
        <v>0</v>
      </c>
      <c r="AG84" s="67">
        <f t="shared" si="116"/>
        <v>36.12699595045855</v>
      </c>
      <c r="AH84" s="65">
        <f t="shared" ca="1" si="117"/>
        <v>1.36</v>
      </c>
      <c r="AI84" s="66">
        <f t="shared" ca="1" si="118"/>
        <v>9.2140000000000004</v>
      </c>
      <c r="AJ84" s="66">
        <f t="shared" ca="1" si="119"/>
        <v>6.4939999999999998</v>
      </c>
      <c r="AK84" s="66">
        <f t="shared" ca="1" si="120"/>
        <v>2.7200000000000006</v>
      </c>
      <c r="AL84" s="63">
        <f t="shared" ca="1" si="121"/>
        <v>0</v>
      </c>
      <c r="AM84" s="67">
        <f t="shared" ca="1" si="122"/>
        <v>43.198534465240918</v>
      </c>
      <c r="AN84" s="65">
        <f t="shared" ca="1" si="123"/>
        <v>0.19574111626883317</v>
      </c>
      <c r="AO84" s="68">
        <f t="shared" ca="1" si="124"/>
        <v>-9.1644799456386261E-3</v>
      </c>
      <c r="AP84" s="81">
        <f t="shared" si="92"/>
        <v>6.7750000000000004</v>
      </c>
      <c r="AQ84" s="63">
        <f t="shared" si="93"/>
        <v>6.7750000000000004</v>
      </c>
      <c r="AR84" s="63">
        <f t="shared" si="125"/>
        <v>6.7750000000000004</v>
      </c>
      <c r="AS84" s="63">
        <f t="shared" si="126"/>
        <v>0</v>
      </c>
      <c r="AT84" s="63">
        <f t="shared" si="127"/>
        <v>0</v>
      </c>
      <c r="AU84" s="67">
        <f t="shared" si="128"/>
        <v>35.901325531330492</v>
      </c>
      <c r="AV84" s="69">
        <f t="shared" ca="1" si="94"/>
        <v>1.36</v>
      </c>
      <c r="AW84" s="66">
        <f t="shared" ca="1" si="95"/>
        <v>9.2140000000000004</v>
      </c>
      <c r="AX84" s="66">
        <f t="shared" ca="1" si="129"/>
        <v>6.7750000000000004</v>
      </c>
      <c r="AY84" s="66">
        <f t="shared" ca="1" si="130"/>
        <v>2.4390000000000001</v>
      </c>
      <c r="AZ84" s="63">
        <f t="shared" ca="1" si="131"/>
        <v>0</v>
      </c>
      <c r="BA84" s="67">
        <f t="shared" ca="1" si="96"/>
        <v>43.117655085879484</v>
      </c>
      <c r="BB84" s="65">
        <f t="shared" ca="1" si="132"/>
        <v>0.20100454364147136</v>
      </c>
      <c r="BC84" s="68">
        <f t="shared" ca="1" si="97"/>
        <v>-1.1019592923504629E-2</v>
      </c>
      <c r="BD84" s="81">
        <f t="shared" si="133"/>
        <v>6.7750000000000004</v>
      </c>
      <c r="BE84" s="63">
        <f t="shared" si="134"/>
        <v>6.7750000000000004</v>
      </c>
      <c r="BF84" s="67">
        <f t="shared" si="135"/>
        <v>35.901325531330492</v>
      </c>
      <c r="BG84" s="69">
        <f t="shared" ca="1" si="98"/>
        <v>1.36</v>
      </c>
      <c r="BH84" s="70">
        <f t="shared" ca="1" si="99"/>
        <v>9.2140000000000004</v>
      </c>
      <c r="BI84" s="70">
        <f t="shared" ca="1" si="136"/>
        <v>9.2140000000000004</v>
      </c>
      <c r="BJ84" s="67">
        <f t="shared" ca="1" si="137"/>
        <v>38.733501665490152</v>
      </c>
      <c r="BK84" s="65">
        <f t="shared" ca="1" si="138"/>
        <v>7.8887787351697325E-2</v>
      </c>
      <c r="BL84" s="65">
        <f t="shared" ca="1" si="100"/>
        <v>-0.11157797963879668</v>
      </c>
      <c r="BM84" s="68">
        <f t="shared" ca="1" si="139"/>
        <v>-0.10167884620945189</v>
      </c>
      <c r="BO84" s="97">
        <f t="shared" ca="1" si="101"/>
        <v>3519003.99947129</v>
      </c>
      <c r="BP84" s="97">
        <f t="shared" ca="1" si="102"/>
        <v>3486754.1578895133</v>
      </c>
      <c r="BQ84" s="97">
        <f t="shared" ca="1" si="103"/>
        <v>3480226.0079009319</v>
      </c>
      <c r="BR84" s="97">
        <f t="shared" ca="1" si="140"/>
        <v>3126360.642869438</v>
      </c>
      <c r="BT84" s="97">
        <f t="shared" si="141"/>
        <v>2158455.0326950201</v>
      </c>
      <c r="BU84" s="97">
        <f t="shared" si="142"/>
        <v>2144101.0826637642</v>
      </c>
      <c r="BV84" s="97">
        <f t="shared" si="143"/>
        <v>2130707.7689589332</v>
      </c>
      <c r="BW84" s="97">
        <f t="shared" si="144"/>
        <v>2130707.7689589332</v>
      </c>
      <c r="BY84" s="97">
        <f t="shared" ca="1" si="145"/>
        <v>3519003.99947129</v>
      </c>
      <c r="BZ84" s="97">
        <f t="shared" ca="1" si="146"/>
        <v>3486754.1578895133</v>
      </c>
      <c r="CA84" s="97">
        <f t="shared" ca="1" si="147"/>
        <v>3486754.1578895133</v>
      </c>
      <c r="CB84" s="97">
        <f t="shared" ca="1" si="148"/>
        <v>3126360.642869438</v>
      </c>
    </row>
    <row r="85" spans="2:80">
      <c r="B85" s="14">
        <v>10204</v>
      </c>
      <c r="C85" s="15" t="s">
        <v>84</v>
      </c>
      <c r="D85" s="16">
        <f>RHWM!D72</f>
        <v>1</v>
      </c>
      <c r="E85" s="16">
        <f>RHWM!E72</f>
        <v>0</v>
      </c>
      <c r="F85" s="18">
        <f>RHWM!M72</f>
        <v>85.454999999999998</v>
      </c>
      <c r="G85" s="18">
        <f>RHWM!N72</f>
        <v>87.174000000000007</v>
      </c>
      <c r="H85" s="18">
        <f>RHWM!O72</f>
        <v>79.555999999999997</v>
      </c>
      <c r="I85" s="18">
        <v>5.899</v>
      </c>
      <c r="J85" s="18">
        <v>7.6180000000000003</v>
      </c>
      <c r="K85" s="18">
        <v>0</v>
      </c>
      <c r="L85" s="18">
        <v>0</v>
      </c>
      <c r="M85" s="18">
        <v>5.899</v>
      </c>
      <c r="N85" s="18">
        <v>7.6180000000000003</v>
      </c>
      <c r="O85" s="81">
        <f t="shared" si="104"/>
        <v>79.555999999999997</v>
      </c>
      <c r="P85" s="63">
        <f t="shared" si="105"/>
        <v>87.174000000000007</v>
      </c>
      <c r="Q85" s="63">
        <f t="shared" si="106"/>
        <v>79.555999999999997</v>
      </c>
      <c r="R85" s="63">
        <f t="shared" si="107"/>
        <v>7.6180000000000092</v>
      </c>
      <c r="S85" s="63">
        <f t="shared" si="108"/>
        <v>0</v>
      </c>
      <c r="T85" s="67">
        <f t="shared" si="87"/>
        <v>36.498266884519779</v>
      </c>
      <c r="U85" s="138">
        <f t="shared" ca="1" si="88"/>
        <v>1.36</v>
      </c>
      <c r="V85" s="66">
        <f t="shared" ca="1" si="89"/>
        <v>118.55664000000002</v>
      </c>
      <c r="W85" s="66">
        <f t="shared" ca="1" si="109"/>
        <v>79.555999999999997</v>
      </c>
      <c r="X85" s="66">
        <f t="shared" ca="1" si="110"/>
        <v>39.000640000000018</v>
      </c>
      <c r="Y85" s="63">
        <f t="shared" ca="1" si="111"/>
        <v>0</v>
      </c>
      <c r="Z85" s="67">
        <f t="shared" ca="1" si="72"/>
        <v>43.692529615270224</v>
      </c>
      <c r="AA85" s="68">
        <f t="shared" ca="1" si="90"/>
        <v>0.19711244792836413</v>
      </c>
      <c r="AB85" s="81">
        <f t="shared" si="91"/>
        <v>83.365000000000009</v>
      </c>
      <c r="AC85" s="63">
        <f t="shared" si="112"/>
        <v>87.174000000000007</v>
      </c>
      <c r="AD85" s="63">
        <f t="shared" si="113"/>
        <v>83.365000000000009</v>
      </c>
      <c r="AE85" s="63">
        <f t="shared" si="114"/>
        <v>3.8089999999999975</v>
      </c>
      <c r="AF85" s="63">
        <f t="shared" si="115"/>
        <v>0</v>
      </c>
      <c r="AG85" s="67">
        <f t="shared" si="116"/>
        <v>36.189462872824542</v>
      </c>
      <c r="AH85" s="65">
        <f t="shared" ca="1" si="117"/>
        <v>1.36</v>
      </c>
      <c r="AI85" s="66">
        <f t="shared" ca="1" si="118"/>
        <v>118.55664000000002</v>
      </c>
      <c r="AJ85" s="66">
        <f t="shared" ca="1" si="119"/>
        <v>83.365000000000009</v>
      </c>
      <c r="AK85" s="66">
        <f t="shared" ca="1" si="120"/>
        <v>35.191640000000007</v>
      </c>
      <c r="AL85" s="63">
        <f t="shared" ca="1" si="121"/>
        <v>0</v>
      </c>
      <c r="AM85" s="67">
        <f t="shared" ca="1" si="122"/>
        <v>43.244636508521943</v>
      </c>
      <c r="AN85" s="65">
        <f t="shared" ca="1" si="123"/>
        <v>0.19495104584697454</v>
      </c>
      <c r="AO85" s="68">
        <f t="shared" ca="1" si="124"/>
        <v>-1.0251022559054301E-2</v>
      </c>
      <c r="AP85" s="81">
        <f t="shared" si="92"/>
        <v>87.174000000000007</v>
      </c>
      <c r="AQ85" s="63">
        <f t="shared" si="93"/>
        <v>87.174000000000007</v>
      </c>
      <c r="AR85" s="63">
        <f t="shared" si="125"/>
        <v>87.174000000000007</v>
      </c>
      <c r="AS85" s="63">
        <f t="shared" si="126"/>
        <v>0</v>
      </c>
      <c r="AT85" s="63">
        <f t="shared" si="127"/>
        <v>0</v>
      </c>
      <c r="AU85" s="67">
        <f t="shared" si="128"/>
        <v>35.901325531330492</v>
      </c>
      <c r="AV85" s="69">
        <f t="shared" ca="1" si="94"/>
        <v>1.36</v>
      </c>
      <c r="AW85" s="66">
        <f t="shared" ca="1" si="95"/>
        <v>118.55664000000002</v>
      </c>
      <c r="AX85" s="66">
        <f t="shared" ca="1" si="129"/>
        <v>87.174000000000007</v>
      </c>
      <c r="AY85" s="66">
        <f t="shared" ca="1" si="130"/>
        <v>31.382640000000009</v>
      </c>
      <c r="AZ85" s="63">
        <f t="shared" ca="1" si="131"/>
        <v>0</v>
      </c>
      <c r="BA85" s="67">
        <f t="shared" ca="1" si="96"/>
        <v>43.117655085879484</v>
      </c>
      <c r="BB85" s="65">
        <f t="shared" ca="1" si="132"/>
        <v>0.20100454364147136</v>
      </c>
      <c r="BC85" s="68">
        <f t="shared" ca="1" si="97"/>
        <v>-1.315727275240719E-2</v>
      </c>
      <c r="BD85" s="81">
        <f t="shared" si="133"/>
        <v>87.174000000000007</v>
      </c>
      <c r="BE85" s="63">
        <f t="shared" si="134"/>
        <v>87.174000000000007</v>
      </c>
      <c r="BF85" s="67">
        <f t="shared" si="135"/>
        <v>35.901325531330492</v>
      </c>
      <c r="BG85" s="69">
        <f t="shared" ca="1" si="98"/>
        <v>1.36</v>
      </c>
      <c r="BH85" s="70">
        <f t="shared" ca="1" si="99"/>
        <v>118.55664000000002</v>
      </c>
      <c r="BI85" s="70">
        <f t="shared" ca="1" si="136"/>
        <v>118.55664000000002</v>
      </c>
      <c r="BJ85" s="67">
        <f t="shared" ca="1" si="137"/>
        <v>38.733501665490152</v>
      </c>
      <c r="BK85" s="65">
        <f t="shared" ca="1" si="138"/>
        <v>7.8887787351697325E-2</v>
      </c>
      <c r="BL85" s="65">
        <f t="shared" ca="1" si="100"/>
        <v>-0.1134983026491313</v>
      </c>
      <c r="BM85" s="68">
        <f t="shared" ca="1" si="139"/>
        <v>-0.10167884620945189</v>
      </c>
      <c r="BO85" s="97">
        <f t="shared" ca="1" si="101"/>
        <v>45377146.057553515</v>
      </c>
      <c r="BP85" s="97">
        <f t="shared" ca="1" si="102"/>
        <v>44911983.909652032</v>
      </c>
      <c r="BQ85" s="97">
        <f t="shared" ca="1" si="103"/>
        <v>44780106.570148468</v>
      </c>
      <c r="BR85" s="97">
        <f t="shared" ca="1" si="140"/>
        <v>40226917.000959471</v>
      </c>
      <c r="BT85" s="97">
        <f t="shared" si="141"/>
        <v>27871691.276346277</v>
      </c>
      <c r="BU85" s="97">
        <f t="shared" si="142"/>
        <v>27635874.871526316</v>
      </c>
      <c r="BV85" s="97">
        <f t="shared" si="143"/>
        <v>27415840.450365473</v>
      </c>
      <c r="BW85" s="97">
        <f t="shared" si="144"/>
        <v>27415840.450365473</v>
      </c>
      <c r="BY85" s="97">
        <f t="shared" ca="1" si="145"/>
        <v>45377146.057553522</v>
      </c>
      <c r="BZ85" s="97">
        <f t="shared" ca="1" si="146"/>
        <v>44911983.909652032</v>
      </c>
      <c r="CA85" s="97">
        <f t="shared" ca="1" si="147"/>
        <v>44911983.909652032</v>
      </c>
      <c r="CB85" s="97">
        <f t="shared" ca="1" si="148"/>
        <v>40226917.000959471</v>
      </c>
    </row>
    <row r="86" spans="2:80">
      <c r="B86" s="14">
        <v>10209</v>
      </c>
      <c r="C86" s="15" t="s">
        <v>85</v>
      </c>
      <c r="D86" s="16">
        <f>RHWM!D73</f>
        <v>1</v>
      </c>
      <c r="E86" s="16">
        <f>RHWM!E73</f>
        <v>0</v>
      </c>
      <c r="F86" s="18">
        <f>RHWM!M73</f>
        <v>127.892</v>
      </c>
      <c r="G86" s="18">
        <f>RHWM!N73</f>
        <v>128.88300000000001</v>
      </c>
      <c r="H86" s="18">
        <f>RHWM!O73</f>
        <v>104.89</v>
      </c>
      <c r="I86" s="18">
        <v>23.001999999999999</v>
      </c>
      <c r="J86" s="18">
        <v>23.992999999999999</v>
      </c>
      <c r="K86" s="18">
        <v>0</v>
      </c>
      <c r="L86" s="18">
        <v>0</v>
      </c>
      <c r="M86" s="18">
        <v>23.001999999999999</v>
      </c>
      <c r="N86" s="18">
        <v>23.992999999999999</v>
      </c>
      <c r="O86" s="81">
        <f t="shared" si="104"/>
        <v>104.89</v>
      </c>
      <c r="P86" s="63">
        <f t="shared" si="105"/>
        <v>128.88300000000001</v>
      </c>
      <c r="Q86" s="63">
        <f t="shared" si="106"/>
        <v>104.89</v>
      </c>
      <c r="R86" s="63">
        <f t="shared" si="107"/>
        <v>23.993000000000009</v>
      </c>
      <c r="S86" s="63">
        <f t="shared" si="108"/>
        <v>0</v>
      </c>
      <c r="T86" s="67">
        <f t="shared" si="87"/>
        <v>39.379557518923683</v>
      </c>
      <c r="U86" s="138">
        <f t="shared" ca="1" si="88"/>
        <v>1.36</v>
      </c>
      <c r="V86" s="66">
        <f t="shared" ca="1" si="89"/>
        <v>175.28088000000002</v>
      </c>
      <c r="W86" s="66">
        <f t="shared" ca="1" si="109"/>
        <v>104.89</v>
      </c>
      <c r="X86" s="66">
        <f t="shared" ca="1" si="110"/>
        <v>70.390880000000024</v>
      </c>
      <c r="Y86" s="63">
        <f t="shared" ca="1" si="111"/>
        <v>0</v>
      </c>
      <c r="Z86" s="67">
        <f t="shared" ca="1" si="72"/>
        <v>45.795179665395302</v>
      </c>
      <c r="AA86" s="68">
        <f t="shared" ca="1" si="90"/>
        <v>0.16291757832445475</v>
      </c>
      <c r="AB86" s="81">
        <f t="shared" si="91"/>
        <v>116.88650000000001</v>
      </c>
      <c r="AC86" s="63">
        <f t="shared" si="112"/>
        <v>128.88300000000001</v>
      </c>
      <c r="AD86" s="63">
        <f t="shared" si="113"/>
        <v>116.88650000000001</v>
      </c>
      <c r="AE86" s="63">
        <f t="shared" si="114"/>
        <v>11.996499999999997</v>
      </c>
      <c r="AF86" s="63">
        <f t="shared" si="115"/>
        <v>0</v>
      </c>
      <c r="AG86" s="67">
        <f t="shared" si="116"/>
        <v>37.580231696316652</v>
      </c>
      <c r="AH86" s="65">
        <f t="shared" ca="1" si="117"/>
        <v>1.36</v>
      </c>
      <c r="AI86" s="66">
        <f t="shared" ca="1" si="118"/>
        <v>175.28088000000002</v>
      </c>
      <c r="AJ86" s="66">
        <f t="shared" ca="1" si="119"/>
        <v>116.88650000000001</v>
      </c>
      <c r="AK86" s="66">
        <f t="shared" ca="1" si="120"/>
        <v>58.394380000000012</v>
      </c>
      <c r="AL86" s="63">
        <f t="shared" ca="1" si="121"/>
        <v>0</v>
      </c>
      <c r="AM86" s="67">
        <f t="shared" ca="1" si="122"/>
        <v>44.27105628503756</v>
      </c>
      <c r="AN86" s="65">
        <f t="shared" ca="1" si="123"/>
        <v>0.17804106804846276</v>
      </c>
      <c r="AO86" s="68">
        <f t="shared" ca="1" si="124"/>
        <v>-3.3281305838165132E-2</v>
      </c>
      <c r="AP86" s="81">
        <f t="shared" si="92"/>
        <v>128.88300000000001</v>
      </c>
      <c r="AQ86" s="63">
        <f t="shared" si="93"/>
        <v>128.88300000000001</v>
      </c>
      <c r="AR86" s="63">
        <f t="shared" si="125"/>
        <v>128.88300000000001</v>
      </c>
      <c r="AS86" s="63">
        <f t="shared" si="126"/>
        <v>0</v>
      </c>
      <c r="AT86" s="63">
        <f t="shared" si="127"/>
        <v>0</v>
      </c>
      <c r="AU86" s="67">
        <f t="shared" si="128"/>
        <v>35.901325531330492</v>
      </c>
      <c r="AV86" s="69">
        <f t="shared" ca="1" si="94"/>
        <v>1.36</v>
      </c>
      <c r="AW86" s="66">
        <f t="shared" ca="1" si="95"/>
        <v>175.28088000000002</v>
      </c>
      <c r="AX86" s="66">
        <f t="shared" ca="1" si="129"/>
        <v>128.88300000000001</v>
      </c>
      <c r="AY86" s="66">
        <f t="shared" ca="1" si="130"/>
        <v>46.397880000000015</v>
      </c>
      <c r="AZ86" s="63">
        <f t="shared" ca="1" si="131"/>
        <v>0</v>
      </c>
      <c r="BA86" s="67">
        <f t="shared" ca="1" si="96"/>
        <v>43.117655085879491</v>
      </c>
      <c r="BB86" s="65">
        <f t="shared" ca="1" si="132"/>
        <v>0.20100454364147158</v>
      </c>
      <c r="BC86" s="68">
        <f t="shared" ca="1" si="97"/>
        <v>-5.8467388905978246E-2</v>
      </c>
      <c r="BD86" s="81">
        <f t="shared" si="133"/>
        <v>128.88300000000001</v>
      </c>
      <c r="BE86" s="63">
        <f t="shared" si="134"/>
        <v>128.88300000000001</v>
      </c>
      <c r="BF86" s="67">
        <f t="shared" si="135"/>
        <v>35.901325531330492</v>
      </c>
      <c r="BG86" s="69">
        <f t="shared" ca="1" si="98"/>
        <v>1.36</v>
      </c>
      <c r="BH86" s="70">
        <f t="shared" ca="1" si="99"/>
        <v>175.28088000000002</v>
      </c>
      <c r="BI86" s="70">
        <f t="shared" ca="1" si="136"/>
        <v>175.28088000000002</v>
      </c>
      <c r="BJ86" s="67">
        <f t="shared" ca="1" si="137"/>
        <v>38.733501665490152</v>
      </c>
      <c r="BK86" s="65">
        <f t="shared" ca="1" si="138"/>
        <v>7.8887787351697325E-2</v>
      </c>
      <c r="BL86" s="65">
        <f t="shared" ca="1" si="100"/>
        <v>-0.15420133847059103</v>
      </c>
      <c r="BM86" s="68">
        <f t="shared" ca="1" si="139"/>
        <v>-0.101678846209452</v>
      </c>
      <c r="BO86" s="97">
        <f t="shared" ca="1" si="101"/>
        <v>70316689.869615287</v>
      </c>
      <c r="BP86" s="97">
        <f t="shared" ca="1" si="102"/>
        <v>67976458.608537227</v>
      </c>
      <c r="BQ86" s="97">
        <f t="shared" ca="1" si="103"/>
        <v>66205456.616427436</v>
      </c>
      <c r="BR86" s="97">
        <f t="shared" ca="1" si="140"/>
        <v>59473762.174899161</v>
      </c>
      <c r="BT86" s="97">
        <f t="shared" si="141"/>
        <v>44460114.282592222</v>
      </c>
      <c r="BU86" s="97">
        <f t="shared" si="142"/>
        <v>42428648.295035489</v>
      </c>
      <c r="BV86" s="97">
        <f t="shared" si="143"/>
        <v>40533137.916861139</v>
      </c>
      <c r="BW86" s="97">
        <f t="shared" si="144"/>
        <v>40533137.916861139</v>
      </c>
      <c r="BY86" s="97">
        <f t="shared" ca="1" si="145"/>
        <v>70316689.869615287</v>
      </c>
      <c r="BZ86" s="97">
        <f t="shared" ca="1" si="146"/>
        <v>67976458.608537212</v>
      </c>
      <c r="CA86" s="97">
        <f t="shared" ca="1" si="147"/>
        <v>67976458.608537212</v>
      </c>
      <c r="CB86" s="97">
        <f t="shared" ca="1" si="148"/>
        <v>59473762.174899161</v>
      </c>
    </row>
    <row r="87" spans="2:80">
      <c r="B87" s="14">
        <v>10230</v>
      </c>
      <c r="C87" s="15" t="s">
        <v>86</v>
      </c>
      <c r="D87" s="16">
        <f>RHWM!D74</f>
        <v>1</v>
      </c>
      <c r="E87" s="16">
        <f>RHWM!E74</f>
        <v>0</v>
      </c>
      <c r="F87" s="18">
        <f>RHWM!M74</f>
        <v>12.337999999999999</v>
      </c>
      <c r="G87" s="18">
        <f>RHWM!N74</f>
        <v>12.471</v>
      </c>
      <c r="H87" s="18">
        <f>RHWM!O74</f>
        <v>9.702</v>
      </c>
      <c r="I87" s="18">
        <v>2.6360000000000001</v>
      </c>
      <c r="J87" s="18">
        <v>2.7690000000000001</v>
      </c>
      <c r="K87" s="18">
        <v>0</v>
      </c>
      <c r="L87" s="18">
        <v>0</v>
      </c>
      <c r="M87" s="18">
        <v>2.6360000000000001</v>
      </c>
      <c r="N87" s="18">
        <v>2.7690000000000001</v>
      </c>
      <c r="O87" s="81">
        <f t="shared" si="104"/>
        <v>9.702</v>
      </c>
      <c r="P87" s="63">
        <f t="shared" si="105"/>
        <v>12.471</v>
      </c>
      <c r="Q87" s="63">
        <f t="shared" si="106"/>
        <v>9.702</v>
      </c>
      <c r="R87" s="63">
        <f t="shared" si="107"/>
        <v>2.7690000000000001</v>
      </c>
      <c r="S87" s="63">
        <f t="shared" si="108"/>
        <v>0</v>
      </c>
      <c r="T87" s="67">
        <f t="shared" si="87"/>
        <v>40.426036531747187</v>
      </c>
      <c r="U87" s="138">
        <f t="shared" ca="1" si="88"/>
        <v>1.22</v>
      </c>
      <c r="V87" s="66">
        <f t="shared" ca="1" si="89"/>
        <v>15.21462</v>
      </c>
      <c r="W87" s="66">
        <f t="shared" ca="1" si="109"/>
        <v>9.702</v>
      </c>
      <c r="X87" s="66">
        <f t="shared" ca="1" si="110"/>
        <v>5.5126200000000001</v>
      </c>
      <c r="Y87" s="63">
        <f t="shared" ca="1" si="111"/>
        <v>0</v>
      </c>
      <c r="Z87" s="67">
        <f t="shared" ca="1" si="72"/>
        <v>44.658399049303497</v>
      </c>
      <c r="AA87" s="68">
        <f t="shared" ca="1" si="90"/>
        <v>0.10469397647312206</v>
      </c>
      <c r="AB87" s="81">
        <f t="shared" si="91"/>
        <v>11.086500000000001</v>
      </c>
      <c r="AC87" s="63">
        <f t="shared" si="112"/>
        <v>12.471</v>
      </c>
      <c r="AD87" s="63">
        <f t="shared" si="113"/>
        <v>11.086500000000001</v>
      </c>
      <c r="AE87" s="63">
        <f t="shared" si="114"/>
        <v>1.3844999999999992</v>
      </c>
      <c r="AF87" s="63">
        <f t="shared" si="115"/>
        <v>0</v>
      </c>
      <c r="AG87" s="67">
        <f t="shared" si="116"/>
        <v>38.085356159671889</v>
      </c>
      <c r="AH87" s="65">
        <f t="shared" ca="1" si="117"/>
        <v>1.22</v>
      </c>
      <c r="AI87" s="66">
        <f t="shared" ca="1" si="118"/>
        <v>15.21462</v>
      </c>
      <c r="AJ87" s="66">
        <f t="shared" ca="1" si="119"/>
        <v>11.086500000000001</v>
      </c>
      <c r="AK87" s="66">
        <f t="shared" ca="1" si="120"/>
        <v>4.1281199999999991</v>
      </c>
      <c r="AL87" s="63">
        <f t="shared" ca="1" si="121"/>
        <v>0</v>
      </c>
      <c r="AM87" s="67">
        <f t="shared" ca="1" si="122"/>
        <v>42.523635955303043</v>
      </c>
      <c r="AN87" s="65">
        <f t="shared" ca="1" si="123"/>
        <v>0.11653507392772644</v>
      </c>
      <c r="AO87" s="68">
        <f t="shared" ca="1" si="124"/>
        <v>-4.7802051561312009E-2</v>
      </c>
      <c r="AP87" s="81">
        <f t="shared" si="92"/>
        <v>12.471</v>
      </c>
      <c r="AQ87" s="63">
        <f t="shared" si="93"/>
        <v>12.471</v>
      </c>
      <c r="AR87" s="63">
        <f t="shared" si="125"/>
        <v>12.471</v>
      </c>
      <c r="AS87" s="63">
        <f t="shared" si="126"/>
        <v>0</v>
      </c>
      <c r="AT87" s="63">
        <f t="shared" si="127"/>
        <v>0</v>
      </c>
      <c r="AU87" s="67">
        <f t="shared" si="128"/>
        <v>35.901325531330492</v>
      </c>
      <c r="AV87" s="69">
        <f t="shared" ca="1" si="94"/>
        <v>1.22</v>
      </c>
      <c r="AW87" s="66">
        <f t="shared" ca="1" si="95"/>
        <v>15.21462</v>
      </c>
      <c r="AX87" s="66">
        <f t="shared" ca="1" si="129"/>
        <v>12.471</v>
      </c>
      <c r="AY87" s="66">
        <f t="shared" ca="1" si="130"/>
        <v>2.7436199999999999</v>
      </c>
      <c r="AZ87" s="63">
        <f t="shared" ca="1" si="131"/>
        <v>0</v>
      </c>
      <c r="BA87" s="67">
        <f t="shared" ca="1" si="96"/>
        <v>40.822304030160744</v>
      </c>
      <c r="BB87" s="65">
        <f t="shared" ca="1" si="132"/>
        <v>0.13706954899299739</v>
      </c>
      <c r="BC87" s="68">
        <f t="shared" ca="1" si="97"/>
        <v>-8.5898623793200679E-2</v>
      </c>
      <c r="BD87" s="81">
        <f t="shared" si="133"/>
        <v>12.471</v>
      </c>
      <c r="BE87" s="63">
        <f t="shared" si="134"/>
        <v>12.471</v>
      </c>
      <c r="BF87" s="67">
        <f t="shared" si="135"/>
        <v>35.901325531330492</v>
      </c>
      <c r="BG87" s="69">
        <f t="shared" ca="1" si="98"/>
        <v>1.22</v>
      </c>
      <c r="BH87" s="70">
        <f t="shared" ca="1" si="99"/>
        <v>15.21462</v>
      </c>
      <c r="BI87" s="70">
        <f t="shared" ca="1" si="136"/>
        <v>15.21462</v>
      </c>
      <c r="BJ87" s="67">
        <f t="shared" ca="1" si="137"/>
        <v>38.733501665490152</v>
      </c>
      <c r="BK87" s="65">
        <f t="shared" ca="1" si="138"/>
        <v>7.8887787351697325E-2</v>
      </c>
      <c r="BL87" s="65">
        <f t="shared" ca="1" si="100"/>
        <v>-0.13267151330866511</v>
      </c>
      <c r="BM87" s="68">
        <f t="shared" ca="1" si="139"/>
        <v>-5.1168164421276252E-2</v>
      </c>
      <c r="BO87" s="97">
        <f t="shared" ca="1" si="101"/>
        <v>5952074.6049691811</v>
      </c>
      <c r="BP87" s="97">
        <f t="shared" ca="1" si="102"/>
        <v>5667553.2278056704</v>
      </c>
      <c r="BQ87" s="97">
        <f t="shared" ca="1" si="103"/>
        <v>5440799.5876878705</v>
      </c>
      <c r="BR87" s="97">
        <f t="shared" ca="1" si="140"/>
        <v>5162403.8598018466</v>
      </c>
      <c r="BT87" s="97">
        <f t="shared" si="141"/>
        <v>4416381.169905792</v>
      </c>
      <c r="BU87" s="97">
        <f t="shared" si="142"/>
        <v>4160671.2956052693</v>
      </c>
      <c r="BV87" s="97">
        <f t="shared" si="143"/>
        <v>3922074.7729427097</v>
      </c>
      <c r="BW87" s="97">
        <f t="shared" si="144"/>
        <v>3922074.7729427097</v>
      </c>
      <c r="BY87" s="97">
        <f t="shared" ca="1" si="145"/>
        <v>5952074.604969183</v>
      </c>
      <c r="BZ87" s="97">
        <f t="shared" ca="1" si="146"/>
        <v>5667553.2278056694</v>
      </c>
      <c r="CA87" s="97">
        <f t="shared" ca="1" si="147"/>
        <v>5667553.2278056694</v>
      </c>
      <c r="CB87" s="97">
        <f t="shared" ca="1" si="148"/>
        <v>5162403.8598018456</v>
      </c>
    </row>
    <row r="88" spans="2:80">
      <c r="B88" s="14">
        <v>10231</v>
      </c>
      <c r="C88" s="15" t="s">
        <v>87</v>
      </c>
      <c r="D88" s="16">
        <f>RHWM!D75</f>
        <v>1</v>
      </c>
      <c r="E88" s="16">
        <f>RHWM!E75</f>
        <v>0</v>
      </c>
      <c r="F88" s="18">
        <f>RHWM!M75</f>
        <v>56.88</v>
      </c>
      <c r="G88" s="18">
        <f>RHWM!N75</f>
        <v>57.802</v>
      </c>
      <c r="H88" s="18">
        <f>RHWM!O75</f>
        <v>36.658999999999999</v>
      </c>
      <c r="I88" s="18">
        <f>MAX(F88-$H88,0)</f>
        <v>20.221000000000004</v>
      </c>
      <c r="J88" s="18">
        <f>MAX(G88-$H88,0)</f>
        <v>21.143000000000001</v>
      </c>
      <c r="K88" s="18">
        <v>0</v>
      </c>
      <c r="L88" s="18">
        <v>0</v>
      </c>
      <c r="M88" s="18">
        <f>I88</f>
        <v>20.221000000000004</v>
      </c>
      <c r="N88" s="18">
        <f>J88</f>
        <v>21.143000000000001</v>
      </c>
      <c r="O88" s="81">
        <f t="shared" si="104"/>
        <v>36.658999999999999</v>
      </c>
      <c r="P88" s="63">
        <f t="shared" si="105"/>
        <v>57.802</v>
      </c>
      <c r="Q88" s="63">
        <f t="shared" si="106"/>
        <v>36.658999999999999</v>
      </c>
      <c r="R88" s="63">
        <f t="shared" si="107"/>
        <v>21.143000000000001</v>
      </c>
      <c r="S88" s="63">
        <f t="shared" si="108"/>
        <v>0</v>
      </c>
      <c r="T88" s="67">
        <f t="shared" si="87"/>
        <v>44.619302225262338</v>
      </c>
      <c r="U88" s="138">
        <f t="shared" ca="1" si="88"/>
        <v>1.2</v>
      </c>
      <c r="V88" s="66">
        <f t="shared" ca="1" si="89"/>
        <v>69.362399999999994</v>
      </c>
      <c r="W88" s="66">
        <f t="shared" ca="1" si="109"/>
        <v>36.658999999999999</v>
      </c>
      <c r="X88" s="66">
        <f t="shared" ca="1" si="110"/>
        <v>32.703399999999995</v>
      </c>
      <c r="Y88" s="63">
        <f t="shared" ca="1" si="111"/>
        <v>0</v>
      </c>
      <c r="Z88" s="67">
        <f t="shared" ca="1" si="72"/>
        <v>47.818792620651742</v>
      </c>
      <c r="AA88" s="68">
        <f t="shared" ca="1" si="90"/>
        <v>7.1706419325803239E-2</v>
      </c>
      <c r="AB88" s="81">
        <f t="shared" si="91"/>
        <v>47.230499999999999</v>
      </c>
      <c r="AC88" s="63">
        <f t="shared" si="112"/>
        <v>57.802</v>
      </c>
      <c r="AD88" s="63">
        <f t="shared" si="113"/>
        <v>47.230499999999999</v>
      </c>
      <c r="AE88" s="63">
        <f t="shared" si="114"/>
        <v>10.5715</v>
      </c>
      <c r="AF88" s="63">
        <f t="shared" si="115"/>
        <v>0</v>
      </c>
      <c r="AG88" s="67">
        <f t="shared" si="116"/>
        <v>40.109401608445744</v>
      </c>
      <c r="AH88" s="65">
        <f t="shared" ca="1" si="117"/>
        <v>1.2</v>
      </c>
      <c r="AI88" s="66">
        <f t="shared" ca="1" si="118"/>
        <v>69.362399999999994</v>
      </c>
      <c r="AJ88" s="66">
        <f t="shared" ca="1" si="119"/>
        <v>47.230499999999999</v>
      </c>
      <c r="AK88" s="66">
        <f t="shared" ca="1" si="120"/>
        <v>22.131899999999995</v>
      </c>
      <c r="AL88" s="63">
        <f t="shared" ca="1" si="121"/>
        <v>0</v>
      </c>
      <c r="AM88" s="67">
        <f t="shared" ca="1" si="122"/>
        <v>43.873328249662009</v>
      </c>
      <c r="AN88" s="65">
        <f t="shared" ca="1" si="123"/>
        <v>9.3841505738736952E-2</v>
      </c>
      <c r="AO88" s="68">
        <f t="shared" ca="1" si="124"/>
        <v>-8.2508657261366802E-2</v>
      </c>
      <c r="AP88" s="81">
        <f t="shared" si="92"/>
        <v>57.802</v>
      </c>
      <c r="AQ88" s="63">
        <f t="shared" si="93"/>
        <v>57.802</v>
      </c>
      <c r="AR88" s="63">
        <f t="shared" si="125"/>
        <v>57.802</v>
      </c>
      <c r="AS88" s="63">
        <f t="shared" si="126"/>
        <v>0</v>
      </c>
      <c r="AT88" s="63">
        <f t="shared" si="127"/>
        <v>0</v>
      </c>
      <c r="AU88" s="67">
        <f t="shared" si="128"/>
        <v>35.901325531330492</v>
      </c>
      <c r="AV88" s="69">
        <f t="shared" ca="1" si="94"/>
        <v>1.2</v>
      </c>
      <c r="AW88" s="66">
        <f t="shared" ca="1" si="95"/>
        <v>69.362399999999994</v>
      </c>
      <c r="AX88" s="66">
        <f t="shared" ca="1" si="129"/>
        <v>57.802</v>
      </c>
      <c r="AY88" s="66">
        <f t="shared" ca="1" si="130"/>
        <v>11.560399999999994</v>
      </c>
      <c r="AZ88" s="63">
        <f t="shared" ca="1" si="131"/>
        <v>0</v>
      </c>
      <c r="BA88" s="67">
        <f t="shared" ca="1" si="96"/>
        <v>40.450675763996749</v>
      </c>
      <c r="BB88" s="65">
        <f t="shared" ca="1" si="132"/>
        <v>0.12671816890705379</v>
      </c>
      <c r="BC88" s="68">
        <f t="shared" ca="1" si="97"/>
        <v>-0.15408412577679531</v>
      </c>
      <c r="BD88" s="81">
        <f t="shared" si="133"/>
        <v>57.802</v>
      </c>
      <c r="BE88" s="63">
        <f t="shared" si="134"/>
        <v>57.802</v>
      </c>
      <c r="BF88" s="67">
        <f t="shared" si="135"/>
        <v>35.901325531330492</v>
      </c>
      <c r="BG88" s="69">
        <f t="shared" ca="1" si="98"/>
        <v>1.2</v>
      </c>
      <c r="BH88" s="70">
        <f t="shared" ca="1" si="99"/>
        <v>69.362399999999994</v>
      </c>
      <c r="BI88" s="70">
        <f t="shared" ca="1" si="136"/>
        <v>69.362399999999994</v>
      </c>
      <c r="BJ88" s="67">
        <f t="shared" ca="1" si="137"/>
        <v>38.733501665490152</v>
      </c>
      <c r="BK88" s="65">
        <f t="shared" ca="1" si="138"/>
        <v>7.8887787351697325E-2</v>
      </c>
      <c r="BL88" s="65">
        <f t="shared" ca="1" si="100"/>
        <v>-0.18999415203214232</v>
      </c>
      <c r="BM88" s="68">
        <f t="shared" ca="1" si="139"/>
        <v>-4.2451060855575928E-2</v>
      </c>
      <c r="BO88" s="97">
        <f t="shared" ca="1" si="101"/>
        <v>29055397.698331278</v>
      </c>
      <c r="BP88" s="97">
        <f t="shared" ca="1" si="102"/>
        <v>26658075.848046958</v>
      </c>
      <c r="BQ88" s="97">
        <f t="shared" ca="1" si="103"/>
        <v>24578422.144886795</v>
      </c>
      <c r="BR88" s="97">
        <f t="shared" ca="1" si="140"/>
        <v>23535042.050680172</v>
      </c>
      <c r="BT88" s="97">
        <f t="shared" si="141"/>
        <v>22592783.787287608</v>
      </c>
      <c r="BU88" s="97">
        <f t="shared" si="142"/>
        <v>20309215.814317293</v>
      </c>
      <c r="BV88" s="97">
        <f t="shared" si="143"/>
        <v>18178475.344850816</v>
      </c>
      <c r="BW88" s="97">
        <f t="shared" si="144"/>
        <v>18178475.344850816</v>
      </c>
      <c r="BY88" s="97">
        <f t="shared" ca="1" si="145"/>
        <v>29055397.698331282</v>
      </c>
      <c r="BZ88" s="97">
        <f t="shared" ca="1" si="146"/>
        <v>26658075.848046958</v>
      </c>
      <c r="CA88" s="97">
        <f t="shared" ca="1" si="147"/>
        <v>26658075.848046958</v>
      </c>
      <c r="CB88" s="97">
        <f t="shared" ca="1" si="148"/>
        <v>23535042.050680168</v>
      </c>
    </row>
    <row r="89" spans="2:80">
      <c r="B89" s="14">
        <v>10234</v>
      </c>
      <c r="C89" s="15" t="s">
        <v>88</v>
      </c>
      <c r="D89" s="16">
        <f>RHWM!D76</f>
        <v>1</v>
      </c>
      <c r="E89" s="16">
        <f>RHWM!E76</f>
        <v>0</v>
      </c>
      <c r="F89" s="18">
        <f>RHWM!M76</f>
        <v>70.899000000000001</v>
      </c>
      <c r="G89" s="18">
        <f>RHWM!N76</f>
        <v>73.045000000000002</v>
      </c>
      <c r="H89" s="18">
        <f>RHWM!O76</f>
        <v>50.999000000000002</v>
      </c>
      <c r="I89" s="18">
        <f>MAX(F89-$H89,0)</f>
        <v>19.899999999999999</v>
      </c>
      <c r="J89" s="18">
        <f>MAX(G89-$H89,0)</f>
        <v>22.045999999999999</v>
      </c>
      <c r="K89" s="18">
        <v>0</v>
      </c>
      <c r="L89" s="18">
        <v>0</v>
      </c>
      <c r="M89" s="18">
        <f>I89</f>
        <v>19.899999999999999</v>
      </c>
      <c r="N89" s="18">
        <f>J89</f>
        <v>22.045999999999999</v>
      </c>
      <c r="O89" s="81">
        <f t="shared" si="104"/>
        <v>50.999000000000002</v>
      </c>
      <c r="P89" s="63">
        <f t="shared" si="105"/>
        <v>73.045000000000002</v>
      </c>
      <c r="Q89" s="63">
        <f t="shared" si="106"/>
        <v>50.999000000000002</v>
      </c>
      <c r="R89" s="63">
        <f t="shared" si="107"/>
        <v>22.045999999999999</v>
      </c>
      <c r="S89" s="63">
        <f t="shared" si="108"/>
        <v>0</v>
      </c>
      <c r="T89" s="67">
        <f t="shared" si="87"/>
        <v>42.753259619622924</v>
      </c>
      <c r="U89" s="138">
        <f t="shared" ca="1" si="88"/>
        <v>1.04</v>
      </c>
      <c r="V89" s="66">
        <f t="shared" ca="1" si="89"/>
        <v>75.966800000000006</v>
      </c>
      <c r="W89" s="66">
        <f t="shared" ca="1" si="109"/>
        <v>50.999000000000002</v>
      </c>
      <c r="X89" s="66">
        <f t="shared" ca="1" si="110"/>
        <v>24.967800000000004</v>
      </c>
      <c r="Y89" s="63">
        <f t="shared" ca="1" si="111"/>
        <v>0</v>
      </c>
      <c r="Z89" s="67">
        <f t="shared" ca="1" si="72"/>
        <v>43.683993897631332</v>
      </c>
      <c r="AA89" s="68">
        <f t="shared" ca="1" si="90"/>
        <v>2.1769902138203845E-2</v>
      </c>
      <c r="AB89" s="81">
        <f t="shared" si="91"/>
        <v>62.022000000000006</v>
      </c>
      <c r="AC89" s="63">
        <f t="shared" si="112"/>
        <v>73.045000000000002</v>
      </c>
      <c r="AD89" s="63">
        <f t="shared" si="113"/>
        <v>62.022000000000006</v>
      </c>
      <c r="AE89" s="63">
        <f t="shared" si="114"/>
        <v>11.022999999999996</v>
      </c>
      <c r="AF89" s="63">
        <f t="shared" si="115"/>
        <v>0</v>
      </c>
      <c r="AG89" s="67">
        <f t="shared" si="116"/>
        <v>39.208682379277036</v>
      </c>
      <c r="AH89" s="65">
        <f t="shared" ca="1" si="117"/>
        <v>1.04</v>
      </c>
      <c r="AI89" s="66">
        <f t="shared" ca="1" si="118"/>
        <v>75.966800000000006</v>
      </c>
      <c r="AJ89" s="66">
        <f t="shared" ca="1" si="119"/>
        <v>62.022000000000006</v>
      </c>
      <c r="AK89" s="66">
        <f t="shared" ca="1" si="120"/>
        <v>13.944800000000001</v>
      </c>
      <c r="AL89" s="63">
        <f t="shared" ca="1" si="121"/>
        <v>0</v>
      </c>
      <c r="AM89" s="67">
        <f t="shared" ca="1" si="122"/>
        <v>40.043011057121454</v>
      </c>
      <c r="AN89" s="65">
        <f t="shared" ca="1" si="123"/>
        <v>2.1279181732599683E-2</v>
      </c>
      <c r="AO89" s="68">
        <f t="shared" ca="1" si="124"/>
        <v>-8.3348213284758832E-2</v>
      </c>
      <c r="AP89" s="81">
        <f t="shared" si="92"/>
        <v>73.045000000000002</v>
      </c>
      <c r="AQ89" s="63">
        <f t="shared" si="93"/>
        <v>73.045000000000002</v>
      </c>
      <c r="AR89" s="63">
        <f t="shared" si="125"/>
        <v>73.045000000000002</v>
      </c>
      <c r="AS89" s="63">
        <f t="shared" si="126"/>
        <v>0</v>
      </c>
      <c r="AT89" s="63">
        <f t="shared" si="127"/>
        <v>0</v>
      </c>
      <c r="AU89" s="67">
        <f t="shared" si="128"/>
        <v>35.901325531330492</v>
      </c>
      <c r="AV89" s="69">
        <f t="shared" ca="1" si="94"/>
        <v>1.04</v>
      </c>
      <c r="AW89" s="66">
        <f t="shared" ca="1" si="95"/>
        <v>75.966800000000006</v>
      </c>
      <c r="AX89" s="66">
        <f t="shared" ca="1" si="129"/>
        <v>73.045000000000002</v>
      </c>
      <c r="AY89" s="66">
        <f t="shared" ca="1" si="130"/>
        <v>2.9218000000000046</v>
      </c>
      <c r="AZ89" s="63">
        <f t="shared" ca="1" si="131"/>
        <v>0</v>
      </c>
      <c r="BA89" s="67">
        <f t="shared" ca="1" si="96"/>
        <v>36.963087419996256</v>
      </c>
      <c r="BB89" s="65">
        <f t="shared" ca="1" si="132"/>
        <v>2.9574448100507578E-2</v>
      </c>
      <c r="BC89" s="68">
        <f t="shared" ca="1" si="97"/>
        <v>-0.15385283894565105</v>
      </c>
      <c r="BD89" s="81">
        <f t="shared" si="133"/>
        <v>73.045000000000002</v>
      </c>
      <c r="BE89" s="63">
        <f t="shared" si="134"/>
        <v>73.045000000000002</v>
      </c>
      <c r="BF89" s="67">
        <f t="shared" si="135"/>
        <v>35.901325531330492</v>
      </c>
      <c r="BG89" s="69">
        <f t="shared" ca="1" si="98"/>
        <v>1.04</v>
      </c>
      <c r="BH89" s="70">
        <f t="shared" ca="1" si="99"/>
        <v>75.966800000000006</v>
      </c>
      <c r="BI89" s="70">
        <f t="shared" ca="1" si="136"/>
        <v>75.966800000000006</v>
      </c>
      <c r="BJ89" s="67">
        <f t="shared" ca="1" si="137"/>
        <v>38.733501665490152</v>
      </c>
      <c r="BK89" s="65">
        <f t="shared" ca="1" si="138"/>
        <v>7.8887787351697325E-2</v>
      </c>
      <c r="BL89" s="65">
        <f t="shared" ca="1" si="100"/>
        <v>-0.1133250829523994</v>
      </c>
      <c r="BM89" s="68">
        <f t="shared" ca="1" si="139"/>
        <v>4.7896817313375806E-2</v>
      </c>
      <c r="BO89" s="97">
        <f t="shared" ca="1" si="101"/>
        <v>29070351.073973797</v>
      </c>
      <c r="BP89" s="97">
        <f t="shared" ca="1" si="102"/>
        <v>26647389.252397418</v>
      </c>
      <c r="BQ89" s="97">
        <f t="shared" ca="1" si="103"/>
        <v>24597795.032096177</v>
      </c>
      <c r="BR89" s="97">
        <f t="shared" ca="1" si="140"/>
        <v>25775951.12706035</v>
      </c>
      <c r="BT89" s="97">
        <f t="shared" si="141"/>
        <v>27356707.796498522</v>
      </c>
      <c r="BU89" s="97">
        <f t="shared" si="142"/>
        <v>25088624.270493992</v>
      </c>
      <c r="BV89" s="97">
        <f t="shared" si="143"/>
        <v>22972331.953299675</v>
      </c>
      <c r="BW89" s="97">
        <f t="shared" si="144"/>
        <v>22972331.953299675</v>
      </c>
      <c r="BY89" s="97">
        <f t="shared" ca="1" si="145"/>
        <v>29070351.073973805</v>
      </c>
      <c r="BZ89" s="97">
        <f t="shared" ca="1" si="146"/>
        <v>26647389.252397414</v>
      </c>
      <c r="CA89" s="97">
        <f t="shared" ca="1" si="147"/>
        <v>26647389.252397414</v>
      </c>
      <c r="CB89" s="97">
        <f t="shared" ca="1" si="148"/>
        <v>25775951.127060346</v>
      </c>
    </row>
    <row r="90" spans="2:80">
      <c r="B90" s="14">
        <v>10235</v>
      </c>
      <c r="C90" s="15" t="s">
        <v>89</v>
      </c>
      <c r="D90" s="16">
        <f>RHWM!D77</f>
        <v>1</v>
      </c>
      <c r="E90" s="16">
        <f>RHWM!E77</f>
        <v>0</v>
      </c>
      <c r="F90" s="18">
        <f>RHWM!M77</f>
        <v>30.236000000000001</v>
      </c>
      <c r="G90" s="18">
        <f>RHWM!N77</f>
        <v>30.274999999999999</v>
      </c>
      <c r="H90" s="18">
        <f>RHWM!O77</f>
        <v>33.113</v>
      </c>
      <c r="I90" s="18">
        <v>0</v>
      </c>
      <c r="J90" s="18">
        <v>0</v>
      </c>
      <c r="K90" s="18">
        <v>0</v>
      </c>
      <c r="L90" s="18">
        <v>0</v>
      </c>
      <c r="M90" s="18">
        <v>0</v>
      </c>
      <c r="N90" s="18">
        <v>0</v>
      </c>
      <c r="O90" s="81">
        <f t="shared" si="104"/>
        <v>33.113</v>
      </c>
      <c r="P90" s="63">
        <f t="shared" si="105"/>
        <v>30.274999999999999</v>
      </c>
      <c r="Q90" s="63">
        <f t="shared" si="106"/>
        <v>30.274999999999999</v>
      </c>
      <c r="R90" s="63">
        <f t="shared" si="107"/>
        <v>0</v>
      </c>
      <c r="S90" s="63">
        <f t="shared" si="108"/>
        <v>2.838000000000001</v>
      </c>
      <c r="T90" s="67">
        <f t="shared" si="87"/>
        <v>33.949064274110405</v>
      </c>
      <c r="U90" s="138">
        <f t="shared" ca="1" si="88"/>
        <v>1.38</v>
      </c>
      <c r="V90" s="66">
        <f t="shared" ca="1" si="89"/>
        <v>41.779499999999992</v>
      </c>
      <c r="W90" s="66">
        <f t="shared" ca="1" si="109"/>
        <v>33.113</v>
      </c>
      <c r="X90" s="66">
        <f t="shared" ca="1" si="110"/>
        <v>8.6664999999999921</v>
      </c>
      <c r="Y90" s="63">
        <f t="shared" ca="1" si="111"/>
        <v>0</v>
      </c>
      <c r="Z90" s="67">
        <f t="shared" ca="1" si="72"/>
        <v>40.174132051519081</v>
      </c>
      <c r="AA90" s="68">
        <f t="shared" ca="1" si="90"/>
        <v>0.18336492950575711</v>
      </c>
      <c r="AB90" s="81">
        <f t="shared" si="91"/>
        <v>31.693999999999999</v>
      </c>
      <c r="AC90" s="63">
        <f t="shared" si="112"/>
        <v>30.274999999999999</v>
      </c>
      <c r="AD90" s="63">
        <f t="shared" si="113"/>
        <v>30.274999999999999</v>
      </c>
      <c r="AE90" s="63">
        <f t="shared" si="114"/>
        <v>0</v>
      </c>
      <c r="AF90" s="63">
        <f t="shared" si="115"/>
        <v>1.4190000000000005</v>
      </c>
      <c r="AG90" s="67">
        <f t="shared" si="116"/>
        <v>34.95898946171183</v>
      </c>
      <c r="AH90" s="65">
        <f t="shared" ca="1" si="117"/>
        <v>1.38</v>
      </c>
      <c r="AI90" s="66">
        <f t="shared" ca="1" si="118"/>
        <v>41.779499999999992</v>
      </c>
      <c r="AJ90" s="66">
        <f t="shared" ca="1" si="119"/>
        <v>31.693999999999999</v>
      </c>
      <c r="AK90" s="66">
        <f t="shared" ca="1" si="120"/>
        <v>10.085499999999993</v>
      </c>
      <c r="AL90" s="63">
        <f t="shared" ca="1" si="121"/>
        <v>0</v>
      </c>
      <c r="AM90" s="67">
        <f t="shared" ca="1" si="122"/>
        <v>41.677717011255574</v>
      </c>
      <c r="AN90" s="65">
        <f t="shared" ca="1" si="123"/>
        <v>0.19218883763508954</v>
      </c>
      <c r="AO90" s="68">
        <f t="shared" ca="1" si="124"/>
        <v>3.7426694316838205E-2</v>
      </c>
      <c r="AP90" s="81">
        <f t="shared" si="92"/>
        <v>33.113</v>
      </c>
      <c r="AQ90" s="63">
        <f t="shared" si="93"/>
        <v>30.274999999999999</v>
      </c>
      <c r="AR90" s="63">
        <f t="shared" si="125"/>
        <v>30.274999999999999</v>
      </c>
      <c r="AS90" s="63">
        <f t="shared" si="126"/>
        <v>0</v>
      </c>
      <c r="AT90" s="63">
        <f t="shared" si="127"/>
        <v>2.838000000000001</v>
      </c>
      <c r="AU90" s="67">
        <f t="shared" si="128"/>
        <v>35.901325531330492</v>
      </c>
      <c r="AV90" s="69">
        <f t="shared" ca="1" si="94"/>
        <v>1.38</v>
      </c>
      <c r="AW90" s="66">
        <f t="shared" ca="1" si="95"/>
        <v>41.779499999999992</v>
      </c>
      <c r="AX90" s="66">
        <f t="shared" ca="1" si="129"/>
        <v>33.113</v>
      </c>
      <c r="AY90" s="66">
        <f t="shared" ca="1" si="130"/>
        <v>8.6664999999999921</v>
      </c>
      <c r="AZ90" s="63">
        <f t="shared" ca="1" si="131"/>
        <v>0</v>
      </c>
      <c r="BA90" s="67">
        <f t="shared" ca="1" si="96"/>
        <v>41.559684531597298</v>
      </c>
      <c r="BB90" s="65">
        <f t="shared" ca="1" si="132"/>
        <v>0.15760863746740639</v>
      </c>
      <c r="BC90" s="68">
        <f t="shared" ca="1" si="97"/>
        <v>3.4488672419889399E-2</v>
      </c>
      <c r="BD90" s="81">
        <f t="shared" si="133"/>
        <v>30.274999999999999</v>
      </c>
      <c r="BE90" s="63">
        <f t="shared" si="134"/>
        <v>30.274999999999999</v>
      </c>
      <c r="BF90" s="67">
        <f t="shared" si="135"/>
        <v>35.901325531330492</v>
      </c>
      <c r="BG90" s="69">
        <f t="shared" ca="1" si="98"/>
        <v>1.38</v>
      </c>
      <c r="BH90" s="70">
        <f t="shared" ca="1" si="99"/>
        <v>41.779499999999992</v>
      </c>
      <c r="BI90" s="70">
        <f t="shared" ca="1" si="136"/>
        <v>41.779499999999992</v>
      </c>
      <c r="BJ90" s="67">
        <f t="shared" ca="1" si="137"/>
        <v>38.733501665490152</v>
      </c>
      <c r="BK90" s="65">
        <f t="shared" ca="1" si="138"/>
        <v>7.8887787351697325E-2</v>
      </c>
      <c r="BL90" s="65">
        <f t="shared" ca="1" si="100"/>
        <v>-3.5859651782432334E-2</v>
      </c>
      <c r="BM90" s="68">
        <f t="shared" ca="1" si="139"/>
        <v>-6.8002991311409855E-2</v>
      </c>
      <c r="BO90" s="97">
        <f t="shared" ca="1" si="101"/>
        <v>14703267.114406824</v>
      </c>
      <c r="BP90" s="97">
        <f t="shared" ca="1" si="102"/>
        <v>15253561.798156545</v>
      </c>
      <c r="BQ90" s="97">
        <f t="shared" ca="1" si="103"/>
        <v>15210363.277417731</v>
      </c>
      <c r="BR90" s="97">
        <f t="shared" ca="1" si="140"/>
        <v>14176013.075620107</v>
      </c>
      <c r="BT90" s="97">
        <f t="shared" si="141"/>
        <v>9003597.3870725464</v>
      </c>
      <c r="BU90" s="97">
        <f t="shared" si="142"/>
        <v>9271438.6361511331</v>
      </c>
      <c r="BV90" s="97">
        <f t="shared" si="143"/>
        <v>9521354.642838629</v>
      </c>
      <c r="BW90" s="97">
        <f t="shared" si="144"/>
        <v>9521354.642838629</v>
      </c>
      <c r="BY90" s="97">
        <f t="shared" ca="1" si="145"/>
        <v>14703267.114406824</v>
      </c>
      <c r="BZ90" s="97">
        <f t="shared" ca="1" si="146"/>
        <v>15253561.798156546</v>
      </c>
      <c r="CA90" s="97">
        <f t="shared" ca="1" si="147"/>
        <v>15253561.798156546</v>
      </c>
      <c r="CB90" s="97">
        <f t="shared" ca="1" si="148"/>
        <v>14176013.075620105</v>
      </c>
    </row>
    <row r="91" spans="2:80">
      <c r="B91" s="14">
        <v>10236</v>
      </c>
      <c r="C91" s="15" t="s">
        <v>90</v>
      </c>
      <c r="D91" s="16">
        <f>RHWM!D78</f>
        <v>0</v>
      </c>
      <c r="E91" s="16">
        <f>RHWM!E78</f>
        <v>1</v>
      </c>
      <c r="F91" s="18">
        <f>RHWM!M78</f>
        <v>28.073</v>
      </c>
      <c r="G91" s="18">
        <f>RHWM!N78</f>
        <v>28.056000000000001</v>
      </c>
      <c r="H91" s="18">
        <f>RHWM!O78</f>
        <v>29.103000000000002</v>
      </c>
      <c r="I91" s="18">
        <v>0</v>
      </c>
      <c r="J91" s="18">
        <v>0</v>
      </c>
      <c r="K91" s="18">
        <v>0</v>
      </c>
      <c r="L91" s="18">
        <v>0</v>
      </c>
      <c r="M91" s="18">
        <v>0</v>
      </c>
      <c r="N91" s="18">
        <v>0</v>
      </c>
      <c r="O91" s="81">
        <f t="shared" si="104"/>
        <v>29.103000000000002</v>
      </c>
      <c r="P91" s="63">
        <f t="shared" si="105"/>
        <v>28.056000000000001</v>
      </c>
      <c r="Q91" s="63">
        <f t="shared" si="106"/>
        <v>28.056000000000001</v>
      </c>
      <c r="R91" s="63">
        <f t="shared" si="107"/>
        <v>0</v>
      </c>
      <c r="S91" s="63">
        <f t="shared" si="108"/>
        <v>1.0470000000000006</v>
      </c>
      <c r="T91" s="67">
        <f t="shared" si="87"/>
        <v>33.949064274110405</v>
      </c>
      <c r="U91" s="138">
        <f t="shared" ca="1" si="88"/>
        <v>1.29</v>
      </c>
      <c r="V91" s="66">
        <f t="shared" ca="1" si="89"/>
        <v>36.192240000000005</v>
      </c>
      <c r="W91" s="66">
        <f t="shared" ca="1" si="109"/>
        <v>29.103000000000002</v>
      </c>
      <c r="X91" s="66">
        <f t="shared" ca="1" si="110"/>
        <v>7.0892400000000038</v>
      </c>
      <c r="Y91" s="63">
        <f t="shared" ca="1" si="111"/>
        <v>0</v>
      </c>
      <c r="Z91" s="67">
        <f t="shared" ca="1" si="72"/>
        <v>39.839543331841561</v>
      </c>
      <c r="AA91" s="68">
        <f t="shared" ca="1" si="90"/>
        <v>0.17350932002633246</v>
      </c>
      <c r="AB91" s="81">
        <f t="shared" si="91"/>
        <v>28.579500000000003</v>
      </c>
      <c r="AC91" s="63">
        <f t="shared" si="112"/>
        <v>28.056000000000001</v>
      </c>
      <c r="AD91" s="63">
        <f t="shared" si="113"/>
        <v>28.056000000000001</v>
      </c>
      <c r="AE91" s="63">
        <f t="shared" si="114"/>
        <v>0</v>
      </c>
      <c r="AF91" s="63">
        <f t="shared" si="115"/>
        <v>0.52350000000000207</v>
      </c>
      <c r="AG91" s="67">
        <f t="shared" si="116"/>
        <v>34.95898946171183</v>
      </c>
      <c r="AH91" s="65">
        <f t="shared" ca="1" si="117"/>
        <v>1.29</v>
      </c>
      <c r="AI91" s="66">
        <f t="shared" ca="1" si="118"/>
        <v>36.192240000000005</v>
      </c>
      <c r="AJ91" s="66">
        <f t="shared" ca="1" si="119"/>
        <v>28.579500000000003</v>
      </c>
      <c r="AK91" s="66">
        <f t="shared" ca="1" si="120"/>
        <v>7.6127400000000023</v>
      </c>
      <c r="AL91" s="63">
        <f t="shared" ca="1" si="121"/>
        <v>0</v>
      </c>
      <c r="AM91" s="67">
        <f t="shared" ca="1" si="122"/>
        <v>40.799887904707916</v>
      </c>
      <c r="AN91" s="65">
        <f t="shared" ca="1" si="123"/>
        <v>0.16707858358987226</v>
      </c>
      <c r="AO91" s="68">
        <f t="shared" ca="1" si="124"/>
        <v>2.4105310767927435E-2</v>
      </c>
      <c r="AP91" s="81">
        <f t="shared" si="92"/>
        <v>29.103000000000002</v>
      </c>
      <c r="AQ91" s="63">
        <f t="shared" si="93"/>
        <v>28.056000000000001</v>
      </c>
      <c r="AR91" s="63">
        <f t="shared" si="125"/>
        <v>28.056000000000001</v>
      </c>
      <c r="AS91" s="63">
        <f t="shared" si="126"/>
        <v>0</v>
      </c>
      <c r="AT91" s="63">
        <f t="shared" si="127"/>
        <v>1.0470000000000006</v>
      </c>
      <c r="AU91" s="67">
        <f t="shared" si="128"/>
        <v>35.901325531330492</v>
      </c>
      <c r="AV91" s="69">
        <f t="shared" ca="1" si="94"/>
        <v>1.29</v>
      </c>
      <c r="AW91" s="66">
        <f t="shared" ca="1" si="95"/>
        <v>36.192240000000005</v>
      </c>
      <c r="AX91" s="66">
        <f t="shared" ca="1" si="129"/>
        <v>29.103000000000002</v>
      </c>
      <c r="AY91" s="66">
        <f t="shared" ca="1" si="130"/>
        <v>7.0892400000000038</v>
      </c>
      <c r="AZ91" s="63">
        <f t="shared" ca="1" si="131"/>
        <v>0</v>
      </c>
      <c r="BA91" s="67">
        <f t="shared" ca="1" si="96"/>
        <v>41.245299459539311</v>
      </c>
      <c r="BB91" s="65">
        <f t="shared" ca="1" si="132"/>
        <v>0.14885171645111606</v>
      </c>
      <c r="BC91" s="68">
        <f t="shared" ca="1" si="97"/>
        <v>3.5285447827264838E-2</v>
      </c>
      <c r="BD91" s="81">
        <f t="shared" si="133"/>
        <v>28.056000000000001</v>
      </c>
      <c r="BE91" s="63">
        <f t="shared" si="134"/>
        <v>28.056000000000001</v>
      </c>
      <c r="BF91" s="67">
        <f t="shared" si="135"/>
        <v>35.901325531330492</v>
      </c>
      <c r="BG91" s="69">
        <f t="shared" ca="1" si="98"/>
        <v>1.29</v>
      </c>
      <c r="BH91" s="70">
        <f t="shared" ca="1" si="99"/>
        <v>36.192240000000005</v>
      </c>
      <c r="BI91" s="70">
        <f t="shared" ca="1" si="136"/>
        <v>36.192240000000005</v>
      </c>
      <c r="BJ91" s="67">
        <f t="shared" ca="1" si="137"/>
        <v>38.733501665490152</v>
      </c>
      <c r="BK91" s="65">
        <f t="shared" ca="1" si="138"/>
        <v>7.8887787351697325E-2</v>
      </c>
      <c r="BL91" s="65">
        <f t="shared" ca="1" si="100"/>
        <v>-2.7762408246969295E-2</v>
      </c>
      <c r="BM91" s="68">
        <f t="shared" ca="1" si="139"/>
        <v>-6.0899007328415022E-2</v>
      </c>
      <c r="BO91" s="97">
        <f t="shared" ca="1" si="101"/>
        <v>12630889.06850615</v>
      </c>
      <c r="BP91" s="97">
        <f t="shared" ca="1" si="102"/>
        <v>12935360.574777707</v>
      </c>
      <c r="BQ91" s="97">
        <f t="shared" ca="1" si="103"/>
        <v>13076575.645744892</v>
      </c>
      <c r="BR91" s="97">
        <f t="shared" ca="1" si="140"/>
        <v>12280225.1696641</v>
      </c>
      <c r="BT91" s="97">
        <f t="shared" si="141"/>
        <v>8343680.5381241078</v>
      </c>
      <c r="BU91" s="97">
        <f t="shared" si="142"/>
        <v>8591890.4170390144</v>
      </c>
      <c r="BV91" s="97">
        <f t="shared" si="143"/>
        <v>8823488.8805773929</v>
      </c>
      <c r="BW91" s="97">
        <f t="shared" si="144"/>
        <v>8823488.8805773929</v>
      </c>
      <c r="BY91" s="97">
        <f t="shared" ca="1" si="145"/>
        <v>12630889.06850615</v>
      </c>
      <c r="BZ91" s="97">
        <f t="shared" ca="1" si="146"/>
        <v>12935360.574777707</v>
      </c>
      <c r="CA91" s="97">
        <f t="shared" ca="1" si="147"/>
        <v>12935360.574777707</v>
      </c>
      <c r="CB91" s="97">
        <f t="shared" ca="1" si="148"/>
        <v>12280225.169664098</v>
      </c>
    </row>
    <row r="92" spans="2:80">
      <c r="B92" s="14">
        <v>10237</v>
      </c>
      <c r="C92" s="15" t="s">
        <v>91</v>
      </c>
      <c r="D92" s="16">
        <f>RHWM!D79</f>
        <v>1</v>
      </c>
      <c r="E92" s="16">
        <f>RHWM!E79</f>
        <v>0</v>
      </c>
      <c r="F92" s="18">
        <f>RHWM!M79</f>
        <v>116.458</v>
      </c>
      <c r="G92" s="18">
        <f>RHWM!N79</f>
        <v>117.458</v>
      </c>
      <c r="H92" s="18">
        <f>RHWM!O79</f>
        <v>113.732</v>
      </c>
      <c r="I92" s="18">
        <f>MAX(F92-$H92,0)</f>
        <v>2.7259999999999991</v>
      </c>
      <c r="J92" s="18">
        <f>MAX(G92-$H92,0)</f>
        <v>3.7259999999999991</v>
      </c>
      <c r="K92" s="18">
        <v>0</v>
      </c>
      <c r="L92" s="18">
        <v>0</v>
      </c>
      <c r="M92" s="18">
        <f>I92</f>
        <v>2.7259999999999991</v>
      </c>
      <c r="N92" s="18">
        <f>J92</f>
        <v>3.7259999999999991</v>
      </c>
      <c r="O92" s="81">
        <f t="shared" si="104"/>
        <v>113.732</v>
      </c>
      <c r="P92" s="63">
        <f t="shared" si="105"/>
        <v>117.458</v>
      </c>
      <c r="Q92" s="63">
        <f t="shared" si="106"/>
        <v>113.732</v>
      </c>
      <c r="R92" s="63">
        <f t="shared" si="107"/>
        <v>3.7259999999999991</v>
      </c>
      <c r="S92" s="63">
        <f t="shared" si="108"/>
        <v>0</v>
      </c>
      <c r="T92" s="67">
        <f t="shared" si="87"/>
        <v>34.874424032616972</v>
      </c>
      <c r="U92" s="138">
        <f t="shared" ca="1" si="88"/>
        <v>1.29</v>
      </c>
      <c r="V92" s="66">
        <f t="shared" ca="1" si="89"/>
        <v>151.52082000000001</v>
      </c>
      <c r="W92" s="66">
        <f t="shared" ca="1" si="109"/>
        <v>113.732</v>
      </c>
      <c r="X92" s="66">
        <f t="shared" ca="1" si="110"/>
        <v>37.788820000000015</v>
      </c>
      <c r="Y92" s="63">
        <f t="shared" ca="1" si="111"/>
        <v>0</v>
      </c>
      <c r="Z92" s="67">
        <f t="shared" ca="1" si="72"/>
        <v>41.389007424860019</v>
      </c>
      <c r="AA92" s="68">
        <f t="shared" ca="1" si="90"/>
        <v>0.18680117515776495</v>
      </c>
      <c r="AB92" s="81">
        <f t="shared" si="91"/>
        <v>115.595</v>
      </c>
      <c r="AC92" s="63">
        <f t="shared" si="112"/>
        <v>117.458</v>
      </c>
      <c r="AD92" s="63">
        <f t="shared" si="113"/>
        <v>115.595</v>
      </c>
      <c r="AE92" s="63">
        <f t="shared" si="114"/>
        <v>1.8629999999999995</v>
      </c>
      <c r="AF92" s="63">
        <f t="shared" si="115"/>
        <v>0</v>
      </c>
      <c r="AG92" s="67">
        <f t="shared" si="116"/>
        <v>35.405650929068933</v>
      </c>
      <c r="AH92" s="65">
        <f t="shared" ca="1" si="117"/>
        <v>1.29</v>
      </c>
      <c r="AI92" s="66">
        <f t="shared" ca="1" si="118"/>
        <v>151.52082000000001</v>
      </c>
      <c r="AJ92" s="66">
        <f t="shared" ca="1" si="119"/>
        <v>115.595</v>
      </c>
      <c r="AK92" s="66">
        <f t="shared" ca="1" si="120"/>
        <v>35.925820000000016</v>
      </c>
      <c r="AL92" s="63">
        <f t="shared" ca="1" si="121"/>
        <v>0</v>
      </c>
      <c r="AM92" s="67">
        <f t="shared" ca="1" si="122"/>
        <v>41.556267021613451</v>
      </c>
      <c r="AN92" s="65">
        <f t="shared" ca="1" si="123"/>
        <v>0.17371848648868382</v>
      </c>
      <c r="AO92" s="68">
        <f t="shared" ca="1" si="124"/>
        <v>4.0411598914780189E-3</v>
      </c>
      <c r="AP92" s="81">
        <f t="shared" si="92"/>
        <v>117.458</v>
      </c>
      <c r="AQ92" s="63">
        <f t="shared" si="93"/>
        <v>117.458</v>
      </c>
      <c r="AR92" s="63">
        <f t="shared" si="125"/>
        <v>117.458</v>
      </c>
      <c r="AS92" s="63">
        <f t="shared" si="126"/>
        <v>0</v>
      </c>
      <c r="AT92" s="63">
        <f t="shared" si="127"/>
        <v>0</v>
      </c>
      <c r="AU92" s="67">
        <f t="shared" si="128"/>
        <v>35.901325531330492</v>
      </c>
      <c r="AV92" s="69">
        <f t="shared" ca="1" si="94"/>
        <v>1.29</v>
      </c>
      <c r="AW92" s="66">
        <f t="shared" ca="1" si="95"/>
        <v>151.52082000000001</v>
      </c>
      <c r="AX92" s="66">
        <f t="shared" ca="1" si="129"/>
        <v>117.458</v>
      </c>
      <c r="AY92" s="66">
        <f t="shared" ca="1" si="130"/>
        <v>34.062820000000016</v>
      </c>
      <c r="AZ92" s="63">
        <f t="shared" ca="1" si="131"/>
        <v>0</v>
      </c>
      <c r="BA92" s="67">
        <f t="shared" ca="1" si="96"/>
        <v>42.03225652464814</v>
      </c>
      <c r="BB92" s="65">
        <f t="shared" ca="1" si="132"/>
        <v>0.17077171671467362</v>
      </c>
      <c r="BC92" s="68">
        <f t="shared" ca="1" si="97"/>
        <v>1.5541544477864377E-2</v>
      </c>
      <c r="BD92" s="81">
        <f t="shared" si="133"/>
        <v>117.458</v>
      </c>
      <c r="BE92" s="63">
        <f t="shared" si="134"/>
        <v>117.458</v>
      </c>
      <c r="BF92" s="67">
        <f t="shared" si="135"/>
        <v>35.901325531330492</v>
      </c>
      <c r="BG92" s="69">
        <f t="shared" ca="1" si="98"/>
        <v>1.29</v>
      </c>
      <c r="BH92" s="70">
        <f t="shared" ca="1" si="99"/>
        <v>151.52082000000001</v>
      </c>
      <c r="BI92" s="70">
        <f t="shared" ca="1" si="136"/>
        <v>151.52082000000001</v>
      </c>
      <c r="BJ92" s="67">
        <f t="shared" ca="1" si="137"/>
        <v>38.733501665490152</v>
      </c>
      <c r="BK92" s="65">
        <f t="shared" ca="1" si="138"/>
        <v>7.8887787351697325E-2</v>
      </c>
      <c r="BL92" s="65">
        <f t="shared" ca="1" si="100"/>
        <v>-6.4159686945641892E-2</v>
      </c>
      <c r="BM92" s="68">
        <f t="shared" ca="1" si="139"/>
        <v>-7.8481507582719545E-2</v>
      </c>
      <c r="BO92" s="97">
        <f t="shared" ca="1" si="101"/>
        <v>54936555.973447695</v>
      </c>
      <c r="BP92" s="97">
        <f t="shared" ca="1" si="102"/>
        <v>55158563.380023532</v>
      </c>
      <c r="BQ92" s="97">
        <f t="shared" ca="1" si="103"/>
        <v>55790354.901569724</v>
      </c>
      <c r="BR92" s="97">
        <f t="shared" ca="1" si="140"/>
        <v>51411843.740319565</v>
      </c>
      <c r="BT92" s="97">
        <f t="shared" si="141"/>
        <v>35883413.65868257</v>
      </c>
      <c r="BU92" s="97">
        <f t="shared" si="142"/>
        <v>36430010.054200828</v>
      </c>
      <c r="BV92" s="97">
        <f t="shared" si="143"/>
        <v>36940025.553708985</v>
      </c>
      <c r="BW92" s="97">
        <f t="shared" si="144"/>
        <v>36940025.553708985</v>
      </c>
      <c r="BY92" s="97">
        <f t="shared" ca="1" si="145"/>
        <v>54936555.973447703</v>
      </c>
      <c r="BZ92" s="97">
        <f t="shared" ca="1" si="146"/>
        <v>55158563.380023532</v>
      </c>
      <c r="CA92" s="97">
        <f t="shared" ca="1" si="147"/>
        <v>55158563.380023532</v>
      </c>
      <c r="CB92" s="97">
        <f t="shared" ca="1" si="148"/>
        <v>51411843.740319557</v>
      </c>
    </row>
    <row r="93" spans="2:80">
      <c r="B93" s="14">
        <v>10239</v>
      </c>
      <c r="C93" s="15" t="s">
        <v>92</v>
      </c>
      <c r="D93" s="16">
        <f>RHWM!D80</f>
        <v>0</v>
      </c>
      <c r="E93" s="16">
        <f>RHWM!E80</f>
        <v>1</v>
      </c>
      <c r="F93" s="18">
        <f>RHWM!M80</f>
        <v>15.089</v>
      </c>
      <c r="G93" s="18">
        <f>RHWM!N80</f>
        <v>15.164999999999999</v>
      </c>
      <c r="H93" s="18">
        <f>RHWM!O80</f>
        <v>14</v>
      </c>
      <c r="I93" s="18">
        <v>1.089</v>
      </c>
      <c r="J93" s="18">
        <v>1.165</v>
      </c>
      <c r="K93" s="18">
        <v>0</v>
      </c>
      <c r="L93" s="18">
        <v>0</v>
      </c>
      <c r="M93" s="18">
        <v>1.089</v>
      </c>
      <c r="N93" s="18">
        <v>1.165</v>
      </c>
      <c r="O93" s="81">
        <f t="shared" si="104"/>
        <v>14</v>
      </c>
      <c r="P93" s="63">
        <f t="shared" si="105"/>
        <v>15.164999999999999</v>
      </c>
      <c r="Q93" s="63">
        <f t="shared" si="106"/>
        <v>14</v>
      </c>
      <c r="R93" s="63">
        <f t="shared" si="107"/>
        <v>1.1649999999999991</v>
      </c>
      <c r="S93" s="63">
        <f t="shared" si="108"/>
        <v>0</v>
      </c>
      <c r="T93" s="67">
        <f t="shared" si="87"/>
        <v>36.190023068746825</v>
      </c>
      <c r="U93" s="138">
        <f t="shared" ca="1" si="88"/>
        <v>1.1100000000000001</v>
      </c>
      <c r="V93" s="66">
        <f t="shared" ca="1" si="89"/>
        <v>16.83315</v>
      </c>
      <c r="W93" s="66">
        <f t="shared" ca="1" si="109"/>
        <v>14</v>
      </c>
      <c r="X93" s="66">
        <f t="shared" ca="1" si="110"/>
        <v>2.8331499999999998</v>
      </c>
      <c r="Y93" s="63">
        <f t="shared" ca="1" si="111"/>
        <v>0</v>
      </c>
      <c r="Z93" s="67">
        <f t="shared" ca="1" si="72"/>
        <v>39.041366229745257</v>
      </c>
      <c r="AA93" s="68">
        <f t="shared" ca="1" si="90"/>
        <v>7.8788100123119653E-2</v>
      </c>
      <c r="AB93" s="81">
        <f t="shared" si="91"/>
        <v>14.5825</v>
      </c>
      <c r="AC93" s="63">
        <f t="shared" si="112"/>
        <v>15.164999999999999</v>
      </c>
      <c r="AD93" s="63">
        <f t="shared" si="113"/>
        <v>14.5825</v>
      </c>
      <c r="AE93" s="63">
        <f t="shared" si="114"/>
        <v>0.58249999999999957</v>
      </c>
      <c r="AF93" s="63">
        <f t="shared" si="115"/>
        <v>0</v>
      </c>
      <c r="AG93" s="67">
        <f t="shared" si="116"/>
        <v>36.040676810116238</v>
      </c>
      <c r="AH93" s="65">
        <f t="shared" ca="1" si="117"/>
        <v>1.1100000000000001</v>
      </c>
      <c r="AI93" s="66">
        <f t="shared" ca="1" si="118"/>
        <v>16.83315</v>
      </c>
      <c r="AJ93" s="66">
        <f t="shared" ca="1" si="119"/>
        <v>14.5825</v>
      </c>
      <c r="AK93" s="66">
        <f t="shared" ca="1" si="120"/>
        <v>2.2506500000000003</v>
      </c>
      <c r="AL93" s="63">
        <f t="shared" ca="1" si="121"/>
        <v>0</v>
      </c>
      <c r="AM93" s="67">
        <f t="shared" ca="1" si="122"/>
        <v>38.633664274205017</v>
      </c>
      <c r="AN93" s="65">
        <f t="shared" ca="1" si="123"/>
        <v>7.1946136798434202E-2</v>
      </c>
      <c r="AO93" s="68">
        <f t="shared" ca="1" si="124"/>
        <v>-1.0442819883429544E-2</v>
      </c>
      <c r="AP93" s="81">
        <f t="shared" si="92"/>
        <v>15.164999999999999</v>
      </c>
      <c r="AQ93" s="63">
        <f t="shared" si="93"/>
        <v>15.164999999999999</v>
      </c>
      <c r="AR93" s="63">
        <f t="shared" si="125"/>
        <v>15.164999999999999</v>
      </c>
      <c r="AS93" s="63">
        <f t="shared" si="126"/>
        <v>0</v>
      </c>
      <c r="AT93" s="63">
        <f t="shared" si="127"/>
        <v>0</v>
      </c>
      <c r="AU93" s="67">
        <f t="shared" si="128"/>
        <v>35.901325531330492</v>
      </c>
      <c r="AV93" s="69">
        <f t="shared" ca="1" si="94"/>
        <v>1.1100000000000001</v>
      </c>
      <c r="AW93" s="66">
        <f t="shared" ca="1" si="95"/>
        <v>16.83315</v>
      </c>
      <c r="AX93" s="66">
        <f t="shared" ca="1" si="129"/>
        <v>15.164999999999999</v>
      </c>
      <c r="AY93" s="66">
        <f t="shared" ca="1" si="130"/>
        <v>1.6681500000000007</v>
      </c>
      <c r="AZ93" s="63">
        <f t="shared" ca="1" si="131"/>
        <v>0</v>
      </c>
      <c r="BA93" s="67">
        <f t="shared" ca="1" si="96"/>
        <v>38.61262244756405</v>
      </c>
      <c r="BB93" s="65">
        <f t="shared" ca="1" si="132"/>
        <v>7.552080253603588E-2</v>
      </c>
      <c r="BC93" s="68">
        <f t="shared" ca="1" si="97"/>
        <v>-1.0981782237286297E-2</v>
      </c>
      <c r="BD93" s="81">
        <f t="shared" si="133"/>
        <v>15.164999999999999</v>
      </c>
      <c r="BE93" s="63">
        <f t="shared" si="134"/>
        <v>15.164999999999999</v>
      </c>
      <c r="BF93" s="67">
        <f t="shared" si="135"/>
        <v>35.901325531330492</v>
      </c>
      <c r="BG93" s="69">
        <f t="shared" ca="1" si="98"/>
        <v>1.1100000000000001</v>
      </c>
      <c r="BH93" s="70">
        <f t="shared" ca="1" si="99"/>
        <v>16.83315</v>
      </c>
      <c r="BI93" s="70">
        <f t="shared" ca="1" si="136"/>
        <v>16.83315</v>
      </c>
      <c r="BJ93" s="67">
        <f t="shared" ca="1" si="137"/>
        <v>38.733501665490152</v>
      </c>
      <c r="BK93" s="65">
        <f t="shared" ca="1" si="138"/>
        <v>7.8887787351697325E-2</v>
      </c>
      <c r="BL93" s="65">
        <f t="shared" ca="1" si="100"/>
        <v>-7.8855991474127141E-3</v>
      </c>
      <c r="BM93" s="68">
        <f t="shared" ca="1" si="139"/>
        <v>3.1305622427033608E-3</v>
      </c>
      <c r="BO93" s="97">
        <f t="shared" ca="1" si="101"/>
        <v>5756977.163804071</v>
      </c>
      <c r="BP93" s="97">
        <f t="shared" ca="1" si="102"/>
        <v>5696858.0882094465</v>
      </c>
      <c r="BQ93" s="97">
        <f t="shared" ca="1" si="103"/>
        <v>5693755.2942461446</v>
      </c>
      <c r="BR93" s="97">
        <f t="shared" ca="1" si="140"/>
        <v>5711579.949589503</v>
      </c>
      <c r="BT93" s="97">
        <f t="shared" si="141"/>
        <v>4807678.0905768992</v>
      </c>
      <c r="BU93" s="97">
        <f t="shared" si="142"/>
        <v>4787838.1271106154</v>
      </c>
      <c r="BV93" s="97">
        <f t="shared" si="143"/>
        <v>4769325.9507398112</v>
      </c>
      <c r="BW93" s="97">
        <f t="shared" si="144"/>
        <v>4769325.9507398112</v>
      </c>
      <c r="BY93" s="97">
        <f t="shared" ca="1" si="145"/>
        <v>5756977.1638040701</v>
      </c>
      <c r="BZ93" s="97">
        <f t="shared" ca="1" si="146"/>
        <v>5696858.0882094475</v>
      </c>
      <c r="CA93" s="97">
        <f t="shared" ca="1" si="147"/>
        <v>5696858.0882094475</v>
      </c>
      <c r="CB93" s="97">
        <f t="shared" ca="1" si="148"/>
        <v>5711579.949589503</v>
      </c>
    </row>
    <row r="94" spans="2:80">
      <c r="B94" s="14">
        <v>10242</v>
      </c>
      <c r="C94" s="15" t="s">
        <v>93</v>
      </c>
      <c r="D94" s="16">
        <f>RHWM!D81</f>
        <v>1</v>
      </c>
      <c r="E94" s="16">
        <f>RHWM!E81</f>
        <v>0</v>
      </c>
      <c r="F94" s="18">
        <f>RHWM!M81</f>
        <v>11.303000000000001</v>
      </c>
      <c r="G94" s="18">
        <f>RHWM!N81</f>
        <v>11.468</v>
      </c>
      <c r="H94" s="18">
        <f>RHWM!O81</f>
        <v>9.5259999999999998</v>
      </c>
      <c r="I94" s="18">
        <v>1.7769999999999999</v>
      </c>
      <c r="J94" s="18">
        <v>1.9419999999999999</v>
      </c>
      <c r="K94" s="18">
        <v>0</v>
      </c>
      <c r="L94" s="18">
        <v>0</v>
      </c>
      <c r="M94" s="18">
        <v>1.7769999999999999</v>
      </c>
      <c r="N94" s="18">
        <v>1.9419999999999999</v>
      </c>
      <c r="O94" s="81">
        <f t="shared" si="104"/>
        <v>9.5259999999999998</v>
      </c>
      <c r="P94" s="63">
        <f t="shared" si="105"/>
        <v>11.468</v>
      </c>
      <c r="Q94" s="63">
        <f t="shared" si="106"/>
        <v>9.5259999999999998</v>
      </c>
      <c r="R94" s="63">
        <f t="shared" si="107"/>
        <v>1.9420000000000002</v>
      </c>
      <c r="S94" s="63">
        <f t="shared" si="108"/>
        <v>0</v>
      </c>
      <c r="T94" s="67">
        <f t="shared" si="87"/>
        <v>38.888893117821397</v>
      </c>
      <c r="U94" s="138">
        <f t="shared" ca="1" si="88"/>
        <v>1.39</v>
      </c>
      <c r="V94" s="66">
        <f t="shared" ca="1" si="89"/>
        <v>15.940519999999999</v>
      </c>
      <c r="W94" s="66">
        <f t="shared" ca="1" si="109"/>
        <v>9.5259999999999998</v>
      </c>
      <c r="X94" s="66">
        <f t="shared" ca="1" si="110"/>
        <v>6.4145199999999996</v>
      </c>
      <c r="Y94" s="63">
        <f t="shared" ca="1" si="111"/>
        <v>0</v>
      </c>
      <c r="Z94" s="67">
        <f t="shared" ca="1" si="72"/>
        <v>45.818757568412153</v>
      </c>
      <c r="AA94" s="68">
        <f t="shared" ca="1" si="90"/>
        <v>0.17819649506596646</v>
      </c>
      <c r="AB94" s="81">
        <f t="shared" si="91"/>
        <v>10.497</v>
      </c>
      <c r="AC94" s="63">
        <f t="shared" si="112"/>
        <v>11.468</v>
      </c>
      <c r="AD94" s="63">
        <f t="shared" si="113"/>
        <v>10.497</v>
      </c>
      <c r="AE94" s="63">
        <f t="shared" si="114"/>
        <v>0.97100000000000009</v>
      </c>
      <c r="AF94" s="63">
        <f t="shared" si="115"/>
        <v>0</v>
      </c>
      <c r="AG94" s="67">
        <f t="shared" si="116"/>
        <v>37.343393126926145</v>
      </c>
      <c r="AH94" s="65">
        <f t="shared" ca="1" si="117"/>
        <v>1.39</v>
      </c>
      <c r="AI94" s="66">
        <f t="shared" ca="1" si="118"/>
        <v>15.940519999999999</v>
      </c>
      <c r="AJ94" s="66">
        <f t="shared" ca="1" si="119"/>
        <v>10.497</v>
      </c>
      <c r="AK94" s="66">
        <f t="shared" ca="1" si="120"/>
        <v>5.4435199999999995</v>
      </c>
      <c r="AL94" s="63">
        <f t="shared" ca="1" si="121"/>
        <v>0</v>
      </c>
      <c r="AM94" s="67">
        <f t="shared" ca="1" si="122"/>
        <v>44.506848138163953</v>
      </c>
      <c r="AN94" s="65">
        <f t="shared" ca="1" si="123"/>
        <v>0.19182656988051416</v>
      </c>
      <c r="AO94" s="68">
        <f t="shared" ca="1" si="124"/>
        <v>-2.8632584117746607E-2</v>
      </c>
      <c r="AP94" s="81">
        <f t="shared" si="92"/>
        <v>11.468</v>
      </c>
      <c r="AQ94" s="63">
        <f t="shared" si="93"/>
        <v>11.468</v>
      </c>
      <c r="AR94" s="63">
        <f t="shared" si="125"/>
        <v>11.468</v>
      </c>
      <c r="AS94" s="63">
        <f t="shared" si="126"/>
        <v>0</v>
      </c>
      <c r="AT94" s="63">
        <f t="shared" si="127"/>
        <v>0</v>
      </c>
      <c r="AU94" s="67">
        <f t="shared" si="128"/>
        <v>35.901325531330492</v>
      </c>
      <c r="AV94" s="69">
        <f t="shared" ca="1" si="94"/>
        <v>1.39</v>
      </c>
      <c r="AW94" s="66">
        <f t="shared" ca="1" si="95"/>
        <v>15.940519999999999</v>
      </c>
      <c r="AX94" s="66">
        <f t="shared" ca="1" si="129"/>
        <v>11.468</v>
      </c>
      <c r="AY94" s="66">
        <f t="shared" ca="1" si="130"/>
        <v>4.4725199999999994</v>
      </c>
      <c r="AZ94" s="63">
        <f t="shared" ca="1" si="131"/>
        <v>0</v>
      </c>
      <c r="BA94" s="67">
        <f t="shared" ca="1" si="96"/>
        <v>43.549360371795757</v>
      </c>
      <c r="BB94" s="65">
        <f t="shared" ca="1" si="132"/>
        <v>0.21302931653013624</v>
      </c>
      <c r="BC94" s="68">
        <f t="shared" ca="1" si="97"/>
        <v>-4.9529871979351436E-2</v>
      </c>
      <c r="BD94" s="81">
        <f t="shared" si="133"/>
        <v>11.468</v>
      </c>
      <c r="BE94" s="63">
        <f t="shared" si="134"/>
        <v>11.468</v>
      </c>
      <c r="BF94" s="67">
        <f t="shared" si="135"/>
        <v>35.901325531330492</v>
      </c>
      <c r="BG94" s="69">
        <f t="shared" ca="1" si="98"/>
        <v>1.39</v>
      </c>
      <c r="BH94" s="70">
        <f t="shared" ca="1" si="99"/>
        <v>15.940519999999999</v>
      </c>
      <c r="BI94" s="70">
        <f t="shared" ca="1" si="136"/>
        <v>15.940519999999999</v>
      </c>
      <c r="BJ94" s="67">
        <f t="shared" ca="1" si="137"/>
        <v>38.733501665490152</v>
      </c>
      <c r="BK94" s="65">
        <f t="shared" ca="1" si="138"/>
        <v>7.8887787351697325E-2</v>
      </c>
      <c r="BL94" s="65">
        <f t="shared" ca="1" si="100"/>
        <v>-0.15463657853103019</v>
      </c>
      <c r="BM94" s="68">
        <f t="shared" ca="1" si="139"/>
        <v>-0.11058391363709996</v>
      </c>
      <c r="BO94" s="97">
        <f t="shared" ca="1" si="101"/>
        <v>6398083.4354151646</v>
      </c>
      <c r="BP94" s="97">
        <f t="shared" ca="1" si="102"/>
        <v>6214889.77325828</v>
      </c>
      <c r="BQ94" s="97">
        <f t="shared" ca="1" si="103"/>
        <v>6081187.1819458427</v>
      </c>
      <c r="BR94" s="97">
        <f t="shared" ca="1" si="140"/>
        <v>5408705.7038065046</v>
      </c>
      <c r="BT94" s="97">
        <f t="shared" si="141"/>
        <v>3906765.7581705395</v>
      </c>
      <c r="BU94" s="97">
        <f t="shared" si="142"/>
        <v>3751505.3236452006</v>
      </c>
      <c r="BV94" s="97">
        <f t="shared" si="143"/>
        <v>3606635.6744532911</v>
      </c>
      <c r="BW94" s="97">
        <f t="shared" si="144"/>
        <v>3606635.6744532911</v>
      </c>
      <c r="BY94" s="97">
        <f t="shared" ca="1" si="145"/>
        <v>6398083.4354151655</v>
      </c>
      <c r="BZ94" s="97">
        <f t="shared" ca="1" si="146"/>
        <v>6214889.7732582791</v>
      </c>
      <c r="CA94" s="97">
        <f t="shared" ca="1" si="147"/>
        <v>6214889.7732582791</v>
      </c>
      <c r="CB94" s="97">
        <f t="shared" ca="1" si="148"/>
        <v>5408705.7038065046</v>
      </c>
    </row>
    <row r="95" spans="2:80">
      <c r="B95" s="14">
        <v>10244</v>
      </c>
      <c r="C95" s="15" t="s">
        <v>94</v>
      </c>
      <c r="D95" s="16">
        <f>RHWM!D82</f>
        <v>1</v>
      </c>
      <c r="E95" s="16">
        <f>RHWM!E82</f>
        <v>0</v>
      </c>
      <c r="F95" s="18">
        <f>RHWM!M82</f>
        <v>99.963999999999999</v>
      </c>
      <c r="G95" s="18">
        <f>RHWM!N82</f>
        <v>101.351</v>
      </c>
      <c r="H95" s="18">
        <f>RHWM!O82</f>
        <v>86.037999999999997</v>
      </c>
      <c r="I95" s="18">
        <v>13.926</v>
      </c>
      <c r="J95" s="18">
        <v>15.313000000000001</v>
      </c>
      <c r="K95" s="18">
        <v>0</v>
      </c>
      <c r="L95" s="18">
        <v>0</v>
      </c>
      <c r="M95" s="18">
        <v>13.926</v>
      </c>
      <c r="N95" s="18">
        <v>15.313000000000001</v>
      </c>
      <c r="O95" s="81">
        <f t="shared" si="104"/>
        <v>86.037999999999997</v>
      </c>
      <c r="P95" s="63">
        <f t="shared" si="105"/>
        <v>101.351</v>
      </c>
      <c r="Q95" s="63">
        <f t="shared" si="106"/>
        <v>86.037999999999997</v>
      </c>
      <c r="R95" s="63">
        <f t="shared" si="107"/>
        <v>15.313000000000002</v>
      </c>
      <c r="S95" s="63">
        <f t="shared" si="108"/>
        <v>0</v>
      </c>
      <c r="T95" s="67">
        <f t="shared" si="87"/>
        <v>38.35646566897131</v>
      </c>
      <c r="U95" s="138">
        <f t="shared" ca="1" si="88"/>
        <v>0.96</v>
      </c>
      <c r="V95" s="66">
        <f t="shared" ca="1" si="89"/>
        <v>97.296959999999999</v>
      </c>
      <c r="W95" s="66">
        <f t="shared" ca="1" si="109"/>
        <v>86.037999999999997</v>
      </c>
      <c r="X95" s="66">
        <f t="shared" ca="1" si="110"/>
        <v>11.258960000000002</v>
      </c>
      <c r="Y95" s="63">
        <f t="shared" ca="1" si="111"/>
        <v>0</v>
      </c>
      <c r="Z95" s="67">
        <f t="shared" ca="1" si="72"/>
        <v>37.518805192494085</v>
      </c>
      <c r="AA95" s="68">
        <f t="shared" ca="1" si="90"/>
        <v>-2.1838833736833485E-2</v>
      </c>
      <c r="AB95" s="81">
        <f t="shared" si="91"/>
        <v>93.694500000000005</v>
      </c>
      <c r="AC95" s="63">
        <f t="shared" si="112"/>
        <v>101.351</v>
      </c>
      <c r="AD95" s="63">
        <f t="shared" si="113"/>
        <v>93.694500000000005</v>
      </c>
      <c r="AE95" s="63">
        <f t="shared" si="114"/>
        <v>7.6564999999999941</v>
      </c>
      <c r="AF95" s="63">
        <f t="shared" si="115"/>
        <v>0</v>
      </c>
      <c r="AG95" s="67">
        <f t="shared" si="116"/>
        <v>37.086395971626906</v>
      </c>
      <c r="AH95" s="65">
        <f t="shared" ca="1" si="117"/>
        <v>0.96</v>
      </c>
      <c r="AI95" s="66">
        <f t="shared" ca="1" si="118"/>
        <v>97.296959999999999</v>
      </c>
      <c r="AJ95" s="66">
        <f t="shared" ca="1" si="119"/>
        <v>93.694500000000005</v>
      </c>
      <c r="AK95" s="66">
        <f t="shared" ca="1" si="120"/>
        <v>3.6024599999999936</v>
      </c>
      <c r="AL95" s="63">
        <f t="shared" ca="1" si="121"/>
        <v>0</v>
      </c>
      <c r="AM95" s="67">
        <f t="shared" ca="1" si="122"/>
        <v>35.901008196407815</v>
      </c>
      <c r="AN95" s="65">
        <f t="shared" ca="1" si="123"/>
        <v>-3.1962873289870908E-2</v>
      </c>
      <c r="AO95" s="68">
        <f t="shared" ca="1" si="124"/>
        <v>-4.3119629950527316E-2</v>
      </c>
      <c r="AP95" s="81">
        <f t="shared" si="92"/>
        <v>101.351</v>
      </c>
      <c r="AQ95" s="63">
        <f t="shared" si="93"/>
        <v>101.351</v>
      </c>
      <c r="AR95" s="63">
        <f t="shared" si="125"/>
        <v>101.351</v>
      </c>
      <c r="AS95" s="63">
        <f t="shared" si="126"/>
        <v>0</v>
      </c>
      <c r="AT95" s="63">
        <f t="shared" si="127"/>
        <v>0</v>
      </c>
      <c r="AU95" s="67">
        <f t="shared" si="128"/>
        <v>35.901325531330492</v>
      </c>
      <c r="AV95" s="69">
        <f t="shared" ca="1" si="94"/>
        <v>0.96</v>
      </c>
      <c r="AW95" s="66">
        <f t="shared" ca="1" si="95"/>
        <v>97.296959999999999</v>
      </c>
      <c r="AX95" s="66">
        <f t="shared" ca="1" si="129"/>
        <v>97.296959999999999</v>
      </c>
      <c r="AY95" s="66">
        <f t="shared" ca="1" si="130"/>
        <v>0</v>
      </c>
      <c r="AZ95" s="63">
        <f t="shared" ca="1" si="131"/>
        <v>4.0540400000000005</v>
      </c>
      <c r="BA95" s="67">
        <f t="shared" ca="1" si="96"/>
        <v>35.916810916796102</v>
      </c>
      <c r="BB95" s="65">
        <f t="shared" ca="1" si="132"/>
        <v>4.3133185854360434E-4</v>
      </c>
      <c r="BC95" s="68">
        <f t="shared" ca="1" si="97"/>
        <v>-4.2698435290750458E-2</v>
      </c>
      <c r="BD95" s="81">
        <f t="shared" si="133"/>
        <v>101.351</v>
      </c>
      <c r="BE95" s="63">
        <f t="shared" si="134"/>
        <v>101.351</v>
      </c>
      <c r="BF95" s="67">
        <f t="shared" si="135"/>
        <v>35.901325531330492</v>
      </c>
      <c r="BG95" s="69">
        <f t="shared" ca="1" si="98"/>
        <v>0.96</v>
      </c>
      <c r="BH95" s="70">
        <f t="shared" ca="1" si="99"/>
        <v>97.296959999999999</v>
      </c>
      <c r="BI95" s="70">
        <f t="shared" ca="1" si="136"/>
        <v>97.296959999999999</v>
      </c>
      <c r="BJ95" s="67">
        <f t="shared" ca="1" si="137"/>
        <v>38.733501665490152</v>
      </c>
      <c r="BK95" s="65">
        <f t="shared" ca="1" si="138"/>
        <v>7.8887787351697325E-2</v>
      </c>
      <c r="BL95" s="65">
        <f t="shared" ca="1" si="100"/>
        <v>3.2375670460824679E-2</v>
      </c>
      <c r="BM95" s="68">
        <f t="shared" ca="1" si="139"/>
        <v>7.8422629314699455E-2</v>
      </c>
      <c r="BO95" s="97">
        <f t="shared" ca="1" si="101"/>
        <v>31978079.427422151</v>
      </c>
      <c r="BP95" s="97">
        <f t="shared" ca="1" si="102"/>
        <v>30599196.475983132</v>
      </c>
      <c r="BQ95" s="97">
        <f t="shared" ca="1" si="103"/>
        <v>30612665.472267885</v>
      </c>
      <c r="BR95" s="97">
        <f t="shared" ca="1" si="140"/>
        <v>33013391.188934449</v>
      </c>
      <c r="BT95" s="97">
        <f t="shared" si="141"/>
        <v>34054203.491659388</v>
      </c>
      <c r="BU95" s="97">
        <f t="shared" si="142"/>
        <v>32926591.466734342</v>
      </c>
      <c r="BV95" s="97">
        <f t="shared" si="143"/>
        <v>31874444.736790679</v>
      </c>
      <c r="BW95" s="97">
        <f t="shared" si="144"/>
        <v>31874444.736790679</v>
      </c>
      <c r="BY95" s="97">
        <f t="shared" ca="1" si="145"/>
        <v>31978079.427422151</v>
      </c>
      <c r="BZ95" s="97">
        <f t="shared" ca="1" si="146"/>
        <v>30599196.475983135</v>
      </c>
      <c r="CA95" s="97">
        <f t="shared" ca="1" si="147"/>
        <v>30599196.475983135</v>
      </c>
      <c r="CB95" s="97">
        <f t="shared" ca="1" si="148"/>
        <v>33013391.188934445</v>
      </c>
    </row>
    <row r="96" spans="2:80">
      <c r="B96" s="14">
        <v>10246</v>
      </c>
      <c r="C96" s="15" t="s">
        <v>95</v>
      </c>
      <c r="D96" s="16">
        <f>RHWM!D83</f>
        <v>1</v>
      </c>
      <c r="E96" s="16">
        <f>RHWM!E83</f>
        <v>0</v>
      </c>
      <c r="F96" s="18">
        <f>RHWM!M83</f>
        <v>9.8290000000000006</v>
      </c>
      <c r="G96" s="18">
        <f>RHWM!N83</f>
        <v>9.8620000000000001</v>
      </c>
      <c r="H96" s="18">
        <f>RHWM!O83</f>
        <v>8.9870000000000001</v>
      </c>
      <c r="I96" s="18">
        <v>0.84199999999999997</v>
      </c>
      <c r="J96" s="18">
        <v>0.875</v>
      </c>
      <c r="K96" s="18">
        <v>0.84199999999999997</v>
      </c>
      <c r="L96" s="18">
        <v>0.875</v>
      </c>
      <c r="M96" s="18">
        <v>0</v>
      </c>
      <c r="N96" s="18">
        <v>0</v>
      </c>
      <c r="O96" s="81">
        <f t="shared" si="104"/>
        <v>8.9870000000000001</v>
      </c>
      <c r="P96" s="63">
        <f t="shared" si="105"/>
        <v>9.8620000000000001</v>
      </c>
      <c r="Q96" s="63">
        <f t="shared" si="106"/>
        <v>8.9870000000000001</v>
      </c>
      <c r="R96" s="63">
        <f t="shared" si="107"/>
        <v>0.875</v>
      </c>
      <c r="S96" s="63">
        <f t="shared" si="108"/>
        <v>0</v>
      </c>
      <c r="T96" s="67">
        <f t="shared" si="87"/>
        <v>36.537237946808986</v>
      </c>
      <c r="U96" s="138">
        <f t="shared" ca="1" si="88"/>
        <v>1.08</v>
      </c>
      <c r="V96" s="66">
        <f t="shared" ca="1" si="89"/>
        <v>10.650960000000001</v>
      </c>
      <c r="W96" s="66">
        <f t="shared" ca="1" si="109"/>
        <v>8.9870000000000001</v>
      </c>
      <c r="X96" s="66">
        <f t="shared" ca="1" si="110"/>
        <v>1.6639600000000012</v>
      </c>
      <c r="Y96" s="63">
        <f t="shared" ca="1" si="111"/>
        <v>0</v>
      </c>
      <c r="Z96" s="67">
        <f t="shared" ca="1" si="72"/>
        <v>38.691590755701007</v>
      </c>
      <c r="AA96" s="68">
        <f t="shared" ca="1" si="90"/>
        <v>5.8963209316159393E-2</v>
      </c>
      <c r="AB96" s="81">
        <f t="shared" si="91"/>
        <v>9.4245000000000001</v>
      </c>
      <c r="AC96" s="63">
        <f t="shared" si="112"/>
        <v>9.8620000000000001</v>
      </c>
      <c r="AD96" s="63">
        <f t="shared" si="113"/>
        <v>9.4245000000000001</v>
      </c>
      <c r="AE96" s="63">
        <f t="shared" si="114"/>
        <v>0.4375</v>
      </c>
      <c r="AF96" s="63">
        <f t="shared" si="115"/>
        <v>0</v>
      </c>
      <c r="AG96" s="67">
        <f t="shared" si="116"/>
        <v>36.208273796583164</v>
      </c>
      <c r="AH96" s="65">
        <f t="shared" ca="1" si="117"/>
        <v>1.08</v>
      </c>
      <c r="AI96" s="66">
        <f t="shared" ca="1" si="118"/>
        <v>10.650960000000001</v>
      </c>
      <c r="AJ96" s="66">
        <f t="shared" ca="1" si="119"/>
        <v>9.4245000000000001</v>
      </c>
      <c r="AK96" s="66">
        <f t="shared" ca="1" si="120"/>
        <v>1.2264600000000012</v>
      </c>
      <c r="AL96" s="63">
        <f t="shared" ca="1" si="121"/>
        <v>0</v>
      </c>
      <c r="AM96" s="67">
        <f t="shared" ca="1" si="122"/>
        <v>38.109246662275979</v>
      </c>
      <c r="AN96" s="65">
        <f t="shared" ca="1" si="123"/>
        <v>5.2501063054605002E-2</v>
      </c>
      <c r="AO96" s="68">
        <f t="shared" ca="1" si="124"/>
        <v>-1.5050921454792476E-2</v>
      </c>
      <c r="AP96" s="81">
        <f t="shared" si="92"/>
        <v>9.8620000000000001</v>
      </c>
      <c r="AQ96" s="63">
        <f t="shared" si="93"/>
        <v>9.8620000000000001</v>
      </c>
      <c r="AR96" s="63">
        <f t="shared" si="125"/>
        <v>9.8620000000000001</v>
      </c>
      <c r="AS96" s="63">
        <f t="shared" si="126"/>
        <v>0</v>
      </c>
      <c r="AT96" s="63">
        <f t="shared" si="127"/>
        <v>0</v>
      </c>
      <c r="AU96" s="67">
        <f t="shared" si="128"/>
        <v>35.901325531330492</v>
      </c>
      <c r="AV96" s="69">
        <f t="shared" ca="1" si="94"/>
        <v>1.08</v>
      </c>
      <c r="AW96" s="66">
        <f t="shared" ca="1" si="95"/>
        <v>10.650960000000001</v>
      </c>
      <c r="AX96" s="66">
        <f t="shared" ca="1" si="129"/>
        <v>9.8620000000000001</v>
      </c>
      <c r="AY96" s="66">
        <f t="shared" ca="1" si="130"/>
        <v>0.78896000000000122</v>
      </c>
      <c r="AZ96" s="63">
        <f t="shared" ca="1" si="131"/>
        <v>0</v>
      </c>
      <c r="BA96" s="67">
        <f t="shared" ca="1" si="96"/>
        <v>37.931861959996397</v>
      </c>
      <c r="BB96" s="65">
        <f t="shared" ca="1" si="132"/>
        <v>5.6558814991215067E-2</v>
      </c>
      <c r="BC96" s="68">
        <f t="shared" ca="1" si="97"/>
        <v>-1.9635501690833612E-2</v>
      </c>
      <c r="BD96" s="81">
        <f t="shared" si="133"/>
        <v>9.8620000000000001</v>
      </c>
      <c r="BE96" s="63">
        <f t="shared" si="134"/>
        <v>9.8620000000000001</v>
      </c>
      <c r="BF96" s="67">
        <f t="shared" si="135"/>
        <v>35.901325531330492</v>
      </c>
      <c r="BG96" s="69">
        <f t="shared" ca="1" si="98"/>
        <v>1.08</v>
      </c>
      <c r="BH96" s="70">
        <f t="shared" ca="1" si="99"/>
        <v>10.650960000000001</v>
      </c>
      <c r="BI96" s="70">
        <f t="shared" ca="1" si="136"/>
        <v>10.650960000000001</v>
      </c>
      <c r="BJ96" s="67">
        <f t="shared" ca="1" si="137"/>
        <v>38.733501665490152</v>
      </c>
      <c r="BK96" s="65">
        <f t="shared" ca="1" si="138"/>
        <v>7.8887787351697325E-2</v>
      </c>
      <c r="BL96" s="65">
        <f t="shared" ca="1" si="100"/>
        <v>1.0832046181241672E-3</v>
      </c>
      <c r="BM96" s="68">
        <f t="shared" ca="1" si="139"/>
        <v>2.1133676652603572E-2</v>
      </c>
      <c r="BO96" s="97">
        <f t="shared" ca="1" si="101"/>
        <v>3610018.6487639891</v>
      </c>
      <c r="BP96" s="97">
        <f t="shared" ca="1" si="102"/>
        <v>3555684.5416311072</v>
      </c>
      <c r="BQ96" s="97">
        <f t="shared" ca="1" si="103"/>
        <v>3539134.1214822428</v>
      </c>
      <c r="BR96" s="97">
        <f t="shared" ca="1" si="140"/>
        <v>3613929.0376358447</v>
      </c>
      <c r="BT96" s="97">
        <f t="shared" si="141"/>
        <v>3156492.9079313283</v>
      </c>
      <c r="BU96" s="97">
        <f t="shared" si="142"/>
        <v>3128073.3265534714</v>
      </c>
      <c r="BV96" s="97">
        <f t="shared" si="143"/>
        <v>3101555.7221362363</v>
      </c>
      <c r="BW96" s="97">
        <f t="shared" si="144"/>
        <v>3101555.7221362363</v>
      </c>
      <c r="BY96" s="97">
        <f t="shared" ca="1" si="145"/>
        <v>3610018.6487639891</v>
      </c>
      <c r="BZ96" s="97">
        <f t="shared" ca="1" si="146"/>
        <v>3555684.5416311068</v>
      </c>
      <c r="CA96" s="97">
        <f t="shared" ca="1" si="147"/>
        <v>3555684.5416311068</v>
      </c>
      <c r="CB96" s="97">
        <f t="shared" ca="1" si="148"/>
        <v>3613929.0376358447</v>
      </c>
    </row>
    <row r="97" spans="2:80">
      <c r="B97" s="14">
        <v>10247</v>
      </c>
      <c r="C97" s="15" t="s">
        <v>96</v>
      </c>
      <c r="D97" s="16">
        <f>RHWM!D84</f>
        <v>1</v>
      </c>
      <c r="E97" s="16">
        <f>RHWM!E84</f>
        <v>0</v>
      </c>
      <c r="F97" s="18">
        <f>RHWM!M84</f>
        <v>79.953999999999994</v>
      </c>
      <c r="G97" s="18">
        <f>RHWM!N84</f>
        <v>80.438999999999993</v>
      </c>
      <c r="H97" s="18">
        <f>RHWM!O84</f>
        <v>79.929000000000002</v>
      </c>
      <c r="I97" s="18">
        <v>2.5000000000000001E-2</v>
      </c>
      <c r="J97" s="18">
        <v>0.51</v>
      </c>
      <c r="K97" s="18">
        <v>0</v>
      </c>
      <c r="L97" s="18">
        <v>0</v>
      </c>
      <c r="M97" s="18">
        <v>2.5000000000000001E-2</v>
      </c>
      <c r="N97" s="18">
        <v>0.51</v>
      </c>
      <c r="O97" s="81">
        <f t="shared" si="104"/>
        <v>79.929000000000002</v>
      </c>
      <c r="P97" s="63">
        <f t="shared" si="105"/>
        <v>80.438999999999993</v>
      </c>
      <c r="Q97" s="63">
        <f t="shared" si="106"/>
        <v>79.929000000000002</v>
      </c>
      <c r="R97" s="63">
        <f t="shared" si="107"/>
        <v>0.50999999999999091</v>
      </c>
      <c r="S97" s="63">
        <f t="shared" si="108"/>
        <v>0</v>
      </c>
      <c r="T97" s="67">
        <f t="shared" si="87"/>
        <v>34.134014077317843</v>
      </c>
      <c r="U97" s="138">
        <f t="shared" ca="1" si="88"/>
        <v>1.07</v>
      </c>
      <c r="V97" s="66">
        <f t="shared" ca="1" si="89"/>
        <v>86.069729999999993</v>
      </c>
      <c r="W97" s="66">
        <f t="shared" ca="1" si="109"/>
        <v>79.929000000000002</v>
      </c>
      <c r="X97" s="66">
        <f t="shared" ca="1" si="110"/>
        <v>6.1407299999999907</v>
      </c>
      <c r="Y97" s="63">
        <f t="shared" ca="1" si="111"/>
        <v>0</v>
      </c>
      <c r="Z97" s="67">
        <f t="shared" ca="1" si="72"/>
        <v>36.234189210353421</v>
      </c>
      <c r="AA97" s="68">
        <f t="shared" ca="1" si="90"/>
        <v>6.1527341269574043E-2</v>
      </c>
      <c r="AB97" s="81">
        <f t="shared" si="91"/>
        <v>80.183999999999997</v>
      </c>
      <c r="AC97" s="63">
        <f t="shared" si="112"/>
        <v>80.438999999999993</v>
      </c>
      <c r="AD97" s="63">
        <f t="shared" si="113"/>
        <v>80.183999999999997</v>
      </c>
      <c r="AE97" s="63">
        <f t="shared" si="114"/>
        <v>0.25499999999999545</v>
      </c>
      <c r="AF97" s="63">
        <f t="shared" si="115"/>
        <v>0</v>
      </c>
      <c r="AG97" s="67">
        <f t="shared" si="116"/>
        <v>35.04826279538409</v>
      </c>
      <c r="AH97" s="65">
        <f t="shared" ca="1" si="117"/>
        <v>1.07</v>
      </c>
      <c r="AI97" s="66">
        <f t="shared" ca="1" si="118"/>
        <v>86.069729999999993</v>
      </c>
      <c r="AJ97" s="66">
        <f t="shared" ca="1" si="119"/>
        <v>80.183999999999997</v>
      </c>
      <c r="AK97" s="66">
        <f t="shared" ca="1" si="120"/>
        <v>5.8857299999999952</v>
      </c>
      <c r="AL97" s="63">
        <f t="shared" ca="1" si="121"/>
        <v>0</v>
      </c>
      <c r="AM97" s="67">
        <f t="shared" ca="1" si="122"/>
        <v>36.787354970080585</v>
      </c>
      <c r="AN97" s="65">
        <f t="shared" ca="1" si="123"/>
        <v>4.9619925097272866E-2</v>
      </c>
      <c r="AO97" s="68">
        <f t="shared" ca="1" si="124"/>
        <v>1.5266403686193364E-2</v>
      </c>
      <c r="AP97" s="81">
        <f t="shared" si="92"/>
        <v>80.438999999999993</v>
      </c>
      <c r="AQ97" s="63">
        <f t="shared" si="93"/>
        <v>80.438999999999993</v>
      </c>
      <c r="AR97" s="63">
        <f t="shared" si="125"/>
        <v>80.438999999999993</v>
      </c>
      <c r="AS97" s="63">
        <f t="shared" si="126"/>
        <v>0</v>
      </c>
      <c r="AT97" s="63">
        <f t="shared" si="127"/>
        <v>0</v>
      </c>
      <c r="AU97" s="67">
        <f t="shared" si="128"/>
        <v>35.901325531330492</v>
      </c>
      <c r="AV97" s="69">
        <f t="shared" ca="1" si="94"/>
        <v>1.07</v>
      </c>
      <c r="AW97" s="66">
        <f t="shared" ca="1" si="95"/>
        <v>86.069729999999993</v>
      </c>
      <c r="AX97" s="66">
        <f t="shared" ca="1" si="129"/>
        <v>80.438999999999993</v>
      </c>
      <c r="AY97" s="66">
        <f t="shared" ca="1" si="130"/>
        <v>5.6307299999999998</v>
      </c>
      <c r="AZ97" s="63">
        <f t="shared" ca="1" si="131"/>
        <v>0</v>
      </c>
      <c r="BA97" s="67">
        <f t="shared" ca="1" si="96"/>
        <v>37.696458800744026</v>
      </c>
      <c r="BB97" s="65">
        <f t="shared" ca="1" si="132"/>
        <v>5.0001866027117758E-2</v>
      </c>
      <c r="BC97" s="68">
        <f t="shared" ca="1" si="97"/>
        <v>4.0356073152391092E-2</v>
      </c>
      <c r="BD97" s="81">
        <f t="shared" si="133"/>
        <v>80.438999999999993</v>
      </c>
      <c r="BE97" s="63">
        <f t="shared" si="134"/>
        <v>80.438999999999993</v>
      </c>
      <c r="BF97" s="67">
        <f t="shared" si="135"/>
        <v>35.901325531330492</v>
      </c>
      <c r="BG97" s="69">
        <f t="shared" ca="1" si="98"/>
        <v>1.07</v>
      </c>
      <c r="BH97" s="70">
        <f t="shared" ca="1" si="99"/>
        <v>86.069729999999993</v>
      </c>
      <c r="BI97" s="70">
        <f t="shared" ca="1" si="136"/>
        <v>86.069729999999993</v>
      </c>
      <c r="BJ97" s="67">
        <f t="shared" ca="1" si="137"/>
        <v>38.733501665490152</v>
      </c>
      <c r="BK97" s="65">
        <f t="shared" ca="1" si="138"/>
        <v>7.8887787351697325E-2</v>
      </c>
      <c r="BL97" s="65">
        <f t="shared" ca="1" si="100"/>
        <v>6.8976635316089441E-2</v>
      </c>
      <c r="BM97" s="68">
        <f t="shared" ca="1" si="139"/>
        <v>2.7510352370967439E-2</v>
      </c>
      <c r="BO97" s="97">
        <f t="shared" ca="1" si="101"/>
        <v>27319521.88723132</v>
      </c>
      <c r="BP97" s="97">
        <f t="shared" ca="1" si="102"/>
        <v>27736592.736875586</v>
      </c>
      <c r="BQ97" s="97">
        <f t="shared" ca="1" si="103"/>
        <v>28422030.511000775</v>
      </c>
      <c r="BR97" s="97">
        <f t="shared" ca="1" si="140"/>
        <v>29203930.585456796</v>
      </c>
      <c r="BT97" s="97">
        <f t="shared" si="141"/>
        <v>24052384.195280645</v>
      </c>
      <c r="BU97" s="97">
        <f t="shared" si="142"/>
        <v>24696605.568341613</v>
      </c>
      <c r="BV97" s="97">
        <f t="shared" si="143"/>
        <v>25297712.505872712</v>
      </c>
      <c r="BW97" s="97">
        <f t="shared" si="144"/>
        <v>25297712.505872712</v>
      </c>
      <c r="BY97" s="97">
        <f t="shared" ca="1" si="145"/>
        <v>27319521.88723132</v>
      </c>
      <c r="BZ97" s="97">
        <f t="shared" ca="1" si="146"/>
        <v>27736592.736875586</v>
      </c>
      <c r="CA97" s="97">
        <f t="shared" ca="1" si="147"/>
        <v>27736592.736875586</v>
      </c>
      <c r="CB97" s="97">
        <f t="shared" ca="1" si="148"/>
        <v>29203930.585456796</v>
      </c>
    </row>
    <row r="98" spans="2:80">
      <c r="B98" s="14">
        <v>10256</v>
      </c>
      <c r="C98" s="15" t="s">
        <v>97</v>
      </c>
      <c r="D98" s="16">
        <f>RHWM!D85</f>
        <v>1</v>
      </c>
      <c r="E98" s="16">
        <f>RHWM!E85</f>
        <v>0</v>
      </c>
      <c r="F98" s="18">
        <f>RHWM!M85</f>
        <v>57.595999999999997</v>
      </c>
      <c r="G98" s="18">
        <f>RHWM!N85</f>
        <v>59.05</v>
      </c>
      <c r="H98" s="18">
        <f>RHWM!O85</f>
        <v>46.746000000000002</v>
      </c>
      <c r="I98" s="18">
        <v>10.85</v>
      </c>
      <c r="J98" s="18">
        <v>12.304</v>
      </c>
      <c r="K98" s="18">
        <v>0</v>
      </c>
      <c r="L98" s="18">
        <v>0</v>
      </c>
      <c r="M98" s="18">
        <v>10.85</v>
      </c>
      <c r="N98" s="18">
        <v>12.304</v>
      </c>
      <c r="O98" s="81">
        <f t="shared" si="104"/>
        <v>46.746000000000002</v>
      </c>
      <c r="P98" s="63">
        <f t="shared" si="105"/>
        <v>59.05</v>
      </c>
      <c r="Q98" s="63">
        <f t="shared" si="106"/>
        <v>46.746000000000002</v>
      </c>
      <c r="R98" s="63">
        <f t="shared" si="107"/>
        <v>12.303999999999995</v>
      </c>
      <c r="S98" s="63">
        <f t="shared" si="108"/>
        <v>0</v>
      </c>
      <c r="T98" s="67">
        <f t="shared" si="87"/>
        <v>40.027289391322014</v>
      </c>
      <c r="U98" s="138">
        <f t="shared" ca="1" si="88"/>
        <v>1.31</v>
      </c>
      <c r="V98" s="66">
        <f t="shared" ca="1" si="89"/>
        <v>77.355500000000006</v>
      </c>
      <c r="W98" s="66">
        <f t="shared" ca="1" si="109"/>
        <v>46.746000000000002</v>
      </c>
      <c r="X98" s="66">
        <f t="shared" ca="1" si="110"/>
        <v>30.609500000000004</v>
      </c>
      <c r="Y98" s="63">
        <f t="shared" ca="1" si="111"/>
        <v>0</v>
      </c>
      <c r="Z98" s="67">
        <f t="shared" ca="1" si="72"/>
        <v>45.624657208961736</v>
      </c>
      <c r="AA98" s="68">
        <f t="shared" ca="1" si="90"/>
        <v>0.13983879255269382</v>
      </c>
      <c r="AB98" s="81">
        <f t="shared" si="91"/>
        <v>52.897999999999996</v>
      </c>
      <c r="AC98" s="63">
        <f t="shared" si="112"/>
        <v>59.05</v>
      </c>
      <c r="AD98" s="63">
        <f t="shared" si="113"/>
        <v>52.897999999999996</v>
      </c>
      <c r="AE98" s="63">
        <f t="shared" si="114"/>
        <v>6.152000000000001</v>
      </c>
      <c r="AF98" s="63">
        <f t="shared" si="115"/>
        <v>0</v>
      </c>
      <c r="AG98" s="67">
        <f t="shared" si="116"/>
        <v>37.892885089680483</v>
      </c>
      <c r="AH98" s="65">
        <f t="shared" ca="1" si="117"/>
        <v>1.31</v>
      </c>
      <c r="AI98" s="66">
        <f t="shared" ca="1" si="118"/>
        <v>77.355500000000006</v>
      </c>
      <c r="AJ98" s="66">
        <f t="shared" ca="1" si="119"/>
        <v>52.897999999999996</v>
      </c>
      <c r="AK98" s="66">
        <f t="shared" ca="1" si="120"/>
        <v>24.45750000000001</v>
      </c>
      <c r="AL98" s="63">
        <f t="shared" ca="1" si="121"/>
        <v>0</v>
      </c>
      <c r="AM98" s="67">
        <f t="shared" ca="1" si="122"/>
        <v>43.791183516570364</v>
      </c>
      <c r="AN98" s="65">
        <f t="shared" ca="1" si="123"/>
        <v>0.15565714811449349</v>
      </c>
      <c r="AO98" s="68">
        <f t="shared" ca="1" si="124"/>
        <v>-4.0186026691532817E-2</v>
      </c>
      <c r="AP98" s="81">
        <f t="shared" si="92"/>
        <v>59.05</v>
      </c>
      <c r="AQ98" s="63">
        <f t="shared" si="93"/>
        <v>59.05</v>
      </c>
      <c r="AR98" s="63">
        <f t="shared" si="125"/>
        <v>59.05</v>
      </c>
      <c r="AS98" s="63">
        <f t="shared" si="126"/>
        <v>0</v>
      </c>
      <c r="AT98" s="63">
        <f t="shared" si="127"/>
        <v>0</v>
      </c>
      <c r="AU98" s="67">
        <f t="shared" si="128"/>
        <v>35.901325531330492</v>
      </c>
      <c r="AV98" s="69">
        <f t="shared" ca="1" si="94"/>
        <v>1.31</v>
      </c>
      <c r="AW98" s="66">
        <f t="shared" ca="1" si="95"/>
        <v>77.355500000000006</v>
      </c>
      <c r="AX98" s="66">
        <f t="shared" ca="1" si="129"/>
        <v>59.05</v>
      </c>
      <c r="AY98" s="66">
        <f t="shared" ca="1" si="130"/>
        <v>18.305500000000009</v>
      </c>
      <c r="AZ98" s="63">
        <f t="shared" ca="1" si="131"/>
        <v>0</v>
      </c>
      <c r="BA98" s="67">
        <f t="shared" ca="1" si="96"/>
        <v>42.354206806714579</v>
      </c>
      <c r="BB98" s="65">
        <f t="shared" ca="1" si="132"/>
        <v>0.1797393600342907</v>
      </c>
      <c r="BC98" s="68">
        <f t="shared" ca="1" si="97"/>
        <v>-7.1681643267333173E-2</v>
      </c>
      <c r="BD98" s="81">
        <f t="shared" si="133"/>
        <v>59.05</v>
      </c>
      <c r="BE98" s="63">
        <f t="shared" si="134"/>
        <v>59.05</v>
      </c>
      <c r="BF98" s="67">
        <f t="shared" si="135"/>
        <v>35.901325531330492</v>
      </c>
      <c r="BG98" s="69">
        <f t="shared" ca="1" si="98"/>
        <v>1.31</v>
      </c>
      <c r="BH98" s="70">
        <f t="shared" ca="1" si="99"/>
        <v>77.355500000000006</v>
      </c>
      <c r="BI98" s="70">
        <f t="shared" ca="1" si="136"/>
        <v>77.355500000000006</v>
      </c>
      <c r="BJ98" s="67">
        <f t="shared" ca="1" si="137"/>
        <v>38.733501665490152</v>
      </c>
      <c r="BK98" s="65">
        <f t="shared" ca="1" si="138"/>
        <v>7.8887787351697325E-2</v>
      </c>
      <c r="BL98" s="65">
        <f t="shared" ca="1" si="100"/>
        <v>-0.15104016040953405</v>
      </c>
      <c r="BM98" s="68">
        <f t="shared" ca="1" si="139"/>
        <v>-8.5486316807860119E-2</v>
      </c>
      <c r="BO98" s="97">
        <f t="shared" ca="1" si="101"/>
        <v>30916827.175575882</v>
      </c>
      <c r="BP98" s="97">
        <f t="shared" ca="1" si="102"/>
        <v>29674402.733480677</v>
      </c>
      <c r="BQ98" s="97">
        <f t="shared" ca="1" si="103"/>
        <v>28700658.199018456</v>
      </c>
      <c r="BR98" s="97">
        <f t="shared" ca="1" si="140"/>
        <v>26247144.639623057</v>
      </c>
      <c r="BT98" s="97">
        <f t="shared" si="141"/>
        <v>20705236.201764267</v>
      </c>
      <c r="BU98" s="97">
        <f t="shared" si="142"/>
        <v>19601155.813419741</v>
      </c>
      <c r="BV98" s="97">
        <f t="shared" si="143"/>
        <v>18570965.868195575</v>
      </c>
      <c r="BW98" s="97">
        <f t="shared" si="144"/>
        <v>18570965.868195575</v>
      </c>
      <c r="BY98" s="97">
        <f t="shared" ca="1" si="145"/>
        <v>30916827.175575875</v>
      </c>
      <c r="BZ98" s="97">
        <f t="shared" ca="1" si="146"/>
        <v>29674402.733480677</v>
      </c>
      <c r="CA98" s="97">
        <f t="shared" ca="1" si="147"/>
        <v>29674402.733480677</v>
      </c>
      <c r="CB98" s="97">
        <f t="shared" ca="1" si="148"/>
        <v>26247144.639623053</v>
      </c>
    </row>
    <row r="99" spans="2:80">
      <c r="B99" s="14">
        <v>10258</v>
      </c>
      <c r="C99" s="15" t="s">
        <v>98</v>
      </c>
      <c r="D99" s="16">
        <f>RHWM!D86</f>
        <v>1</v>
      </c>
      <c r="E99" s="16">
        <f>RHWM!E86</f>
        <v>0</v>
      </c>
      <c r="F99" s="18">
        <f>RHWM!M86</f>
        <v>41.210999999999999</v>
      </c>
      <c r="G99" s="18">
        <f>RHWM!N86</f>
        <v>41.46</v>
      </c>
      <c r="H99" s="18">
        <f>RHWM!O86</f>
        <v>37.951999999999998</v>
      </c>
      <c r="I99" s="18">
        <v>3.2589999999999999</v>
      </c>
      <c r="J99" s="18">
        <v>3.508</v>
      </c>
      <c r="K99" s="18">
        <v>0</v>
      </c>
      <c r="L99" s="18">
        <v>0</v>
      </c>
      <c r="M99" s="18">
        <v>3.2589999999999999</v>
      </c>
      <c r="N99" s="18">
        <v>3.508</v>
      </c>
      <c r="O99" s="81">
        <f t="shared" si="104"/>
        <v>37.951999999999998</v>
      </c>
      <c r="P99" s="63">
        <f t="shared" si="105"/>
        <v>41.46</v>
      </c>
      <c r="Q99" s="63">
        <f t="shared" si="106"/>
        <v>37.951999999999998</v>
      </c>
      <c r="R99" s="63">
        <f t="shared" si="107"/>
        <v>3.5080000000000027</v>
      </c>
      <c r="S99" s="63">
        <f t="shared" si="108"/>
        <v>0</v>
      </c>
      <c r="T99" s="67">
        <f t="shared" si="87"/>
        <v>36.417265975181813</v>
      </c>
      <c r="U99" s="138">
        <f t="shared" ca="1" si="88"/>
        <v>1.03</v>
      </c>
      <c r="V99" s="66">
        <f t="shared" ca="1" si="89"/>
        <v>42.703800000000001</v>
      </c>
      <c r="W99" s="66">
        <f t="shared" ca="1" si="109"/>
        <v>37.951999999999998</v>
      </c>
      <c r="X99" s="66">
        <f t="shared" ca="1" si="110"/>
        <v>4.7518000000000029</v>
      </c>
      <c r="Y99" s="63">
        <f t="shared" ca="1" si="111"/>
        <v>0</v>
      </c>
      <c r="Z99" s="67">
        <f t="shared" ca="1" si="72"/>
        <v>37.390144694890616</v>
      </c>
      <c r="AA99" s="68">
        <f t="shared" ca="1" si="90"/>
        <v>2.6714765473383251E-2</v>
      </c>
      <c r="AB99" s="81">
        <f t="shared" si="91"/>
        <v>39.706000000000003</v>
      </c>
      <c r="AC99" s="63">
        <f t="shared" si="112"/>
        <v>41.46</v>
      </c>
      <c r="AD99" s="63">
        <f t="shared" si="113"/>
        <v>39.706000000000003</v>
      </c>
      <c r="AE99" s="63">
        <f t="shared" si="114"/>
        <v>1.7539999999999978</v>
      </c>
      <c r="AF99" s="63">
        <f t="shared" si="115"/>
        <v>0</v>
      </c>
      <c r="AG99" s="67">
        <f t="shared" si="116"/>
        <v>36.150364581927882</v>
      </c>
      <c r="AH99" s="65">
        <f t="shared" ca="1" si="117"/>
        <v>1.03</v>
      </c>
      <c r="AI99" s="66">
        <f t="shared" ca="1" si="118"/>
        <v>42.703800000000001</v>
      </c>
      <c r="AJ99" s="66">
        <f t="shared" ca="1" si="119"/>
        <v>39.706000000000003</v>
      </c>
      <c r="AK99" s="66">
        <f t="shared" ca="1" si="120"/>
        <v>2.997799999999998</v>
      </c>
      <c r="AL99" s="63">
        <f t="shared" ca="1" si="121"/>
        <v>0</v>
      </c>
      <c r="AM99" s="67">
        <f t="shared" ca="1" si="122"/>
        <v>36.838701204665888</v>
      </c>
      <c r="AN99" s="65">
        <f t="shared" ca="1" si="123"/>
        <v>1.9040931694562113E-2</v>
      </c>
      <c r="AO99" s="68">
        <f t="shared" ca="1" si="124"/>
        <v>-1.4748364702105055E-2</v>
      </c>
      <c r="AP99" s="81">
        <f t="shared" si="92"/>
        <v>41.46</v>
      </c>
      <c r="AQ99" s="63">
        <f t="shared" si="93"/>
        <v>41.46</v>
      </c>
      <c r="AR99" s="63">
        <f t="shared" si="125"/>
        <v>41.46</v>
      </c>
      <c r="AS99" s="63">
        <f t="shared" si="126"/>
        <v>0</v>
      </c>
      <c r="AT99" s="63">
        <f t="shared" si="127"/>
        <v>0</v>
      </c>
      <c r="AU99" s="67">
        <f t="shared" si="128"/>
        <v>35.901325531330492</v>
      </c>
      <c r="AV99" s="69">
        <f t="shared" ca="1" si="94"/>
        <v>1.03</v>
      </c>
      <c r="AW99" s="66">
        <f t="shared" ca="1" si="95"/>
        <v>42.703800000000001</v>
      </c>
      <c r="AX99" s="66">
        <f t="shared" ca="1" si="129"/>
        <v>41.46</v>
      </c>
      <c r="AY99" s="66">
        <f t="shared" ca="1" si="130"/>
        <v>1.2438000000000002</v>
      </c>
      <c r="AZ99" s="63">
        <f t="shared" ca="1" si="131"/>
        <v>0</v>
      </c>
      <c r="BA99" s="67">
        <f t="shared" ca="1" si="96"/>
        <v>36.709136812423395</v>
      </c>
      <c r="BB99" s="65">
        <f t="shared" ca="1" si="132"/>
        <v>2.2500876197118158E-2</v>
      </c>
      <c r="BC99" s="68">
        <f t="shared" ca="1" si="97"/>
        <v>-1.8213566382915936E-2</v>
      </c>
      <c r="BD99" s="81">
        <f t="shared" si="133"/>
        <v>41.46</v>
      </c>
      <c r="BE99" s="63">
        <f t="shared" si="134"/>
        <v>41.46</v>
      </c>
      <c r="BF99" s="67">
        <f t="shared" si="135"/>
        <v>35.901325531330492</v>
      </c>
      <c r="BG99" s="69">
        <f t="shared" ca="1" si="98"/>
        <v>1.03</v>
      </c>
      <c r="BH99" s="70">
        <f t="shared" ca="1" si="99"/>
        <v>42.703800000000001</v>
      </c>
      <c r="BI99" s="70">
        <f t="shared" ca="1" si="136"/>
        <v>42.703800000000001</v>
      </c>
      <c r="BJ99" s="67">
        <f t="shared" ca="1" si="137"/>
        <v>38.733501665490152</v>
      </c>
      <c r="BK99" s="65">
        <f t="shared" ca="1" si="138"/>
        <v>7.8887787351697325E-2</v>
      </c>
      <c r="BL99" s="65">
        <f t="shared" ca="1" si="100"/>
        <v>3.592810302184013E-2</v>
      </c>
      <c r="BM99" s="68">
        <f t="shared" ca="1" si="139"/>
        <v>5.5146076122979171E-2</v>
      </c>
      <c r="BO99" s="97">
        <f t="shared" ca="1" si="101"/>
        <v>13987103.046549831</v>
      </c>
      <c r="BP99" s="97">
        <f t="shared" ca="1" si="102"/>
        <v>13780816.149693387</v>
      </c>
      <c r="BQ99" s="97">
        <f t="shared" ca="1" si="103"/>
        <v>13732348.016706809</v>
      </c>
      <c r="BR99" s="97">
        <f t="shared" ca="1" si="140"/>
        <v>14489633.125783363</v>
      </c>
      <c r="BT99" s="97">
        <f t="shared" si="141"/>
        <v>13226372.262619894</v>
      </c>
      <c r="BU99" s="97">
        <f t="shared" si="142"/>
        <v>13129436.452364556</v>
      </c>
      <c r="BV99" s="97">
        <f t="shared" si="143"/>
        <v>13038988.05919371</v>
      </c>
      <c r="BW99" s="97">
        <f t="shared" si="144"/>
        <v>13038988.05919371</v>
      </c>
      <c r="BY99" s="97">
        <f t="shared" ca="1" si="145"/>
        <v>13987103.046549829</v>
      </c>
      <c r="BZ99" s="97">
        <f t="shared" ca="1" si="146"/>
        <v>13780816.149693387</v>
      </c>
      <c r="CA99" s="97">
        <f t="shared" ca="1" si="147"/>
        <v>13780816.149693387</v>
      </c>
      <c r="CB99" s="97">
        <f t="shared" ca="1" si="148"/>
        <v>14489633.125783363</v>
      </c>
    </row>
    <row r="100" spans="2:80">
      <c r="B100" s="14">
        <v>10259</v>
      </c>
      <c r="C100" s="15" t="s">
        <v>99</v>
      </c>
      <c r="D100" s="16">
        <f>RHWM!D87</f>
        <v>1</v>
      </c>
      <c r="E100" s="16">
        <f>RHWM!E87</f>
        <v>0</v>
      </c>
      <c r="F100" s="18">
        <f>RHWM!M87</f>
        <v>33.47</v>
      </c>
      <c r="G100" s="18">
        <f>RHWM!N87</f>
        <v>33.872</v>
      </c>
      <c r="H100" s="18">
        <f>RHWM!O87</f>
        <v>26.984999999999999</v>
      </c>
      <c r="I100" s="18">
        <v>6.4850000000000003</v>
      </c>
      <c r="J100" s="18">
        <v>6.8869999999999996</v>
      </c>
      <c r="K100" s="18">
        <v>0</v>
      </c>
      <c r="L100" s="18">
        <v>0</v>
      </c>
      <c r="M100" s="18">
        <v>6.4850000000000003</v>
      </c>
      <c r="N100" s="18">
        <v>6.8869999999999996</v>
      </c>
      <c r="O100" s="81">
        <f t="shared" si="104"/>
        <v>26.984999999999999</v>
      </c>
      <c r="P100" s="63">
        <f t="shared" si="105"/>
        <v>33.872</v>
      </c>
      <c r="Q100" s="63">
        <f t="shared" si="106"/>
        <v>26.984999999999999</v>
      </c>
      <c r="R100" s="63">
        <f t="shared" si="107"/>
        <v>6.8870000000000005</v>
      </c>
      <c r="S100" s="63">
        <f t="shared" si="108"/>
        <v>0</v>
      </c>
      <c r="T100" s="67">
        <f t="shared" si="87"/>
        <v>39.880223767030863</v>
      </c>
      <c r="U100" s="138">
        <f t="shared" ca="1" si="88"/>
        <v>1.24</v>
      </c>
      <c r="V100" s="66">
        <f t="shared" ca="1" si="89"/>
        <v>42.001280000000001</v>
      </c>
      <c r="W100" s="66">
        <f t="shared" ca="1" si="109"/>
        <v>26.984999999999999</v>
      </c>
      <c r="X100" s="66">
        <f t="shared" ca="1" si="110"/>
        <v>15.016280000000002</v>
      </c>
      <c r="Y100" s="63">
        <f t="shared" ca="1" si="111"/>
        <v>0</v>
      </c>
      <c r="Z100" s="67">
        <f t="shared" ca="1" si="72"/>
        <v>44.519308254869394</v>
      </c>
      <c r="AA100" s="68">
        <f t="shared" ca="1" si="90"/>
        <v>0.11632543776431059</v>
      </c>
      <c r="AB100" s="81">
        <f t="shared" si="91"/>
        <v>30.4285</v>
      </c>
      <c r="AC100" s="63">
        <f t="shared" si="112"/>
        <v>33.872</v>
      </c>
      <c r="AD100" s="63">
        <f t="shared" si="113"/>
        <v>30.4285</v>
      </c>
      <c r="AE100" s="63">
        <f t="shared" si="114"/>
        <v>3.4435000000000002</v>
      </c>
      <c r="AF100" s="63">
        <f t="shared" si="115"/>
        <v>0</v>
      </c>
      <c r="AG100" s="67">
        <f t="shared" si="116"/>
        <v>37.821898052541876</v>
      </c>
      <c r="AH100" s="65">
        <f t="shared" ca="1" si="117"/>
        <v>1.24</v>
      </c>
      <c r="AI100" s="66">
        <f t="shared" ca="1" si="118"/>
        <v>42.001280000000001</v>
      </c>
      <c r="AJ100" s="66">
        <f t="shared" ca="1" si="119"/>
        <v>30.4285</v>
      </c>
      <c r="AK100" s="66">
        <f t="shared" ca="1" si="120"/>
        <v>11.572780000000002</v>
      </c>
      <c r="AL100" s="63">
        <f t="shared" ca="1" si="121"/>
        <v>0</v>
      </c>
      <c r="AM100" s="67">
        <f t="shared" ca="1" si="122"/>
        <v>42.642580555832559</v>
      </c>
      <c r="AN100" s="65">
        <f t="shared" ca="1" si="123"/>
        <v>0.12745744532952386</v>
      </c>
      <c r="AO100" s="68">
        <f t="shared" ca="1" si="124"/>
        <v>-4.2155365224740726E-2</v>
      </c>
      <c r="AP100" s="81">
        <f t="shared" si="92"/>
        <v>33.872</v>
      </c>
      <c r="AQ100" s="63">
        <f t="shared" si="93"/>
        <v>33.872</v>
      </c>
      <c r="AR100" s="63">
        <f t="shared" si="125"/>
        <v>33.872</v>
      </c>
      <c r="AS100" s="63">
        <f t="shared" si="126"/>
        <v>0</v>
      </c>
      <c r="AT100" s="63">
        <f t="shared" si="127"/>
        <v>0</v>
      </c>
      <c r="AU100" s="67">
        <f t="shared" si="128"/>
        <v>35.901325531330492</v>
      </c>
      <c r="AV100" s="69">
        <f t="shared" ca="1" si="94"/>
        <v>1.24</v>
      </c>
      <c r="AW100" s="66">
        <f t="shared" ca="1" si="95"/>
        <v>42.001280000000001</v>
      </c>
      <c r="AX100" s="66">
        <f t="shared" ca="1" si="129"/>
        <v>33.872</v>
      </c>
      <c r="AY100" s="66">
        <f t="shared" ca="1" si="130"/>
        <v>8.1292800000000014</v>
      </c>
      <c r="AZ100" s="63">
        <f t="shared" ca="1" si="131"/>
        <v>0</v>
      </c>
      <c r="BA100" s="67">
        <f t="shared" ca="1" si="96"/>
        <v>41.181944287738794</v>
      </c>
      <c r="BB100" s="65">
        <f t="shared" ca="1" si="132"/>
        <v>0.14708701359229748</v>
      </c>
      <c r="BC100" s="68">
        <f t="shared" ca="1" si="97"/>
        <v>-7.4964416518434329E-2</v>
      </c>
      <c r="BD100" s="81">
        <f t="shared" si="133"/>
        <v>33.872</v>
      </c>
      <c r="BE100" s="63">
        <f t="shared" si="134"/>
        <v>33.872</v>
      </c>
      <c r="BF100" s="67">
        <f t="shared" si="135"/>
        <v>35.901325531330492</v>
      </c>
      <c r="BG100" s="69">
        <f t="shared" ca="1" si="98"/>
        <v>1.24</v>
      </c>
      <c r="BH100" s="70">
        <f t="shared" ca="1" si="99"/>
        <v>42.001280000000001</v>
      </c>
      <c r="BI100" s="70">
        <f t="shared" ca="1" si="136"/>
        <v>42.001280000000001</v>
      </c>
      <c r="BJ100" s="67">
        <f t="shared" ca="1" si="137"/>
        <v>38.733501665490152</v>
      </c>
      <c r="BK100" s="65">
        <f t="shared" ca="1" si="138"/>
        <v>7.8887787351697325E-2</v>
      </c>
      <c r="BL100" s="65">
        <f t="shared" ca="1" si="100"/>
        <v>-0.12996173606867323</v>
      </c>
      <c r="BM100" s="68">
        <f t="shared" ca="1" si="139"/>
        <v>-5.9454274551520414E-2</v>
      </c>
      <c r="BO100" s="97">
        <f t="shared" ca="1" si="101"/>
        <v>16380043.07923115</v>
      </c>
      <c r="BP100" s="97">
        <f t="shared" ca="1" si="102"/>
        <v>15689536.38082917</v>
      </c>
      <c r="BQ100" s="97">
        <f t="shared" ca="1" si="103"/>
        <v>15152122.707249768</v>
      </c>
      <c r="BR100" s="97">
        <f t="shared" ca="1" si="140"/>
        <v>14251264.243774612</v>
      </c>
      <c r="BT100" s="97">
        <f t="shared" si="141"/>
        <v>11833208.949466975</v>
      </c>
      <c r="BU100" s="97">
        <f t="shared" si="142"/>
        <v>11222465.178120717</v>
      </c>
      <c r="BV100" s="97">
        <f t="shared" si="143"/>
        <v>10652595.357959703</v>
      </c>
      <c r="BW100" s="97">
        <f t="shared" si="144"/>
        <v>10652595.357959703</v>
      </c>
      <c r="BY100" s="97">
        <f t="shared" ca="1" si="145"/>
        <v>16380043.079231149</v>
      </c>
      <c r="BZ100" s="97">
        <f t="shared" ca="1" si="146"/>
        <v>15689536.380829172</v>
      </c>
      <c r="CA100" s="97">
        <f t="shared" ca="1" si="147"/>
        <v>15689536.380829172</v>
      </c>
      <c r="CB100" s="97">
        <f t="shared" ca="1" si="148"/>
        <v>14251264.243774612</v>
      </c>
    </row>
    <row r="101" spans="2:80">
      <c r="B101" s="14">
        <v>10260</v>
      </c>
      <c r="C101" s="15" t="s">
        <v>100</v>
      </c>
      <c r="D101" s="16">
        <f>RHWM!D88</f>
        <v>1</v>
      </c>
      <c r="E101" s="16">
        <f>RHWM!E88</f>
        <v>0</v>
      </c>
      <c r="F101" s="18">
        <f>RHWM!M88</f>
        <v>27.045999999999999</v>
      </c>
      <c r="G101" s="18">
        <f>RHWM!N88</f>
        <v>27.175999999999998</v>
      </c>
      <c r="H101" s="18">
        <f>RHWM!O88</f>
        <v>26.285</v>
      </c>
      <c r="I101" s="18">
        <v>0.76100000000000001</v>
      </c>
      <c r="J101" s="18">
        <v>0.89100000000000001</v>
      </c>
      <c r="K101" s="18">
        <v>0.76100000000000001</v>
      </c>
      <c r="L101" s="18">
        <v>0.89100000000000001</v>
      </c>
      <c r="M101" s="18">
        <v>0</v>
      </c>
      <c r="N101" s="18">
        <v>0</v>
      </c>
      <c r="O101" s="81">
        <f t="shared" si="104"/>
        <v>26.285</v>
      </c>
      <c r="P101" s="63">
        <f t="shared" si="105"/>
        <v>27.175999999999998</v>
      </c>
      <c r="Q101" s="63">
        <f t="shared" si="106"/>
        <v>26.285</v>
      </c>
      <c r="R101" s="63">
        <f t="shared" si="107"/>
        <v>0.89099999999999824</v>
      </c>
      <c r="S101" s="63">
        <f t="shared" si="108"/>
        <v>0</v>
      </c>
      <c r="T101" s="67">
        <f t="shared" si="87"/>
        <v>34.90547079941831</v>
      </c>
      <c r="U101" s="138">
        <f t="shared" ca="1" si="88"/>
        <v>1.03</v>
      </c>
      <c r="V101" s="66">
        <f t="shared" ca="1" si="89"/>
        <v>27.99128</v>
      </c>
      <c r="W101" s="66">
        <f t="shared" ca="1" si="109"/>
        <v>26.285</v>
      </c>
      <c r="X101" s="66">
        <f t="shared" ca="1" si="110"/>
        <v>1.7062799999999996</v>
      </c>
      <c r="Y101" s="63">
        <f t="shared" ca="1" si="111"/>
        <v>0</v>
      </c>
      <c r="Z101" s="67">
        <f t="shared" ca="1" si="72"/>
        <v>35.933429772470895</v>
      </c>
      <c r="AA101" s="68">
        <f t="shared" ca="1" si="90"/>
        <v>2.9449795390518396E-2</v>
      </c>
      <c r="AB101" s="81">
        <f t="shared" si="91"/>
        <v>26.730499999999999</v>
      </c>
      <c r="AC101" s="63">
        <f t="shared" si="112"/>
        <v>27.175999999999998</v>
      </c>
      <c r="AD101" s="63">
        <f t="shared" si="113"/>
        <v>26.730499999999999</v>
      </c>
      <c r="AE101" s="63">
        <f t="shared" si="114"/>
        <v>0.44549999999999912</v>
      </c>
      <c r="AF101" s="63">
        <f t="shared" si="115"/>
        <v>0</v>
      </c>
      <c r="AG101" s="67">
        <f t="shared" si="116"/>
        <v>35.420636878359147</v>
      </c>
      <c r="AH101" s="65">
        <f t="shared" ca="1" si="117"/>
        <v>1.03</v>
      </c>
      <c r="AI101" s="66">
        <f t="shared" ca="1" si="118"/>
        <v>27.99128</v>
      </c>
      <c r="AJ101" s="66">
        <f t="shared" ca="1" si="119"/>
        <v>26.730499999999999</v>
      </c>
      <c r="AK101" s="66">
        <f t="shared" ca="1" si="120"/>
        <v>1.2607800000000005</v>
      </c>
      <c r="AL101" s="63">
        <f t="shared" ca="1" si="121"/>
        <v>0</v>
      </c>
      <c r="AM101" s="67">
        <f t="shared" ca="1" si="122"/>
        <v>36.127598087421973</v>
      </c>
      <c r="AN101" s="65">
        <f t="shared" ca="1" si="123"/>
        <v>1.9959020259592064E-2</v>
      </c>
      <c r="AO101" s="68">
        <f t="shared" ca="1" si="124"/>
        <v>5.4035564147520976E-3</v>
      </c>
      <c r="AP101" s="81">
        <f t="shared" si="92"/>
        <v>27.175999999999998</v>
      </c>
      <c r="AQ101" s="63">
        <f t="shared" si="93"/>
        <v>27.175999999999998</v>
      </c>
      <c r="AR101" s="63">
        <f t="shared" si="125"/>
        <v>27.175999999999998</v>
      </c>
      <c r="AS101" s="63">
        <f t="shared" si="126"/>
        <v>0</v>
      </c>
      <c r="AT101" s="63">
        <f t="shared" si="127"/>
        <v>0</v>
      </c>
      <c r="AU101" s="67">
        <f t="shared" si="128"/>
        <v>35.901325531330492</v>
      </c>
      <c r="AV101" s="69">
        <f t="shared" ca="1" si="94"/>
        <v>1.03</v>
      </c>
      <c r="AW101" s="66">
        <f t="shared" ca="1" si="95"/>
        <v>27.99128</v>
      </c>
      <c r="AX101" s="66">
        <f t="shared" ca="1" si="129"/>
        <v>27.175999999999998</v>
      </c>
      <c r="AY101" s="66">
        <f t="shared" ca="1" si="130"/>
        <v>0.81528000000000134</v>
      </c>
      <c r="AZ101" s="63">
        <f t="shared" ca="1" si="131"/>
        <v>0</v>
      </c>
      <c r="BA101" s="67">
        <f t="shared" ca="1" si="96"/>
        <v>36.709136812423402</v>
      </c>
      <c r="BB101" s="65">
        <f t="shared" ca="1" si="132"/>
        <v>2.250087619711838E-2</v>
      </c>
      <c r="BC101" s="68">
        <f t="shared" ca="1" si="97"/>
        <v>2.1587336495966447E-2</v>
      </c>
      <c r="BD101" s="81">
        <f t="shared" si="133"/>
        <v>27.175999999999998</v>
      </c>
      <c r="BE101" s="63">
        <f t="shared" si="134"/>
        <v>27.175999999999998</v>
      </c>
      <c r="BF101" s="67">
        <f t="shared" si="135"/>
        <v>35.901325531330492</v>
      </c>
      <c r="BG101" s="69">
        <f t="shared" ca="1" si="98"/>
        <v>1.03</v>
      </c>
      <c r="BH101" s="70">
        <f t="shared" ca="1" si="99"/>
        <v>27.99128</v>
      </c>
      <c r="BI101" s="70">
        <f t="shared" ca="1" si="136"/>
        <v>27.99128</v>
      </c>
      <c r="BJ101" s="67">
        <f t="shared" ca="1" si="137"/>
        <v>38.733501665490152</v>
      </c>
      <c r="BK101" s="65">
        <f t="shared" ca="1" si="138"/>
        <v>7.8887787351697325E-2</v>
      </c>
      <c r="BL101" s="65">
        <f t="shared" ca="1" si="100"/>
        <v>7.792386952064434E-2</v>
      </c>
      <c r="BM101" s="68">
        <f t="shared" ca="1" si="139"/>
        <v>5.5146076122978949E-2</v>
      </c>
      <c r="BO101" s="97">
        <f t="shared" ca="1" si="101"/>
        <v>8811006.8005049452</v>
      </c>
      <c r="BP101" s="97">
        <f t="shared" ca="1" si="102"/>
        <v>8858617.5728222392</v>
      </c>
      <c r="BQ101" s="97">
        <f t="shared" ca="1" si="103"/>
        <v>9001212.9691756945</v>
      </c>
      <c r="BR101" s="97">
        <f t="shared" ca="1" si="140"/>
        <v>9497594.5447730031</v>
      </c>
      <c r="BT101" s="97">
        <f t="shared" si="141"/>
        <v>8309657.812138129</v>
      </c>
      <c r="BU101" s="97">
        <f t="shared" si="142"/>
        <v>8432299.1555830836</v>
      </c>
      <c r="BV101" s="97">
        <f t="shared" si="143"/>
        <v>8546732.7423214708</v>
      </c>
      <c r="BW101" s="97">
        <f t="shared" si="144"/>
        <v>8546732.7423214708</v>
      </c>
      <c r="BY101" s="97">
        <f t="shared" ca="1" si="145"/>
        <v>8811006.8005049452</v>
      </c>
      <c r="BZ101" s="97">
        <f t="shared" ca="1" si="146"/>
        <v>8858617.5728222392</v>
      </c>
      <c r="CA101" s="97">
        <f t="shared" ca="1" si="147"/>
        <v>8858617.5728222392</v>
      </c>
      <c r="CB101" s="97">
        <f t="shared" ca="1" si="148"/>
        <v>9497594.5447730012</v>
      </c>
    </row>
    <row r="102" spans="2:80">
      <c r="B102" s="14">
        <v>10273</v>
      </c>
      <c r="C102" s="15" t="s">
        <v>101</v>
      </c>
      <c r="D102" s="16">
        <f>RHWM!D89</f>
        <v>1</v>
      </c>
      <c r="E102" s="16">
        <f>RHWM!E89</f>
        <v>0</v>
      </c>
      <c r="F102" s="18">
        <f>RHWM!M89</f>
        <v>8.0850000000000009</v>
      </c>
      <c r="G102" s="18">
        <f>RHWM!N89</f>
        <v>8.1820000000000004</v>
      </c>
      <c r="H102" s="18">
        <f>RHWM!O89</f>
        <v>5.8810000000000002</v>
      </c>
      <c r="I102" s="18">
        <v>2.2040000000000002</v>
      </c>
      <c r="J102" s="18">
        <v>2.3010000000000002</v>
      </c>
      <c r="K102" s="18">
        <v>0</v>
      </c>
      <c r="L102" s="18">
        <v>0</v>
      </c>
      <c r="M102" s="18">
        <v>2.2040000000000002</v>
      </c>
      <c r="N102" s="18">
        <v>2.3010000000000002</v>
      </c>
      <c r="O102" s="81">
        <f t="shared" si="104"/>
        <v>5.8810000000000002</v>
      </c>
      <c r="P102" s="63">
        <f t="shared" si="105"/>
        <v>8.1820000000000004</v>
      </c>
      <c r="Q102" s="63">
        <f t="shared" si="106"/>
        <v>5.8810000000000002</v>
      </c>
      <c r="R102" s="63">
        <f t="shared" si="107"/>
        <v>2.3010000000000002</v>
      </c>
      <c r="S102" s="63">
        <f t="shared" si="108"/>
        <v>0</v>
      </c>
      <c r="T102" s="67">
        <f t="shared" si="87"/>
        <v>42.152721461261706</v>
      </c>
      <c r="U102" s="138">
        <f t="shared" ca="1" si="88"/>
        <v>1.26</v>
      </c>
      <c r="V102" s="66">
        <f t="shared" ca="1" si="89"/>
        <v>10.309320000000001</v>
      </c>
      <c r="W102" s="66">
        <f t="shared" ca="1" si="109"/>
        <v>5.8810000000000002</v>
      </c>
      <c r="X102" s="66">
        <f t="shared" ca="1" si="110"/>
        <v>4.4283200000000011</v>
      </c>
      <c r="Y102" s="63">
        <f t="shared" ca="1" si="111"/>
        <v>0</v>
      </c>
      <c r="Z102" s="67">
        <f t="shared" ca="1" si="72"/>
        <v>46.604552029019381</v>
      </c>
      <c r="AA102" s="68">
        <f t="shared" ca="1" si="90"/>
        <v>0.10561193710467554</v>
      </c>
      <c r="AB102" s="81">
        <f t="shared" si="91"/>
        <v>7.0315000000000003</v>
      </c>
      <c r="AC102" s="63">
        <f t="shared" si="112"/>
        <v>8.1820000000000004</v>
      </c>
      <c r="AD102" s="63">
        <f t="shared" si="113"/>
        <v>7.0315000000000003</v>
      </c>
      <c r="AE102" s="63">
        <f t="shared" si="114"/>
        <v>1.1505000000000001</v>
      </c>
      <c r="AF102" s="63">
        <f t="shared" si="115"/>
        <v>0</v>
      </c>
      <c r="AG102" s="67">
        <f t="shared" si="116"/>
        <v>38.918808897583318</v>
      </c>
      <c r="AH102" s="65">
        <f t="shared" ca="1" si="117"/>
        <v>1.26</v>
      </c>
      <c r="AI102" s="66">
        <f t="shared" ca="1" si="118"/>
        <v>10.309320000000001</v>
      </c>
      <c r="AJ102" s="66">
        <f t="shared" ca="1" si="119"/>
        <v>7.0315000000000003</v>
      </c>
      <c r="AK102" s="66">
        <f t="shared" ca="1" si="120"/>
        <v>3.2778200000000011</v>
      </c>
      <c r="AL102" s="63">
        <f t="shared" ca="1" si="121"/>
        <v>0</v>
      </c>
      <c r="AM102" s="67">
        <f t="shared" ca="1" si="122"/>
        <v>43.841414367854448</v>
      </c>
      <c r="AN102" s="65">
        <f t="shared" ca="1" si="123"/>
        <v>0.12648397034002756</v>
      </c>
      <c r="AO102" s="68">
        <f t="shared" ca="1" si="124"/>
        <v>-5.9289008066087723E-2</v>
      </c>
      <c r="AP102" s="81">
        <f t="shared" si="92"/>
        <v>8.1820000000000004</v>
      </c>
      <c r="AQ102" s="63">
        <f t="shared" si="93"/>
        <v>8.1820000000000004</v>
      </c>
      <c r="AR102" s="63">
        <f t="shared" si="125"/>
        <v>8.1820000000000004</v>
      </c>
      <c r="AS102" s="63">
        <f t="shared" si="126"/>
        <v>0</v>
      </c>
      <c r="AT102" s="63">
        <f t="shared" si="127"/>
        <v>0</v>
      </c>
      <c r="AU102" s="67">
        <f t="shared" si="128"/>
        <v>35.901325531330492</v>
      </c>
      <c r="AV102" s="69">
        <f t="shared" ca="1" si="94"/>
        <v>1.26</v>
      </c>
      <c r="AW102" s="66">
        <f t="shared" ca="1" si="95"/>
        <v>10.309320000000001</v>
      </c>
      <c r="AX102" s="66">
        <f t="shared" ca="1" si="129"/>
        <v>8.1820000000000004</v>
      </c>
      <c r="AY102" s="66">
        <f t="shared" ca="1" si="130"/>
        <v>2.127320000000001</v>
      </c>
      <c r="AZ102" s="63">
        <f t="shared" ca="1" si="131"/>
        <v>0</v>
      </c>
      <c r="BA102" s="67">
        <f t="shared" ca="1" si="96"/>
        <v>41.530167394282621</v>
      </c>
      <c r="BB102" s="65">
        <f t="shared" ca="1" si="132"/>
        <v>0.15678646344241343</v>
      </c>
      <c r="BC102" s="68">
        <f t="shared" ca="1" si="97"/>
        <v>-0.1088817382382965</v>
      </c>
      <c r="BD102" s="81">
        <f t="shared" si="133"/>
        <v>8.1820000000000004</v>
      </c>
      <c r="BE102" s="63">
        <f t="shared" si="134"/>
        <v>8.1820000000000004</v>
      </c>
      <c r="BF102" s="67">
        <f t="shared" si="135"/>
        <v>35.901325531330492</v>
      </c>
      <c r="BG102" s="69">
        <f t="shared" ca="1" si="98"/>
        <v>1.26</v>
      </c>
      <c r="BH102" s="70">
        <f t="shared" ca="1" si="99"/>
        <v>10.309320000000001</v>
      </c>
      <c r="BI102" s="70">
        <f t="shared" ca="1" si="136"/>
        <v>10.309320000000001</v>
      </c>
      <c r="BJ102" s="67">
        <f t="shared" ca="1" si="137"/>
        <v>38.733501665490152</v>
      </c>
      <c r="BK102" s="65">
        <f t="shared" ca="1" si="138"/>
        <v>7.8887787351697325E-2</v>
      </c>
      <c r="BL102" s="65">
        <f t="shared" ca="1" si="100"/>
        <v>-0.16889016245941257</v>
      </c>
      <c r="BM102" s="68">
        <f t="shared" ca="1" si="139"/>
        <v>-6.7340584068473541E-2</v>
      </c>
      <c r="BO102" s="97">
        <f t="shared" ca="1" si="101"/>
        <v>4208840.4652365772</v>
      </c>
      <c r="BP102" s="97">
        <f t="shared" ca="1" si="102"/>
        <v>3959302.4889442893</v>
      </c>
      <c r="BQ102" s="97">
        <f t="shared" ca="1" si="103"/>
        <v>3750574.5994139379</v>
      </c>
      <c r="BR102" s="97">
        <f t="shared" ca="1" si="140"/>
        <v>3498008.7152970219</v>
      </c>
      <c r="BT102" s="97">
        <f t="shared" si="141"/>
        <v>3021267.6468853392</v>
      </c>
      <c r="BU102" s="97">
        <f t="shared" si="142"/>
        <v>2789479.1629442344</v>
      </c>
      <c r="BV102" s="97">
        <f t="shared" si="143"/>
        <v>2573203.0945567521</v>
      </c>
      <c r="BW102" s="97">
        <f t="shared" si="144"/>
        <v>2573203.0945567521</v>
      </c>
      <c r="BY102" s="97">
        <f t="shared" ca="1" si="145"/>
        <v>4208840.4652365772</v>
      </c>
      <c r="BZ102" s="97">
        <f t="shared" ca="1" si="146"/>
        <v>3959302.4889442893</v>
      </c>
      <c r="CA102" s="97">
        <f t="shared" ca="1" si="147"/>
        <v>3959302.4889442893</v>
      </c>
      <c r="CB102" s="97">
        <f t="shared" ca="1" si="148"/>
        <v>3498008.7152970214</v>
      </c>
    </row>
    <row r="103" spans="2:80">
      <c r="B103" s="14">
        <v>10278</v>
      </c>
      <c r="C103" s="15" t="s">
        <v>102</v>
      </c>
      <c r="D103" s="16">
        <f>RHWM!D90</f>
        <v>0</v>
      </c>
      <c r="E103" s="16">
        <f>RHWM!E90</f>
        <v>1</v>
      </c>
      <c r="F103" s="18">
        <f>RHWM!M90</f>
        <v>39.533999999999999</v>
      </c>
      <c r="G103" s="18">
        <f>RHWM!N90</f>
        <v>40.107999999999997</v>
      </c>
      <c r="H103" s="18">
        <f>RHWM!O90</f>
        <v>35.927999999999997</v>
      </c>
      <c r="I103" s="18">
        <v>3.6059999999999999</v>
      </c>
      <c r="J103" s="18">
        <v>4.18</v>
      </c>
      <c r="K103" s="18">
        <v>0</v>
      </c>
      <c r="L103" s="18">
        <v>0</v>
      </c>
      <c r="M103" s="18">
        <v>3.6059999999999999</v>
      </c>
      <c r="N103" s="18">
        <v>4.18</v>
      </c>
      <c r="O103" s="81">
        <f t="shared" si="104"/>
        <v>35.927999999999997</v>
      </c>
      <c r="P103" s="63">
        <f t="shared" si="105"/>
        <v>40.107999999999997</v>
      </c>
      <c r="Q103" s="63">
        <f t="shared" si="106"/>
        <v>35.927999999999997</v>
      </c>
      <c r="R103" s="63">
        <f t="shared" si="107"/>
        <v>4.18</v>
      </c>
      <c r="S103" s="63">
        <f t="shared" si="108"/>
        <v>0</v>
      </c>
      <c r="T103" s="67">
        <f t="shared" si="87"/>
        <v>36.989218640676143</v>
      </c>
      <c r="U103" s="138">
        <f t="shared" ca="1" si="88"/>
        <v>1.35</v>
      </c>
      <c r="V103" s="66">
        <f t="shared" ca="1" si="89"/>
        <v>54.145800000000001</v>
      </c>
      <c r="W103" s="66">
        <f t="shared" ca="1" si="109"/>
        <v>35.927999999999997</v>
      </c>
      <c r="X103" s="66">
        <f t="shared" ca="1" si="110"/>
        <v>18.217800000000004</v>
      </c>
      <c r="Y103" s="63">
        <f t="shared" ca="1" si="111"/>
        <v>0</v>
      </c>
      <c r="Z103" s="67">
        <f t="shared" ca="1" si="72"/>
        <v>43.909553180618808</v>
      </c>
      <c r="AA103" s="68">
        <f t="shared" ca="1" si="90"/>
        <v>0.18709058461517603</v>
      </c>
      <c r="AB103" s="81">
        <f t="shared" si="91"/>
        <v>38.018000000000001</v>
      </c>
      <c r="AC103" s="63">
        <f t="shared" si="112"/>
        <v>40.107999999999997</v>
      </c>
      <c r="AD103" s="63">
        <f t="shared" si="113"/>
        <v>38.018000000000001</v>
      </c>
      <c r="AE103" s="63">
        <f t="shared" si="114"/>
        <v>2.0899999999999963</v>
      </c>
      <c r="AF103" s="63">
        <f t="shared" si="115"/>
        <v>0</v>
      </c>
      <c r="AG103" s="67">
        <f t="shared" si="116"/>
        <v>36.426440145491178</v>
      </c>
      <c r="AH103" s="65">
        <f t="shared" ca="1" si="117"/>
        <v>1.35</v>
      </c>
      <c r="AI103" s="66">
        <f t="shared" ca="1" si="118"/>
        <v>54.145800000000001</v>
      </c>
      <c r="AJ103" s="66">
        <f t="shared" ca="1" si="119"/>
        <v>38.018000000000001</v>
      </c>
      <c r="AK103" s="66">
        <f t="shared" ca="1" si="120"/>
        <v>16.127800000000001</v>
      </c>
      <c r="AL103" s="63">
        <f t="shared" ca="1" si="121"/>
        <v>0</v>
      </c>
      <c r="AM103" s="67">
        <f t="shared" ca="1" si="122"/>
        <v>43.273601855770153</v>
      </c>
      <c r="AN103" s="65">
        <f t="shared" ca="1" si="123"/>
        <v>0.18797229932243353</v>
      </c>
      <c r="AO103" s="68">
        <f t="shared" ca="1" si="124"/>
        <v>-1.4483211027739529E-2</v>
      </c>
      <c r="AP103" s="81">
        <f t="shared" si="92"/>
        <v>40.107999999999997</v>
      </c>
      <c r="AQ103" s="63">
        <f t="shared" si="93"/>
        <v>40.107999999999997</v>
      </c>
      <c r="AR103" s="63">
        <f t="shared" si="125"/>
        <v>40.107999999999997</v>
      </c>
      <c r="AS103" s="63">
        <f t="shared" si="126"/>
        <v>0</v>
      </c>
      <c r="AT103" s="63">
        <f t="shared" si="127"/>
        <v>0</v>
      </c>
      <c r="AU103" s="67">
        <f t="shared" si="128"/>
        <v>35.901325531330492</v>
      </c>
      <c r="AV103" s="69">
        <f t="shared" ca="1" si="94"/>
        <v>1.35</v>
      </c>
      <c r="AW103" s="66">
        <f t="shared" ca="1" si="95"/>
        <v>54.145800000000001</v>
      </c>
      <c r="AX103" s="66">
        <f t="shared" ca="1" si="129"/>
        <v>40.107999999999997</v>
      </c>
      <c r="AY103" s="66">
        <f t="shared" ca="1" si="130"/>
        <v>14.037800000000004</v>
      </c>
      <c r="AZ103" s="63">
        <f t="shared" ca="1" si="131"/>
        <v>0</v>
      </c>
      <c r="BA103" s="67">
        <f t="shared" ca="1" si="96"/>
        <v>42.969489567997115</v>
      </c>
      <c r="BB103" s="65">
        <f t="shared" ca="1" si="132"/>
        <v>0.19687752282289273</v>
      </c>
      <c r="BC103" s="68">
        <f t="shared" ca="1" si="97"/>
        <v>-2.140909083621978E-2</v>
      </c>
      <c r="BD103" s="81">
        <f t="shared" si="133"/>
        <v>40.107999999999997</v>
      </c>
      <c r="BE103" s="63">
        <f t="shared" si="134"/>
        <v>40.107999999999997</v>
      </c>
      <c r="BF103" s="67">
        <f t="shared" si="135"/>
        <v>35.901325531330492</v>
      </c>
      <c r="BG103" s="69">
        <f t="shared" ca="1" si="98"/>
        <v>1.35</v>
      </c>
      <c r="BH103" s="70">
        <f t="shared" ca="1" si="99"/>
        <v>54.145800000000001</v>
      </c>
      <c r="BI103" s="70">
        <f t="shared" ca="1" si="136"/>
        <v>54.145800000000001</v>
      </c>
      <c r="BJ103" s="67">
        <f t="shared" ca="1" si="137"/>
        <v>38.733501665490152</v>
      </c>
      <c r="BK103" s="65">
        <f t="shared" ca="1" si="138"/>
        <v>7.8887787351697325E-2</v>
      </c>
      <c r="BL103" s="65">
        <f t="shared" ca="1" si="100"/>
        <v>-0.11787984937667972</v>
      </c>
      <c r="BM103" s="68">
        <f t="shared" ca="1" si="139"/>
        <v>-9.8581294427612876E-2</v>
      </c>
      <c r="BO103" s="97">
        <f t="shared" ca="1" si="101"/>
        <v>20827056.669158634</v>
      </c>
      <c r="BP103" s="97">
        <f t="shared" ca="1" si="102"/>
        <v>20525414.012332514</v>
      </c>
      <c r="BQ103" s="97">
        <f t="shared" ca="1" si="103"/>
        <v>20381168.321077518</v>
      </c>
      <c r="BR103" s="97">
        <f t="shared" ca="1" si="140"/>
        <v>18371966.366038639</v>
      </c>
      <c r="BT103" s="97">
        <f t="shared" si="141"/>
        <v>12996016.971664488</v>
      </c>
      <c r="BU103" s="97">
        <f t="shared" si="142"/>
        <v>12798286.953472955</v>
      </c>
      <c r="BV103" s="97">
        <f t="shared" si="143"/>
        <v>12613789.992236884</v>
      </c>
      <c r="BW103" s="97">
        <f t="shared" si="144"/>
        <v>12613789.992236884</v>
      </c>
      <c r="BY103" s="97">
        <f t="shared" ca="1" si="145"/>
        <v>20827056.669158634</v>
      </c>
      <c r="BZ103" s="97">
        <f t="shared" ca="1" si="146"/>
        <v>20525414.012332518</v>
      </c>
      <c r="CA103" s="97">
        <f t="shared" ca="1" si="147"/>
        <v>20525414.012332518</v>
      </c>
      <c r="CB103" s="97">
        <f t="shared" ca="1" si="148"/>
        <v>18371966.366038639</v>
      </c>
    </row>
    <row r="104" spans="2:80">
      <c r="B104" s="14">
        <v>10279</v>
      </c>
      <c r="C104" s="15" t="s">
        <v>103</v>
      </c>
      <c r="D104" s="16">
        <f>RHWM!D91</f>
        <v>1</v>
      </c>
      <c r="E104" s="16">
        <f>RHWM!E91</f>
        <v>0</v>
      </c>
      <c r="F104" s="18">
        <f>RHWM!M91</f>
        <v>77.626999999999995</v>
      </c>
      <c r="G104" s="18">
        <f>RHWM!N91</f>
        <v>77.593000000000004</v>
      </c>
      <c r="H104" s="18">
        <f>RHWM!O91</f>
        <v>64.765000000000001</v>
      </c>
      <c r="I104" s="18">
        <f>MAX(F104-$H104,0)</f>
        <v>12.861999999999995</v>
      </c>
      <c r="J104" s="18">
        <f>MAX(G104-$H104,0)</f>
        <v>12.828000000000003</v>
      </c>
      <c r="K104" s="18">
        <v>0</v>
      </c>
      <c r="L104" s="18">
        <v>0</v>
      </c>
      <c r="M104" s="18">
        <f>I104</f>
        <v>12.861999999999995</v>
      </c>
      <c r="N104" s="18">
        <f>J104</f>
        <v>12.828000000000003</v>
      </c>
      <c r="O104" s="81">
        <f t="shared" si="104"/>
        <v>64.765000000000001</v>
      </c>
      <c r="P104" s="63">
        <f t="shared" si="105"/>
        <v>77.593000000000004</v>
      </c>
      <c r="Q104" s="63">
        <f t="shared" si="106"/>
        <v>64.765000000000001</v>
      </c>
      <c r="R104" s="63">
        <f t="shared" si="107"/>
        <v>12.828000000000003</v>
      </c>
      <c r="S104" s="63">
        <f t="shared" si="108"/>
        <v>0</v>
      </c>
      <c r="T104" s="67">
        <f t="shared" si="87"/>
        <v>38.771725641652729</v>
      </c>
      <c r="U104" s="138">
        <f t="shared" ca="1" si="88"/>
        <v>1.24</v>
      </c>
      <c r="V104" s="66">
        <f t="shared" ca="1" si="89"/>
        <v>96.215320000000006</v>
      </c>
      <c r="W104" s="66">
        <f t="shared" ca="1" si="109"/>
        <v>64.765000000000001</v>
      </c>
      <c r="X104" s="66">
        <f t="shared" ca="1" si="110"/>
        <v>31.450320000000005</v>
      </c>
      <c r="Y104" s="63">
        <f t="shared" ca="1" si="111"/>
        <v>0</v>
      </c>
      <c r="Z104" s="67">
        <f t="shared" ca="1" si="72"/>
        <v>43.632086634337497</v>
      </c>
      <c r="AA104" s="68">
        <f t="shared" ca="1" si="90"/>
        <v>0.12535838713000813</v>
      </c>
      <c r="AB104" s="81">
        <f t="shared" si="91"/>
        <v>71.179000000000002</v>
      </c>
      <c r="AC104" s="63">
        <f t="shared" si="112"/>
        <v>77.593000000000004</v>
      </c>
      <c r="AD104" s="63">
        <f t="shared" si="113"/>
        <v>71.179000000000002</v>
      </c>
      <c r="AE104" s="63">
        <f t="shared" si="114"/>
        <v>6.4140000000000015</v>
      </c>
      <c r="AF104" s="63">
        <f t="shared" si="115"/>
        <v>0</v>
      </c>
      <c r="AG104" s="67">
        <f t="shared" si="116"/>
        <v>37.286837612866968</v>
      </c>
      <c r="AH104" s="65">
        <f t="shared" ca="1" si="117"/>
        <v>1.24</v>
      </c>
      <c r="AI104" s="66">
        <f t="shared" ca="1" si="118"/>
        <v>96.215320000000006</v>
      </c>
      <c r="AJ104" s="66">
        <f t="shared" ca="1" si="119"/>
        <v>71.179000000000002</v>
      </c>
      <c r="AK104" s="66">
        <f t="shared" ca="1" si="120"/>
        <v>25.036320000000003</v>
      </c>
      <c r="AL104" s="63">
        <f t="shared" ca="1" si="121"/>
        <v>0</v>
      </c>
      <c r="AM104" s="67">
        <f t="shared" ca="1" si="122"/>
        <v>42.209478615064043</v>
      </c>
      <c r="AN104" s="65">
        <f t="shared" ca="1" si="123"/>
        <v>0.1320208769997262</v>
      </c>
      <c r="AO104" s="68">
        <f t="shared" ca="1" si="124"/>
        <v>-3.2604629505706306E-2</v>
      </c>
      <c r="AP104" s="81">
        <f t="shared" si="92"/>
        <v>77.593000000000004</v>
      </c>
      <c r="AQ104" s="63">
        <f t="shared" si="93"/>
        <v>77.593000000000004</v>
      </c>
      <c r="AR104" s="63">
        <f t="shared" si="125"/>
        <v>77.593000000000004</v>
      </c>
      <c r="AS104" s="63">
        <f t="shared" si="126"/>
        <v>0</v>
      </c>
      <c r="AT104" s="63">
        <f t="shared" si="127"/>
        <v>0</v>
      </c>
      <c r="AU104" s="67">
        <f t="shared" si="128"/>
        <v>35.901325531330492</v>
      </c>
      <c r="AV104" s="69">
        <f t="shared" ca="1" si="94"/>
        <v>1.24</v>
      </c>
      <c r="AW104" s="66">
        <f t="shared" ca="1" si="95"/>
        <v>96.215320000000006</v>
      </c>
      <c r="AX104" s="66">
        <f t="shared" ca="1" si="129"/>
        <v>77.593000000000004</v>
      </c>
      <c r="AY104" s="66">
        <f t="shared" ca="1" si="130"/>
        <v>18.622320000000002</v>
      </c>
      <c r="AZ104" s="63">
        <f t="shared" ca="1" si="131"/>
        <v>0</v>
      </c>
      <c r="BA104" s="67">
        <f t="shared" ca="1" si="96"/>
        <v>41.181944287738794</v>
      </c>
      <c r="BB104" s="65">
        <f t="shared" ca="1" si="132"/>
        <v>0.14708701359229748</v>
      </c>
      <c r="BC104" s="68">
        <f t="shared" ca="1" si="97"/>
        <v>-5.6154599415158213E-2</v>
      </c>
      <c r="BD104" s="81">
        <f t="shared" si="133"/>
        <v>77.593000000000004</v>
      </c>
      <c r="BE104" s="63">
        <f t="shared" si="134"/>
        <v>77.593000000000004</v>
      </c>
      <c r="BF104" s="67">
        <f t="shared" si="135"/>
        <v>35.901325531330492</v>
      </c>
      <c r="BG104" s="69">
        <f t="shared" ca="1" si="98"/>
        <v>1.24</v>
      </c>
      <c r="BH104" s="70">
        <f t="shared" ca="1" si="99"/>
        <v>96.215320000000006</v>
      </c>
      <c r="BI104" s="70">
        <f t="shared" ca="1" si="136"/>
        <v>96.215320000000006</v>
      </c>
      <c r="BJ104" s="67">
        <f t="shared" ca="1" si="137"/>
        <v>38.733501665490152</v>
      </c>
      <c r="BK104" s="65">
        <f t="shared" ca="1" si="138"/>
        <v>7.8887787351697325E-2</v>
      </c>
      <c r="BL104" s="65">
        <f t="shared" ca="1" si="100"/>
        <v>-0.1122702429957193</v>
      </c>
      <c r="BM104" s="68">
        <f t="shared" ca="1" si="139"/>
        <v>-5.9454274551520414E-2</v>
      </c>
      <c r="BO104" s="97">
        <f t="shared" ca="1" si="101"/>
        <v>36775138.557444826</v>
      </c>
      <c r="BP104" s="97">
        <f t="shared" ca="1" si="102"/>
        <v>35576098.789758325</v>
      </c>
      <c r="BQ104" s="97">
        <f t="shared" ca="1" si="103"/>
        <v>34710045.383314572</v>
      </c>
      <c r="BR104" s="97">
        <f t="shared" ca="1" si="140"/>
        <v>32646384.815399252</v>
      </c>
      <c r="BT104" s="97">
        <f t="shared" si="141"/>
        <v>26353711.087563783</v>
      </c>
      <c r="BU104" s="97">
        <f t="shared" si="142"/>
        <v>25344410.896241836</v>
      </c>
      <c r="BV104" s="97">
        <f t="shared" si="143"/>
        <v>24402657.995104138</v>
      </c>
      <c r="BW104" s="97">
        <f t="shared" si="144"/>
        <v>24402657.995104138</v>
      </c>
      <c r="BY104" s="97">
        <f t="shared" ca="1" si="145"/>
        <v>36775138.557444826</v>
      </c>
      <c r="BZ104" s="97">
        <f t="shared" ca="1" si="146"/>
        <v>35576098.789758325</v>
      </c>
      <c r="CA104" s="97">
        <f t="shared" ca="1" si="147"/>
        <v>35576098.789758325</v>
      </c>
      <c r="CB104" s="97">
        <f t="shared" ca="1" si="148"/>
        <v>32646384.815399252</v>
      </c>
    </row>
    <row r="105" spans="2:80">
      <c r="B105" s="14">
        <v>10284</v>
      </c>
      <c r="C105" s="15" t="s">
        <v>104</v>
      </c>
      <c r="D105" s="16">
        <f>RHWM!D92</f>
        <v>1</v>
      </c>
      <c r="E105" s="16">
        <f>RHWM!E92</f>
        <v>0</v>
      </c>
      <c r="F105" s="18">
        <f>RHWM!M92</f>
        <v>10.849</v>
      </c>
      <c r="G105" s="18">
        <f>RHWM!N92</f>
        <v>10.997</v>
      </c>
      <c r="H105" s="18">
        <f>RHWM!O92</f>
        <v>10.157999999999999</v>
      </c>
      <c r="I105" s="18">
        <v>0.69099999999999995</v>
      </c>
      <c r="J105" s="18">
        <v>0.83899999999999997</v>
      </c>
      <c r="K105" s="18">
        <v>0.69099999999999995</v>
      </c>
      <c r="L105" s="18">
        <v>0.83899999999999997</v>
      </c>
      <c r="M105" s="18">
        <v>0</v>
      </c>
      <c r="N105" s="18">
        <v>0</v>
      </c>
      <c r="O105" s="81">
        <f t="shared" si="104"/>
        <v>10.157999999999999</v>
      </c>
      <c r="P105" s="63">
        <f t="shared" si="105"/>
        <v>10.997</v>
      </c>
      <c r="Q105" s="63">
        <f t="shared" si="106"/>
        <v>10.157999999999999</v>
      </c>
      <c r="R105" s="63">
        <f t="shared" si="107"/>
        <v>0.83900000000000041</v>
      </c>
      <c r="S105" s="63">
        <f t="shared" si="108"/>
        <v>0</v>
      </c>
      <c r="T105" s="67">
        <f t="shared" si="87"/>
        <v>36.174618068238019</v>
      </c>
      <c r="U105" s="138">
        <f t="shared" ca="1" si="88"/>
        <v>1.05</v>
      </c>
      <c r="V105" s="66">
        <f t="shared" ca="1" si="89"/>
        <v>11.546850000000001</v>
      </c>
      <c r="W105" s="66">
        <f t="shared" ca="1" si="109"/>
        <v>10.157999999999999</v>
      </c>
      <c r="X105" s="66">
        <f t="shared" ca="1" si="110"/>
        <v>1.3888500000000015</v>
      </c>
      <c r="Y105" s="63">
        <f t="shared" ca="1" si="111"/>
        <v>0</v>
      </c>
      <c r="Z105" s="67">
        <f t="shared" ca="1" si="72"/>
        <v>37.650883298181526</v>
      </c>
      <c r="AA105" s="68">
        <f t="shared" ca="1" si="90"/>
        <v>4.0809421322949513E-2</v>
      </c>
      <c r="AB105" s="81">
        <f t="shared" si="91"/>
        <v>10.577500000000001</v>
      </c>
      <c r="AC105" s="63">
        <f t="shared" si="112"/>
        <v>10.997</v>
      </c>
      <c r="AD105" s="63">
        <f t="shared" si="113"/>
        <v>10.577500000000001</v>
      </c>
      <c r="AE105" s="63">
        <f t="shared" si="114"/>
        <v>0.41949999999999932</v>
      </c>
      <c r="AF105" s="63">
        <f t="shared" si="115"/>
        <v>0</v>
      </c>
      <c r="AG105" s="67">
        <f t="shared" si="116"/>
        <v>36.03324097765362</v>
      </c>
      <c r="AH105" s="65">
        <f t="shared" ca="1" si="117"/>
        <v>1.05</v>
      </c>
      <c r="AI105" s="66">
        <f t="shared" ca="1" si="118"/>
        <v>11.546850000000001</v>
      </c>
      <c r="AJ105" s="66">
        <f t="shared" ca="1" si="119"/>
        <v>10.577500000000001</v>
      </c>
      <c r="AK105" s="66">
        <f t="shared" ca="1" si="120"/>
        <v>0.96935000000000038</v>
      </c>
      <c r="AL105" s="63">
        <f t="shared" ca="1" si="121"/>
        <v>0</v>
      </c>
      <c r="AM105" s="67">
        <f t="shared" ca="1" si="122"/>
        <v>37.227337059582126</v>
      </c>
      <c r="AN105" s="65">
        <f t="shared" ca="1" si="123"/>
        <v>3.3138736609039432E-2</v>
      </c>
      <c r="AO105" s="68">
        <f t="shared" ca="1" si="124"/>
        <v>-1.1249304172894603E-2</v>
      </c>
      <c r="AP105" s="81">
        <f t="shared" si="92"/>
        <v>10.997</v>
      </c>
      <c r="AQ105" s="63">
        <f t="shared" si="93"/>
        <v>10.997</v>
      </c>
      <c r="AR105" s="63">
        <f t="shared" si="125"/>
        <v>10.997</v>
      </c>
      <c r="AS105" s="63">
        <f t="shared" si="126"/>
        <v>0</v>
      </c>
      <c r="AT105" s="63">
        <f t="shared" si="127"/>
        <v>0</v>
      </c>
      <c r="AU105" s="67">
        <f t="shared" si="128"/>
        <v>35.901325531330492</v>
      </c>
      <c r="AV105" s="69">
        <f t="shared" ca="1" si="94"/>
        <v>1.05</v>
      </c>
      <c r="AW105" s="66">
        <f t="shared" ca="1" si="95"/>
        <v>11.546850000000001</v>
      </c>
      <c r="AX105" s="66">
        <f t="shared" ca="1" si="129"/>
        <v>10.997</v>
      </c>
      <c r="AY105" s="66">
        <f t="shared" ca="1" si="130"/>
        <v>0.54985000000000106</v>
      </c>
      <c r="AZ105" s="63">
        <f t="shared" ca="1" si="131"/>
        <v>0</v>
      </c>
      <c r="BA105" s="67">
        <f t="shared" ca="1" si="96"/>
        <v>37.212200873139146</v>
      </c>
      <c r="BB105" s="65">
        <f t="shared" ca="1" si="132"/>
        <v>3.6513285300975085E-2</v>
      </c>
      <c r="BC105" s="68">
        <f t="shared" ca="1" si="97"/>
        <v>-1.1651318285634149E-2</v>
      </c>
      <c r="BD105" s="81">
        <f t="shared" si="133"/>
        <v>10.997</v>
      </c>
      <c r="BE105" s="63">
        <f t="shared" si="134"/>
        <v>10.997</v>
      </c>
      <c r="BF105" s="67">
        <f t="shared" si="135"/>
        <v>35.901325531330492</v>
      </c>
      <c r="BG105" s="69">
        <f t="shared" ca="1" si="98"/>
        <v>1.05</v>
      </c>
      <c r="BH105" s="70">
        <f t="shared" ca="1" si="99"/>
        <v>11.546850000000001</v>
      </c>
      <c r="BI105" s="70">
        <f t="shared" ca="1" si="136"/>
        <v>11.546850000000001</v>
      </c>
      <c r="BJ105" s="67">
        <f t="shared" ca="1" si="137"/>
        <v>38.733501665490152</v>
      </c>
      <c r="BK105" s="65">
        <f t="shared" ca="1" si="138"/>
        <v>7.8887787351697325E-2</v>
      </c>
      <c r="BL105" s="65">
        <f t="shared" ca="1" si="100"/>
        <v>2.8754129318419253E-2</v>
      </c>
      <c r="BM105" s="68">
        <f t="shared" ca="1" si="139"/>
        <v>4.0881774166954044E-2</v>
      </c>
      <c r="BO105" s="97">
        <f t="shared" ca="1" si="101"/>
        <v>3808402.1318696807</v>
      </c>
      <c r="BP105" s="97">
        <f t="shared" ca="1" si="102"/>
        <v>3765560.2578755785</v>
      </c>
      <c r="BQ105" s="97">
        <f t="shared" ca="1" si="103"/>
        <v>3764029.2264715801</v>
      </c>
      <c r="BR105" s="97">
        <f t="shared" ca="1" si="140"/>
        <v>3917909.4192660055</v>
      </c>
      <c r="BT105" s="97">
        <f t="shared" si="141"/>
        <v>3484835.5280925822</v>
      </c>
      <c r="BU105" s="97">
        <f t="shared" si="142"/>
        <v>3471216.1470338101</v>
      </c>
      <c r="BV105" s="97">
        <f t="shared" si="143"/>
        <v>3458508.2413640427</v>
      </c>
      <c r="BW105" s="97">
        <f t="shared" si="144"/>
        <v>3458508.2413640427</v>
      </c>
      <c r="BY105" s="97">
        <f t="shared" ca="1" si="145"/>
        <v>3808402.1318696812</v>
      </c>
      <c r="BZ105" s="97">
        <f t="shared" ca="1" si="146"/>
        <v>3765560.2578755785</v>
      </c>
      <c r="CA105" s="97">
        <f t="shared" ca="1" si="147"/>
        <v>3765560.2578755785</v>
      </c>
      <c r="CB105" s="97">
        <f t="shared" ca="1" si="148"/>
        <v>3917909.419266005</v>
      </c>
    </row>
    <row r="106" spans="2:80">
      <c r="B106" s="14">
        <v>10285</v>
      </c>
      <c r="C106" s="15" t="s">
        <v>105</v>
      </c>
      <c r="D106" s="16">
        <f>RHWM!D93</f>
        <v>0</v>
      </c>
      <c r="E106" s="16">
        <f>RHWM!E93</f>
        <v>1</v>
      </c>
      <c r="F106" s="18">
        <f>RHWM!M93</f>
        <v>7.7830000000000004</v>
      </c>
      <c r="G106" s="18">
        <f>RHWM!N93</f>
        <v>7.82</v>
      </c>
      <c r="H106" s="18">
        <f>RHWM!O93</f>
        <v>6.5289999999999999</v>
      </c>
      <c r="I106" s="18">
        <f>MAX(F106-$H106,0)</f>
        <v>1.2540000000000004</v>
      </c>
      <c r="J106" s="18">
        <f>MAX(G106-$H106,0)</f>
        <v>1.2910000000000004</v>
      </c>
      <c r="K106" s="18">
        <v>0</v>
      </c>
      <c r="L106" s="18">
        <v>0</v>
      </c>
      <c r="M106" s="18">
        <f>I106</f>
        <v>1.2540000000000004</v>
      </c>
      <c r="N106" s="18">
        <f>J106</f>
        <v>1.2910000000000004</v>
      </c>
      <c r="O106" s="81">
        <f t="shared" si="104"/>
        <v>6.5289999999999999</v>
      </c>
      <c r="P106" s="63">
        <f t="shared" si="105"/>
        <v>7.82</v>
      </c>
      <c r="Q106" s="63">
        <f t="shared" si="106"/>
        <v>6.5289999999999999</v>
      </c>
      <c r="R106" s="63">
        <f t="shared" si="107"/>
        <v>1.2910000000000004</v>
      </c>
      <c r="S106" s="63">
        <f t="shared" si="108"/>
        <v>0</v>
      </c>
      <c r="T106" s="67">
        <f t="shared" si="87"/>
        <v>38.764879877962514</v>
      </c>
      <c r="U106" s="138">
        <f t="shared" ca="1" si="88"/>
        <v>0.96</v>
      </c>
      <c r="V106" s="66">
        <f t="shared" ca="1" si="89"/>
        <v>7.5072000000000001</v>
      </c>
      <c r="W106" s="66">
        <f t="shared" ca="1" si="109"/>
        <v>6.5289999999999999</v>
      </c>
      <c r="X106" s="66">
        <f t="shared" ca="1" si="110"/>
        <v>0.97820000000000018</v>
      </c>
      <c r="Y106" s="63">
        <f t="shared" ca="1" si="111"/>
        <v>0</v>
      </c>
      <c r="Z106" s="67">
        <f t="shared" ca="1" si="72"/>
        <v>37.941034571659721</v>
      </c>
      <c r="AA106" s="68">
        <f t="shared" ca="1" si="90"/>
        <v>-2.1252363193085544E-2</v>
      </c>
      <c r="AB106" s="81">
        <f t="shared" si="91"/>
        <v>7.1745000000000001</v>
      </c>
      <c r="AC106" s="63">
        <f t="shared" si="112"/>
        <v>7.82</v>
      </c>
      <c r="AD106" s="63">
        <f t="shared" si="113"/>
        <v>7.1745000000000001</v>
      </c>
      <c r="AE106" s="63">
        <f t="shared" si="114"/>
        <v>0.64550000000000018</v>
      </c>
      <c r="AF106" s="63">
        <f t="shared" si="115"/>
        <v>0</v>
      </c>
      <c r="AG106" s="67">
        <f t="shared" si="116"/>
        <v>37.283533234405567</v>
      </c>
      <c r="AH106" s="65">
        <f t="shared" ca="1" si="117"/>
        <v>0.96</v>
      </c>
      <c r="AI106" s="66">
        <f t="shared" ca="1" si="118"/>
        <v>7.5072000000000001</v>
      </c>
      <c r="AJ106" s="66">
        <f t="shared" ca="1" si="119"/>
        <v>7.1745000000000001</v>
      </c>
      <c r="AK106" s="66">
        <f t="shared" ca="1" si="120"/>
        <v>0.3327</v>
      </c>
      <c r="AL106" s="63">
        <f t="shared" ca="1" si="121"/>
        <v>0</v>
      </c>
      <c r="AM106" s="67">
        <f t="shared" ca="1" si="122"/>
        <v>36.10712170777208</v>
      </c>
      <c r="AN106" s="65">
        <f t="shared" ca="1" si="123"/>
        <v>-3.1553112717007337E-2</v>
      </c>
      <c r="AO106" s="68">
        <f t="shared" ca="1" si="124"/>
        <v>-4.8335868660194459E-2</v>
      </c>
      <c r="AP106" s="81">
        <f t="shared" si="92"/>
        <v>7.82</v>
      </c>
      <c r="AQ106" s="63">
        <f t="shared" si="93"/>
        <v>7.82</v>
      </c>
      <c r="AR106" s="63">
        <f t="shared" si="125"/>
        <v>7.82</v>
      </c>
      <c r="AS106" s="63">
        <f t="shared" si="126"/>
        <v>0</v>
      </c>
      <c r="AT106" s="63">
        <f t="shared" si="127"/>
        <v>0</v>
      </c>
      <c r="AU106" s="67">
        <f t="shared" si="128"/>
        <v>35.901325531330492</v>
      </c>
      <c r="AV106" s="69">
        <f t="shared" ca="1" si="94"/>
        <v>0.96</v>
      </c>
      <c r="AW106" s="66">
        <f t="shared" ca="1" si="95"/>
        <v>7.5072000000000001</v>
      </c>
      <c r="AX106" s="66">
        <f t="shared" ca="1" si="129"/>
        <v>7.5072000000000001</v>
      </c>
      <c r="AY106" s="66">
        <f t="shared" ca="1" si="130"/>
        <v>0</v>
      </c>
      <c r="AZ106" s="63">
        <f t="shared" ca="1" si="131"/>
        <v>0.31280000000000019</v>
      </c>
      <c r="BA106" s="67">
        <f t="shared" ca="1" si="96"/>
        <v>35.916810916796102</v>
      </c>
      <c r="BB106" s="65">
        <f t="shared" ca="1" si="132"/>
        <v>4.3133185854360434E-4</v>
      </c>
      <c r="BC106" s="68">
        <f t="shared" ca="1" si="97"/>
        <v>-5.3351830747800033E-2</v>
      </c>
      <c r="BD106" s="81">
        <f t="shared" si="133"/>
        <v>7.82</v>
      </c>
      <c r="BE106" s="63">
        <f t="shared" si="134"/>
        <v>7.82</v>
      </c>
      <c r="BF106" s="67">
        <f t="shared" si="135"/>
        <v>35.901325531330492</v>
      </c>
      <c r="BG106" s="69">
        <f t="shared" ca="1" si="98"/>
        <v>0.96</v>
      </c>
      <c r="BH106" s="70">
        <f t="shared" ca="1" si="99"/>
        <v>7.5072000000000001</v>
      </c>
      <c r="BI106" s="70">
        <f t="shared" ca="1" si="136"/>
        <v>7.5072000000000001</v>
      </c>
      <c r="BJ106" s="67">
        <f t="shared" ca="1" si="137"/>
        <v>38.733501665490152</v>
      </c>
      <c r="BK106" s="65">
        <f t="shared" ca="1" si="138"/>
        <v>7.8887787351697325E-2</v>
      </c>
      <c r="BL106" s="65">
        <f t="shared" ca="1" si="100"/>
        <v>2.0886807720904121E-2</v>
      </c>
      <c r="BM106" s="68">
        <f t="shared" ca="1" si="139"/>
        <v>7.8422629314699455E-2</v>
      </c>
      <c r="BO106" s="97">
        <f t="shared" ca="1" si="101"/>
        <v>2495118.9882905474</v>
      </c>
      <c r="BP106" s="97">
        <f t="shared" ca="1" si="102"/>
        <v>2374515.2445809781</v>
      </c>
      <c r="BQ106" s="97">
        <f t="shared" ca="1" si="103"/>
        <v>2361999.8223316483</v>
      </c>
      <c r="BR106" s="97">
        <f t="shared" ca="1" si="140"/>
        <v>2547234.0588397486</v>
      </c>
      <c r="BT106" s="97">
        <f t="shared" si="141"/>
        <v>2655518.3192560417</v>
      </c>
      <c r="BU106" s="97">
        <f t="shared" si="142"/>
        <v>2554041.3338631317</v>
      </c>
      <c r="BV106" s="97">
        <f t="shared" si="143"/>
        <v>2459355.6831378387</v>
      </c>
      <c r="BW106" s="97">
        <f t="shared" si="144"/>
        <v>2459355.6831378387</v>
      </c>
      <c r="BY106" s="97">
        <f t="shared" ca="1" si="145"/>
        <v>2495118.9882905474</v>
      </c>
      <c r="BZ106" s="97">
        <f t="shared" ca="1" si="146"/>
        <v>2374515.2445809781</v>
      </c>
      <c r="CA106" s="97">
        <f t="shared" ca="1" si="147"/>
        <v>2374515.2445809781</v>
      </c>
      <c r="CB106" s="97">
        <f t="shared" ca="1" si="148"/>
        <v>2547234.0588397486</v>
      </c>
    </row>
    <row r="107" spans="2:80">
      <c r="B107" s="14">
        <v>10286</v>
      </c>
      <c r="C107" s="15" t="s">
        <v>106</v>
      </c>
      <c r="D107" s="16">
        <f>RHWM!D94</f>
        <v>1</v>
      </c>
      <c r="E107" s="16">
        <f>RHWM!E94</f>
        <v>0</v>
      </c>
      <c r="F107" s="18">
        <f>RHWM!M94</f>
        <v>50.128999999999998</v>
      </c>
      <c r="G107" s="18">
        <f>RHWM!N94</f>
        <v>49.893000000000001</v>
      </c>
      <c r="H107" s="18">
        <f>RHWM!O94</f>
        <v>45.911000000000001</v>
      </c>
      <c r="I107" s="18">
        <v>4.218</v>
      </c>
      <c r="J107" s="18">
        <v>3.9820000000000002</v>
      </c>
      <c r="K107" s="18">
        <v>0</v>
      </c>
      <c r="L107" s="18">
        <v>0</v>
      </c>
      <c r="M107" s="18">
        <v>4.218</v>
      </c>
      <c r="N107" s="18">
        <v>3.9820000000000002</v>
      </c>
      <c r="O107" s="81">
        <f t="shared" si="104"/>
        <v>45.911000000000001</v>
      </c>
      <c r="P107" s="63">
        <f t="shared" si="105"/>
        <v>49.893000000000001</v>
      </c>
      <c r="Q107" s="63">
        <f t="shared" si="106"/>
        <v>45.911000000000001</v>
      </c>
      <c r="R107" s="63">
        <f t="shared" si="107"/>
        <v>3.9819999999999993</v>
      </c>
      <c r="S107" s="63">
        <f t="shared" si="108"/>
        <v>0</v>
      </c>
      <c r="T107" s="67">
        <f t="shared" si="87"/>
        <v>36.277219848248912</v>
      </c>
      <c r="U107" s="138">
        <f t="shared" ca="1" si="88"/>
        <v>0.9</v>
      </c>
      <c r="V107" s="66">
        <f t="shared" ca="1" si="89"/>
        <v>44.903700000000001</v>
      </c>
      <c r="W107" s="66">
        <f t="shared" ca="1" si="109"/>
        <v>44.903700000000001</v>
      </c>
      <c r="X107" s="66">
        <f t="shared" ca="1" si="110"/>
        <v>0</v>
      </c>
      <c r="Y107" s="63">
        <f t="shared" ca="1" si="111"/>
        <v>1.0073000000000008</v>
      </c>
      <c r="Z107" s="67">
        <f t="shared" ca="1" si="72"/>
        <v>34.16862471073118</v>
      </c>
      <c r="AA107" s="68">
        <f t="shared" ca="1" si="90"/>
        <v>-5.8124496483969446E-2</v>
      </c>
      <c r="AB107" s="81">
        <f t="shared" si="91"/>
        <v>47.902000000000001</v>
      </c>
      <c r="AC107" s="63">
        <f t="shared" si="112"/>
        <v>49.893000000000001</v>
      </c>
      <c r="AD107" s="63">
        <f t="shared" si="113"/>
        <v>47.902000000000001</v>
      </c>
      <c r="AE107" s="63">
        <f t="shared" si="114"/>
        <v>1.9909999999999997</v>
      </c>
      <c r="AF107" s="63">
        <f t="shared" si="115"/>
        <v>0</v>
      </c>
      <c r="AG107" s="67">
        <f t="shared" si="116"/>
        <v>36.08276578267332</v>
      </c>
      <c r="AH107" s="65">
        <f t="shared" ca="1" si="117"/>
        <v>0.9</v>
      </c>
      <c r="AI107" s="66">
        <f t="shared" ca="1" si="118"/>
        <v>44.903700000000001</v>
      </c>
      <c r="AJ107" s="66">
        <f t="shared" ca="1" si="119"/>
        <v>44.903700000000001</v>
      </c>
      <c r="AK107" s="66">
        <f t="shared" ca="1" si="120"/>
        <v>0</v>
      </c>
      <c r="AL107" s="63">
        <f t="shared" ca="1" si="121"/>
        <v>2.9983000000000004</v>
      </c>
      <c r="AM107" s="67">
        <f t="shared" ca="1" si="122"/>
        <v>34.854465131310413</v>
      </c>
      <c r="AN107" s="65">
        <f t="shared" ca="1" si="123"/>
        <v>-3.4041200133076543E-2</v>
      </c>
      <c r="AO107" s="68">
        <f t="shared" ca="1" si="124"/>
        <v>2.0072227851881674E-2</v>
      </c>
      <c r="AP107" s="81">
        <f t="shared" si="92"/>
        <v>49.893000000000001</v>
      </c>
      <c r="AQ107" s="63">
        <f t="shared" si="93"/>
        <v>49.893000000000001</v>
      </c>
      <c r="AR107" s="63">
        <f t="shared" si="125"/>
        <v>49.893000000000001</v>
      </c>
      <c r="AS107" s="63">
        <f t="shared" si="126"/>
        <v>0</v>
      </c>
      <c r="AT107" s="63">
        <f t="shared" si="127"/>
        <v>0</v>
      </c>
      <c r="AU107" s="67">
        <f t="shared" si="128"/>
        <v>35.901325531330492</v>
      </c>
      <c r="AV107" s="69">
        <f t="shared" ca="1" si="94"/>
        <v>0.9</v>
      </c>
      <c r="AW107" s="66">
        <f t="shared" ca="1" si="95"/>
        <v>44.903700000000001</v>
      </c>
      <c r="AX107" s="66">
        <f t="shared" ca="1" si="129"/>
        <v>44.903700000000001</v>
      </c>
      <c r="AY107" s="66">
        <f t="shared" ca="1" si="130"/>
        <v>0</v>
      </c>
      <c r="AZ107" s="63">
        <f t="shared" ca="1" si="131"/>
        <v>4.9893000000000001</v>
      </c>
      <c r="BA107" s="67">
        <f t="shared" ca="1" si="96"/>
        <v>35.916810916796102</v>
      </c>
      <c r="BB107" s="65">
        <f t="shared" ca="1" si="132"/>
        <v>4.3133185854360434E-4</v>
      </c>
      <c r="BC107" s="68">
        <f t="shared" ca="1" si="97"/>
        <v>5.1163493434837504E-2</v>
      </c>
      <c r="BD107" s="81">
        <f t="shared" si="133"/>
        <v>49.893000000000001</v>
      </c>
      <c r="BE107" s="63">
        <f t="shared" si="134"/>
        <v>49.893000000000001</v>
      </c>
      <c r="BF107" s="67">
        <f t="shared" si="135"/>
        <v>35.901325531330492</v>
      </c>
      <c r="BG107" s="69">
        <f t="shared" ca="1" si="98"/>
        <v>0.9</v>
      </c>
      <c r="BH107" s="70">
        <f t="shared" ca="1" si="99"/>
        <v>44.903700000000001</v>
      </c>
      <c r="BI107" s="70">
        <f t="shared" ca="1" si="136"/>
        <v>44.903700000000001</v>
      </c>
      <c r="BJ107" s="67">
        <f t="shared" ca="1" si="137"/>
        <v>38.733501665490152</v>
      </c>
      <c r="BK107" s="65">
        <f t="shared" ca="1" si="138"/>
        <v>7.8887787351697325E-2</v>
      </c>
      <c r="BL107" s="65">
        <f t="shared" ca="1" si="100"/>
        <v>0.13359849842962235</v>
      </c>
      <c r="BM107" s="68">
        <f t="shared" ca="1" si="139"/>
        <v>7.8422629314699455E-2</v>
      </c>
      <c r="BO107" s="97">
        <f t="shared" ca="1" si="101"/>
        <v>13440447.619187756</v>
      </c>
      <c r="BP107" s="97">
        <f t="shared" ca="1" si="102"/>
        <v>13710227.346231373</v>
      </c>
      <c r="BQ107" s="97">
        <f t="shared" ca="1" si="103"/>
        <v>14128107.872713346</v>
      </c>
      <c r="BR107" s="97">
        <f t="shared" ca="1" si="140"/>
        <v>15236071.239333229</v>
      </c>
      <c r="BT107" s="97">
        <f t="shared" si="141"/>
        <v>15855418.929824861</v>
      </c>
      <c r="BU107" s="97">
        <f t="shared" si="142"/>
        <v>15770430.3147875</v>
      </c>
      <c r="BV107" s="97">
        <f t="shared" si="143"/>
        <v>15691129.552275728</v>
      </c>
      <c r="BW107" s="97">
        <f t="shared" si="144"/>
        <v>15691129.552275728</v>
      </c>
      <c r="BY107" s="97">
        <f t="shared" ca="1" si="145"/>
        <v>13440447.619187754</v>
      </c>
      <c r="BZ107" s="97">
        <f t="shared" ca="1" si="146"/>
        <v>13710227.346231373</v>
      </c>
      <c r="CA107" s="97">
        <f t="shared" ca="1" si="147"/>
        <v>13710227.346231373</v>
      </c>
      <c r="CB107" s="97">
        <f t="shared" ca="1" si="148"/>
        <v>15236071.239333229</v>
      </c>
    </row>
    <row r="108" spans="2:80">
      <c r="B108" s="14">
        <v>10288</v>
      </c>
      <c r="C108" s="15" t="s">
        <v>107</v>
      </c>
      <c r="D108" s="16">
        <f>RHWM!D95</f>
        <v>0</v>
      </c>
      <c r="E108" s="16">
        <f>RHWM!E95</f>
        <v>1</v>
      </c>
      <c r="F108" s="18">
        <f>RHWM!M95</f>
        <v>24.611999999999998</v>
      </c>
      <c r="G108" s="18">
        <f>RHWM!N95</f>
        <v>24.655000000000001</v>
      </c>
      <c r="H108" s="18">
        <f>RHWM!O95</f>
        <v>24.734000000000002</v>
      </c>
      <c r="I108" s="18">
        <v>0</v>
      </c>
      <c r="J108" s="18">
        <v>0</v>
      </c>
      <c r="K108" s="18">
        <v>0</v>
      </c>
      <c r="L108" s="18">
        <v>0</v>
      </c>
      <c r="M108" s="18">
        <v>0</v>
      </c>
      <c r="N108" s="18">
        <v>0</v>
      </c>
      <c r="O108" s="81">
        <f t="shared" si="104"/>
        <v>24.734000000000002</v>
      </c>
      <c r="P108" s="63">
        <f t="shared" si="105"/>
        <v>24.655000000000001</v>
      </c>
      <c r="Q108" s="63">
        <f t="shared" si="106"/>
        <v>24.655000000000001</v>
      </c>
      <c r="R108" s="63">
        <f t="shared" si="107"/>
        <v>0</v>
      </c>
      <c r="S108" s="63">
        <f t="shared" si="108"/>
        <v>7.9000000000000625E-2</v>
      </c>
      <c r="T108" s="67">
        <f t="shared" si="87"/>
        <v>33.949064274110405</v>
      </c>
      <c r="U108" s="138">
        <f t="shared" ca="1" si="88"/>
        <v>1.26</v>
      </c>
      <c r="V108" s="66">
        <f t="shared" ca="1" si="89"/>
        <v>31.065300000000001</v>
      </c>
      <c r="W108" s="66">
        <f t="shared" ca="1" si="109"/>
        <v>24.734000000000002</v>
      </c>
      <c r="X108" s="66">
        <f t="shared" ca="1" si="110"/>
        <v>6.3312999999999988</v>
      </c>
      <c r="Y108" s="63">
        <f t="shared" ca="1" si="111"/>
        <v>0</v>
      </c>
      <c r="Z108" s="67">
        <f t="shared" ca="1" si="72"/>
        <v>40.069093799037027</v>
      </c>
      <c r="AA108" s="68">
        <f t="shared" ca="1" si="90"/>
        <v>0.18027093399430649</v>
      </c>
      <c r="AB108" s="81">
        <f t="shared" si="91"/>
        <v>24.694500000000001</v>
      </c>
      <c r="AC108" s="63">
        <f t="shared" si="112"/>
        <v>24.655000000000001</v>
      </c>
      <c r="AD108" s="63">
        <f t="shared" si="113"/>
        <v>24.655000000000001</v>
      </c>
      <c r="AE108" s="63">
        <f t="shared" si="114"/>
        <v>0</v>
      </c>
      <c r="AF108" s="63">
        <f t="shared" si="115"/>
        <v>3.9500000000000313E-2</v>
      </c>
      <c r="AG108" s="67">
        <f t="shared" si="116"/>
        <v>34.95898946171183</v>
      </c>
      <c r="AH108" s="65">
        <f t="shared" ca="1" si="117"/>
        <v>1.26</v>
      </c>
      <c r="AI108" s="66">
        <f t="shared" ca="1" si="118"/>
        <v>31.065300000000001</v>
      </c>
      <c r="AJ108" s="66">
        <f t="shared" ca="1" si="119"/>
        <v>24.694500000000001</v>
      </c>
      <c r="AK108" s="66">
        <f t="shared" ca="1" si="120"/>
        <v>6.3707999999999991</v>
      </c>
      <c r="AL108" s="63">
        <f t="shared" ca="1" si="121"/>
        <v>0</v>
      </c>
      <c r="AM108" s="67">
        <f t="shared" ca="1" si="122"/>
        <v>40.651095762318242</v>
      </c>
      <c r="AN108" s="65">
        <f t="shared" ca="1" si="123"/>
        <v>0.16282239241613605</v>
      </c>
      <c r="AO108" s="68">
        <f t="shared" ca="1" si="124"/>
        <v>1.4524959466270859E-2</v>
      </c>
      <c r="AP108" s="81">
        <f t="shared" si="92"/>
        <v>24.734000000000002</v>
      </c>
      <c r="AQ108" s="63">
        <f t="shared" si="93"/>
        <v>24.655000000000001</v>
      </c>
      <c r="AR108" s="63">
        <f t="shared" si="125"/>
        <v>24.655000000000001</v>
      </c>
      <c r="AS108" s="63">
        <f t="shared" si="126"/>
        <v>0</v>
      </c>
      <c r="AT108" s="63">
        <f t="shared" si="127"/>
        <v>7.9000000000000625E-2</v>
      </c>
      <c r="AU108" s="67">
        <f t="shared" si="128"/>
        <v>35.901325531330492</v>
      </c>
      <c r="AV108" s="69">
        <f t="shared" ca="1" si="94"/>
        <v>1.26</v>
      </c>
      <c r="AW108" s="66">
        <f t="shared" ca="1" si="95"/>
        <v>31.065300000000001</v>
      </c>
      <c r="AX108" s="66">
        <f t="shared" ca="1" si="129"/>
        <v>24.734000000000002</v>
      </c>
      <c r="AY108" s="66">
        <f t="shared" ca="1" si="130"/>
        <v>6.3312999999999988</v>
      </c>
      <c r="AZ108" s="63">
        <f t="shared" ca="1" si="131"/>
        <v>0</v>
      </c>
      <c r="BA108" s="67">
        <f t="shared" ca="1" si="96"/>
        <v>41.46098885946811</v>
      </c>
      <c r="BB108" s="65">
        <f t="shared" ca="1" si="132"/>
        <v>0.15485955590374489</v>
      </c>
      <c r="BC108" s="68">
        <f t="shared" ca="1" si="97"/>
        <v>3.4737373083903789E-2</v>
      </c>
      <c r="BD108" s="81">
        <f t="shared" si="133"/>
        <v>24.655000000000001</v>
      </c>
      <c r="BE108" s="63">
        <f t="shared" si="134"/>
        <v>24.655000000000001</v>
      </c>
      <c r="BF108" s="67">
        <f t="shared" si="135"/>
        <v>35.901325531330492</v>
      </c>
      <c r="BG108" s="69">
        <f t="shared" ca="1" si="98"/>
        <v>1.26</v>
      </c>
      <c r="BH108" s="70">
        <f t="shared" ca="1" si="99"/>
        <v>31.065300000000001</v>
      </c>
      <c r="BI108" s="70">
        <f t="shared" ca="1" si="136"/>
        <v>31.065300000000001</v>
      </c>
      <c r="BJ108" s="67">
        <f t="shared" ca="1" si="137"/>
        <v>38.733501665490152</v>
      </c>
      <c r="BK108" s="65">
        <f t="shared" ca="1" si="138"/>
        <v>7.8887787351697325E-2</v>
      </c>
      <c r="BL108" s="65">
        <f t="shared" ca="1" si="100"/>
        <v>-3.3332227083682442E-2</v>
      </c>
      <c r="BM108" s="68">
        <f t="shared" ca="1" si="139"/>
        <v>-6.5784422152176947E-2</v>
      </c>
      <c r="BO108" s="97">
        <f t="shared" ca="1" si="101"/>
        <v>10904083.755654171</v>
      </c>
      <c r="BP108" s="97">
        <f t="shared" ca="1" si="102"/>
        <v>11062465.13022187</v>
      </c>
      <c r="BQ108" s="97">
        <f t="shared" ca="1" si="103"/>
        <v>11282862.981212465</v>
      </c>
      <c r="BR108" s="97">
        <f t="shared" ca="1" si="140"/>
        <v>10540626.359771213</v>
      </c>
      <c r="BT108" s="97">
        <f t="shared" si="141"/>
        <v>7332244.2139809625</v>
      </c>
      <c r="BU108" s="97">
        <f t="shared" si="142"/>
        <v>7550365.6341637056</v>
      </c>
      <c r="BV108" s="97">
        <f t="shared" si="143"/>
        <v>7753889.3053405918</v>
      </c>
      <c r="BW108" s="97">
        <f t="shared" si="144"/>
        <v>7753889.3053405918</v>
      </c>
      <c r="BY108" s="97">
        <f t="shared" ca="1" si="145"/>
        <v>10904083.755654171</v>
      </c>
      <c r="BZ108" s="97">
        <f t="shared" ca="1" si="146"/>
        <v>11062465.13022187</v>
      </c>
      <c r="CA108" s="97">
        <f t="shared" ca="1" si="147"/>
        <v>11062465.13022187</v>
      </c>
      <c r="CB108" s="97">
        <f t="shared" ca="1" si="148"/>
        <v>10540626.359771213</v>
      </c>
    </row>
    <row r="109" spans="2:80">
      <c r="B109" s="14">
        <v>10291</v>
      </c>
      <c r="C109" s="15" t="s">
        <v>108</v>
      </c>
      <c r="D109" s="16">
        <f>RHWM!D96</f>
        <v>1</v>
      </c>
      <c r="E109" s="16">
        <f>RHWM!E96</f>
        <v>0</v>
      </c>
      <c r="F109" s="18">
        <f>RHWM!M96</f>
        <v>78.183999999999997</v>
      </c>
      <c r="G109" s="18">
        <f>RHWM!N96</f>
        <v>78.385999999999996</v>
      </c>
      <c r="H109" s="18">
        <f>RHWM!O96</f>
        <v>79.182000000000002</v>
      </c>
      <c r="I109" s="18">
        <v>0</v>
      </c>
      <c r="J109" s="18">
        <v>0</v>
      </c>
      <c r="K109" s="18">
        <v>0</v>
      </c>
      <c r="L109" s="18">
        <v>0</v>
      </c>
      <c r="M109" s="18">
        <v>0</v>
      </c>
      <c r="N109" s="18">
        <v>0</v>
      </c>
      <c r="O109" s="81">
        <f t="shared" si="104"/>
        <v>79.182000000000002</v>
      </c>
      <c r="P109" s="63">
        <f t="shared" si="105"/>
        <v>78.385999999999996</v>
      </c>
      <c r="Q109" s="63">
        <f t="shared" si="106"/>
        <v>78.385999999999996</v>
      </c>
      <c r="R109" s="63">
        <f t="shared" si="107"/>
        <v>0</v>
      </c>
      <c r="S109" s="63">
        <f t="shared" si="108"/>
        <v>0.79600000000000648</v>
      </c>
      <c r="T109" s="67">
        <f t="shared" si="87"/>
        <v>33.949064274110405</v>
      </c>
      <c r="U109" s="138">
        <f t="shared" ca="1" si="88"/>
        <v>1.34</v>
      </c>
      <c r="V109" s="66">
        <f t="shared" ca="1" si="89"/>
        <v>105.03724</v>
      </c>
      <c r="W109" s="66">
        <f t="shared" ca="1" si="109"/>
        <v>79.182000000000002</v>
      </c>
      <c r="X109" s="66">
        <f t="shared" ca="1" si="110"/>
        <v>25.855239999999995</v>
      </c>
      <c r="Y109" s="63">
        <f t="shared" ca="1" si="111"/>
        <v>0</v>
      </c>
      <c r="Z109" s="67">
        <f t="shared" ca="1" si="72"/>
        <v>41.295094869639726</v>
      </c>
      <c r="AA109" s="68">
        <f t="shared" ca="1" si="90"/>
        <v>0.21638389017783366</v>
      </c>
      <c r="AB109" s="81">
        <f t="shared" si="91"/>
        <v>78.783999999999992</v>
      </c>
      <c r="AC109" s="63">
        <f t="shared" si="112"/>
        <v>78.385999999999996</v>
      </c>
      <c r="AD109" s="63">
        <f t="shared" si="113"/>
        <v>78.385999999999996</v>
      </c>
      <c r="AE109" s="63">
        <f t="shared" si="114"/>
        <v>0</v>
      </c>
      <c r="AF109" s="63">
        <f t="shared" si="115"/>
        <v>0.39799999999999613</v>
      </c>
      <c r="AG109" s="67">
        <f t="shared" si="116"/>
        <v>34.95898946171183</v>
      </c>
      <c r="AH109" s="65">
        <f t="shared" ca="1" si="117"/>
        <v>1.34</v>
      </c>
      <c r="AI109" s="66">
        <f t="shared" ca="1" si="118"/>
        <v>105.03724</v>
      </c>
      <c r="AJ109" s="66">
        <f t="shared" ca="1" si="119"/>
        <v>78.783999999999992</v>
      </c>
      <c r="AK109" s="66">
        <f t="shared" ca="1" si="120"/>
        <v>26.253240000000005</v>
      </c>
      <c r="AL109" s="63">
        <f t="shared" ca="1" si="121"/>
        <v>0</v>
      </c>
      <c r="AM109" s="67">
        <f t="shared" ca="1" si="122"/>
        <v>41.91921541069776</v>
      </c>
      <c r="AN109" s="65">
        <f t="shared" ca="1" si="123"/>
        <v>0.19909688627038213</v>
      </c>
      <c r="AO109" s="68">
        <f t="shared" ca="1" si="124"/>
        <v>1.5113672532494515E-2</v>
      </c>
      <c r="AP109" s="81">
        <f t="shared" si="92"/>
        <v>79.182000000000002</v>
      </c>
      <c r="AQ109" s="63">
        <f t="shared" si="93"/>
        <v>78.385999999999996</v>
      </c>
      <c r="AR109" s="63">
        <f t="shared" si="125"/>
        <v>78.385999999999996</v>
      </c>
      <c r="AS109" s="63">
        <f t="shared" si="126"/>
        <v>0</v>
      </c>
      <c r="AT109" s="63">
        <f t="shared" si="127"/>
        <v>0.79600000000000648</v>
      </c>
      <c r="AU109" s="67">
        <f t="shared" si="128"/>
        <v>35.901325531330492</v>
      </c>
      <c r="AV109" s="69">
        <f t="shared" ca="1" si="94"/>
        <v>1.34</v>
      </c>
      <c r="AW109" s="66">
        <f t="shared" ca="1" si="95"/>
        <v>105.03724</v>
      </c>
      <c r="AX109" s="66">
        <f t="shared" ca="1" si="129"/>
        <v>79.182000000000002</v>
      </c>
      <c r="AY109" s="66">
        <f t="shared" ca="1" si="130"/>
        <v>25.855239999999995</v>
      </c>
      <c r="AZ109" s="63">
        <f t="shared" ca="1" si="131"/>
        <v>0</v>
      </c>
      <c r="BA109" s="67">
        <f t="shared" ca="1" si="96"/>
        <v>42.612959659009967</v>
      </c>
      <c r="BB109" s="65">
        <f t="shared" ca="1" si="132"/>
        <v>0.18694669426125632</v>
      </c>
      <c r="BC109" s="68">
        <f t="shared" ca="1" si="97"/>
        <v>3.1913349358573262E-2</v>
      </c>
      <c r="BD109" s="81">
        <f t="shared" si="133"/>
        <v>78.385999999999996</v>
      </c>
      <c r="BE109" s="63">
        <f t="shared" si="134"/>
        <v>78.385999999999996</v>
      </c>
      <c r="BF109" s="67">
        <f t="shared" si="135"/>
        <v>35.901325531330492</v>
      </c>
      <c r="BG109" s="69">
        <f t="shared" ca="1" si="98"/>
        <v>1.34</v>
      </c>
      <c r="BH109" s="70">
        <f t="shared" ca="1" si="99"/>
        <v>105.03724</v>
      </c>
      <c r="BI109" s="70">
        <f t="shared" ca="1" si="136"/>
        <v>105.03724</v>
      </c>
      <c r="BJ109" s="67">
        <f t="shared" ca="1" si="137"/>
        <v>38.733501665490152</v>
      </c>
      <c r="BK109" s="65">
        <f t="shared" ca="1" si="138"/>
        <v>7.8887787351697325E-2</v>
      </c>
      <c r="BL109" s="65">
        <f t="shared" ca="1" si="100"/>
        <v>-6.2031415891790731E-2</v>
      </c>
      <c r="BM109" s="68">
        <f t="shared" ca="1" si="139"/>
        <v>-9.1039393287003278E-2</v>
      </c>
      <c r="BO109" s="97">
        <f t="shared" ca="1" si="101"/>
        <v>37996699.646051213</v>
      </c>
      <c r="BP109" s="97">
        <f t="shared" ca="1" si="102"/>
        <v>38570969.321817197</v>
      </c>
      <c r="BQ109" s="97">
        <f t="shared" ca="1" si="103"/>
        <v>39209301.596328437</v>
      </c>
      <c r="BR109" s="97">
        <f t="shared" ca="1" si="140"/>
        <v>35639710.567791559</v>
      </c>
      <c r="BT109" s="97">
        <f t="shared" si="141"/>
        <v>23311510.645188063</v>
      </c>
      <c r="BU109" s="97">
        <f t="shared" si="142"/>
        <v>24004987.248004712</v>
      </c>
      <c r="BV109" s="97">
        <f t="shared" si="143"/>
        <v>24652053.015146118</v>
      </c>
      <c r="BW109" s="97">
        <f t="shared" si="144"/>
        <v>24652053.015146118</v>
      </c>
      <c r="BY109" s="97">
        <f t="shared" ca="1" si="145"/>
        <v>37996699.646051221</v>
      </c>
      <c r="BZ109" s="97">
        <f t="shared" ca="1" si="146"/>
        <v>38570969.321817189</v>
      </c>
      <c r="CA109" s="97">
        <f t="shared" ca="1" si="147"/>
        <v>38570969.321817189</v>
      </c>
      <c r="CB109" s="97">
        <f t="shared" ca="1" si="148"/>
        <v>35639710.567791559</v>
      </c>
    </row>
    <row r="110" spans="2:80">
      <c r="B110" s="14">
        <v>10294</v>
      </c>
      <c r="C110" s="15" t="s">
        <v>109</v>
      </c>
      <c r="D110" s="16">
        <f>RHWM!D97</f>
        <v>1</v>
      </c>
      <c r="E110" s="16">
        <f>RHWM!E97</f>
        <v>0</v>
      </c>
      <c r="F110" s="18">
        <f>RHWM!M97</f>
        <v>36.786999999999999</v>
      </c>
      <c r="G110" s="18">
        <f>RHWM!N97</f>
        <v>36.972000000000001</v>
      </c>
      <c r="H110" s="18">
        <f>RHWM!O97</f>
        <v>36.326999999999998</v>
      </c>
      <c r="I110" s="18">
        <f>MAX(F110-$H110,0)</f>
        <v>0.46000000000000085</v>
      </c>
      <c r="J110" s="18">
        <f>MAX(G110-$H110,0)</f>
        <v>0.64500000000000313</v>
      </c>
      <c r="K110" s="18">
        <f>I110</f>
        <v>0.46000000000000085</v>
      </c>
      <c r="L110" s="18">
        <f>J110</f>
        <v>0.64500000000000313</v>
      </c>
      <c r="M110" s="18">
        <v>0</v>
      </c>
      <c r="N110" s="18">
        <v>0</v>
      </c>
      <c r="O110" s="81">
        <f t="shared" si="104"/>
        <v>36.326999999999998</v>
      </c>
      <c r="P110" s="63">
        <f t="shared" si="105"/>
        <v>36.972000000000001</v>
      </c>
      <c r="Q110" s="63">
        <f t="shared" si="106"/>
        <v>36.326999999999998</v>
      </c>
      <c r="R110" s="63">
        <f t="shared" si="107"/>
        <v>0.64500000000000313</v>
      </c>
      <c r="S110" s="63">
        <f t="shared" si="108"/>
        <v>0</v>
      </c>
      <c r="T110" s="67">
        <f t="shared" si="87"/>
        <v>34.457969757806147</v>
      </c>
      <c r="U110" s="138">
        <f t="shared" ca="1" si="88"/>
        <v>1.06</v>
      </c>
      <c r="V110" s="66">
        <f t="shared" ca="1" si="89"/>
        <v>39.19032</v>
      </c>
      <c r="W110" s="66">
        <f t="shared" ca="1" si="109"/>
        <v>36.326999999999998</v>
      </c>
      <c r="X110" s="66">
        <f t="shared" ca="1" si="110"/>
        <v>2.8633200000000016</v>
      </c>
      <c r="Y110" s="63">
        <f t="shared" ca="1" si="111"/>
        <v>0</v>
      </c>
      <c r="Z110" s="67">
        <f t="shared" ca="1" si="72"/>
        <v>36.283867757822129</v>
      </c>
      <c r="AA110" s="68">
        <f t="shared" ca="1" si="90"/>
        <v>5.2989134671880711E-2</v>
      </c>
      <c r="AB110" s="81">
        <f t="shared" si="91"/>
        <v>36.649500000000003</v>
      </c>
      <c r="AC110" s="63">
        <f t="shared" si="112"/>
        <v>36.972000000000001</v>
      </c>
      <c r="AD110" s="63">
        <f t="shared" si="113"/>
        <v>36.649500000000003</v>
      </c>
      <c r="AE110" s="63">
        <f t="shared" si="114"/>
        <v>0.32249999999999801</v>
      </c>
      <c r="AF110" s="63">
        <f t="shared" si="115"/>
        <v>0</v>
      </c>
      <c r="AG110" s="67">
        <f t="shared" si="116"/>
        <v>35.20463281069479</v>
      </c>
      <c r="AH110" s="65">
        <f t="shared" ca="1" si="117"/>
        <v>1.06</v>
      </c>
      <c r="AI110" s="66">
        <f t="shared" ca="1" si="118"/>
        <v>39.19032</v>
      </c>
      <c r="AJ110" s="66">
        <f t="shared" ca="1" si="119"/>
        <v>36.649500000000003</v>
      </c>
      <c r="AK110" s="66">
        <f t="shared" ca="1" si="120"/>
        <v>2.5408199999999965</v>
      </c>
      <c r="AL110" s="63">
        <f t="shared" ca="1" si="121"/>
        <v>0</v>
      </c>
      <c r="AM110" s="67">
        <f t="shared" ca="1" si="122"/>
        <v>36.687000214082481</v>
      </c>
      <c r="AN110" s="65">
        <f t="shared" ca="1" si="123"/>
        <v>4.2107168433166198E-2</v>
      </c>
      <c r="AO110" s="68">
        <f t="shared" ca="1" si="124"/>
        <v>1.1110514980130271E-2</v>
      </c>
      <c r="AP110" s="81">
        <f t="shared" si="92"/>
        <v>36.972000000000001</v>
      </c>
      <c r="AQ110" s="63">
        <f t="shared" si="93"/>
        <v>36.972000000000001</v>
      </c>
      <c r="AR110" s="63">
        <f t="shared" si="125"/>
        <v>36.972000000000001</v>
      </c>
      <c r="AS110" s="63">
        <f t="shared" si="126"/>
        <v>0</v>
      </c>
      <c r="AT110" s="63">
        <f t="shared" si="127"/>
        <v>0</v>
      </c>
      <c r="AU110" s="67">
        <f t="shared" si="128"/>
        <v>35.901325531330492</v>
      </c>
      <c r="AV110" s="69">
        <f t="shared" ca="1" si="94"/>
        <v>1.06</v>
      </c>
      <c r="AW110" s="66">
        <f t="shared" ca="1" si="95"/>
        <v>39.19032</v>
      </c>
      <c r="AX110" s="66">
        <f t="shared" ca="1" si="129"/>
        <v>36.972000000000001</v>
      </c>
      <c r="AY110" s="66">
        <f t="shared" ca="1" si="130"/>
        <v>2.2183199999999985</v>
      </c>
      <c r="AZ110" s="63">
        <f t="shared" ca="1" si="131"/>
        <v>0</v>
      </c>
      <c r="BA110" s="67">
        <f t="shared" ca="1" si="96"/>
        <v>37.456614072449149</v>
      </c>
      <c r="BB110" s="65">
        <f t="shared" ca="1" si="132"/>
        <v>4.332120104483006E-2</v>
      </c>
      <c r="BC110" s="68">
        <f t="shared" ca="1" si="97"/>
        <v>3.2321425115275915E-2</v>
      </c>
      <c r="BD110" s="81">
        <f t="shared" si="133"/>
        <v>36.972000000000001</v>
      </c>
      <c r="BE110" s="63">
        <f t="shared" si="134"/>
        <v>36.972000000000001</v>
      </c>
      <c r="BF110" s="67">
        <f t="shared" si="135"/>
        <v>35.901325531330492</v>
      </c>
      <c r="BG110" s="69">
        <f t="shared" ca="1" si="98"/>
        <v>1.06</v>
      </c>
      <c r="BH110" s="70">
        <f t="shared" ca="1" si="99"/>
        <v>39.19032</v>
      </c>
      <c r="BI110" s="70">
        <f t="shared" ca="1" si="136"/>
        <v>39.19032</v>
      </c>
      <c r="BJ110" s="67">
        <f t="shared" ca="1" si="137"/>
        <v>38.733501665490152</v>
      </c>
      <c r="BK110" s="65">
        <f t="shared" ca="1" si="138"/>
        <v>7.8887787351697325E-2</v>
      </c>
      <c r="BL110" s="65">
        <f t="shared" ca="1" si="100"/>
        <v>6.7513031521837297E-2</v>
      </c>
      <c r="BM110" s="68">
        <f t="shared" ca="1" si="139"/>
        <v>3.4089776256103432E-2</v>
      </c>
      <c r="BO110" s="97">
        <f t="shared" ca="1" si="101"/>
        <v>12456513.161216568</v>
      </c>
      <c r="BP110" s="97">
        <f t="shared" ca="1" si="102"/>
        <v>12594911.437294455</v>
      </c>
      <c r="BQ110" s="97">
        <f t="shared" ca="1" si="103"/>
        <v>12859125.41855428</v>
      </c>
      <c r="BR110" s="97">
        <f t="shared" ca="1" si="140"/>
        <v>13297490.126921967</v>
      </c>
      <c r="BT110" s="97">
        <f t="shared" si="141"/>
        <v>11160065.307077933</v>
      </c>
      <c r="BU110" s="97">
        <f t="shared" si="142"/>
        <v>11401890.594266588</v>
      </c>
      <c r="BV110" s="97">
        <f t="shared" si="143"/>
        <v>11627531.754088515</v>
      </c>
      <c r="BW110" s="97">
        <f t="shared" si="144"/>
        <v>11627531.754088515</v>
      </c>
      <c r="BY110" s="97">
        <f t="shared" ca="1" si="145"/>
        <v>12456513.16121657</v>
      </c>
      <c r="BZ110" s="97">
        <f t="shared" ca="1" si="146"/>
        <v>12594911.437294457</v>
      </c>
      <c r="CA110" s="97">
        <f t="shared" ca="1" si="147"/>
        <v>12594911.437294457</v>
      </c>
      <c r="CB110" s="97">
        <f t="shared" ca="1" si="148"/>
        <v>13297490.126921965</v>
      </c>
    </row>
    <row r="111" spans="2:80">
      <c r="B111" s="14">
        <v>10304</v>
      </c>
      <c r="C111" s="15" t="s">
        <v>110</v>
      </c>
      <c r="D111" s="16">
        <f>RHWM!D98</f>
        <v>1</v>
      </c>
      <c r="E111" s="16">
        <f>RHWM!E98</f>
        <v>0</v>
      </c>
      <c r="F111" s="18">
        <f>RHWM!M98</f>
        <v>13.414</v>
      </c>
      <c r="G111" s="18">
        <f>RHWM!N98</f>
        <v>13.445</v>
      </c>
      <c r="H111" s="18">
        <f>RHWM!O98</f>
        <v>14.068</v>
      </c>
      <c r="I111" s="18">
        <v>0</v>
      </c>
      <c r="J111" s="18">
        <v>0</v>
      </c>
      <c r="K111" s="18">
        <v>0</v>
      </c>
      <c r="L111" s="18">
        <v>0</v>
      </c>
      <c r="M111" s="18">
        <v>0</v>
      </c>
      <c r="N111" s="18">
        <v>0</v>
      </c>
      <c r="O111" s="81">
        <f t="shared" si="104"/>
        <v>14.068</v>
      </c>
      <c r="P111" s="63">
        <f t="shared" si="105"/>
        <v>13.445</v>
      </c>
      <c r="Q111" s="63">
        <f t="shared" si="106"/>
        <v>13.445</v>
      </c>
      <c r="R111" s="63">
        <f t="shared" si="107"/>
        <v>0</v>
      </c>
      <c r="S111" s="63">
        <f t="shared" si="108"/>
        <v>0.62299999999999933</v>
      </c>
      <c r="T111" s="67">
        <f t="shared" si="87"/>
        <v>33.949064274110405</v>
      </c>
      <c r="U111" s="138">
        <f t="shared" ca="1" si="88"/>
        <v>0.91</v>
      </c>
      <c r="V111" s="66">
        <f t="shared" ca="1" si="89"/>
        <v>12.234950000000001</v>
      </c>
      <c r="W111" s="66">
        <f t="shared" ca="1" si="109"/>
        <v>12.234950000000001</v>
      </c>
      <c r="X111" s="66">
        <f t="shared" ca="1" si="110"/>
        <v>0</v>
      </c>
      <c r="Y111" s="63">
        <f t="shared" ca="1" si="111"/>
        <v>1.8330499999999983</v>
      </c>
      <c r="Z111" s="67">
        <f t="shared" ca="1" si="72"/>
        <v>34.16862471073118</v>
      </c>
      <c r="AA111" s="68">
        <f t="shared" ca="1" si="90"/>
        <v>6.4673486976845052E-3</v>
      </c>
      <c r="AB111" s="81">
        <f t="shared" si="91"/>
        <v>13.756499999999999</v>
      </c>
      <c r="AC111" s="63">
        <f t="shared" si="112"/>
        <v>13.445</v>
      </c>
      <c r="AD111" s="63">
        <f t="shared" si="113"/>
        <v>13.445</v>
      </c>
      <c r="AE111" s="63">
        <f t="shared" si="114"/>
        <v>0</v>
      </c>
      <c r="AF111" s="63">
        <f t="shared" si="115"/>
        <v>0.31149999999999878</v>
      </c>
      <c r="AG111" s="67">
        <f t="shared" si="116"/>
        <v>34.95898946171183</v>
      </c>
      <c r="AH111" s="65">
        <f t="shared" ca="1" si="117"/>
        <v>0.91</v>
      </c>
      <c r="AI111" s="66">
        <f t="shared" ca="1" si="118"/>
        <v>12.234950000000001</v>
      </c>
      <c r="AJ111" s="66">
        <f t="shared" ca="1" si="119"/>
        <v>12.234950000000001</v>
      </c>
      <c r="AK111" s="66">
        <f t="shared" ca="1" si="120"/>
        <v>0</v>
      </c>
      <c r="AL111" s="63">
        <f t="shared" ca="1" si="121"/>
        <v>1.5215499999999977</v>
      </c>
      <c r="AM111" s="67">
        <f t="shared" ca="1" si="122"/>
        <v>34.854465131310413</v>
      </c>
      <c r="AN111" s="65">
        <f t="shared" ca="1" si="123"/>
        <v>-2.9899128095763894E-3</v>
      </c>
      <c r="AO111" s="68">
        <f t="shared" ca="1" si="124"/>
        <v>2.0072227851881674E-2</v>
      </c>
      <c r="AP111" s="81">
        <f t="shared" si="92"/>
        <v>14.068</v>
      </c>
      <c r="AQ111" s="63">
        <f t="shared" si="93"/>
        <v>13.445</v>
      </c>
      <c r="AR111" s="63">
        <f t="shared" si="125"/>
        <v>13.445</v>
      </c>
      <c r="AS111" s="63">
        <f t="shared" si="126"/>
        <v>0</v>
      </c>
      <c r="AT111" s="63">
        <f t="shared" si="127"/>
        <v>0.62299999999999933</v>
      </c>
      <c r="AU111" s="67">
        <f t="shared" si="128"/>
        <v>35.901325531330492</v>
      </c>
      <c r="AV111" s="69">
        <f t="shared" ca="1" si="94"/>
        <v>0.91</v>
      </c>
      <c r="AW111" s="66">
        <f t="shared" ca="1" si="95"/>
        <v>12.234950000000001</v>
      </c>
      <c r="AX111" s="66">
        <f t="shared" ca="1" si="129"/>
        <v>12.234950000000001</v>
      </c>
      <c r="AY111" s="66">
        <f t="shared" ca="1" si="130"/>
        <v>0</v>
      </c>
      <c r="AZ111" s="63">
        <f t="shared" ca="1" si="131"/>
        <v>1.8330499999999983</v>
      </c>
      <c r="BA111" s="67">
        <f t="shared" ca="1" si="96"/>
        <v>35.916810916796102</v>
      </c>
      <c r="BB111" s="65">
        <f t="shared" ca="1" si="132"/>
        <v>4.3133185854360434E-4</v>
      </c>
      <c r="BC111" s="68">
        <f t="shared" ca="1" si="97"/>
        <v>5.1163493434837504E-2</v>
      </c>
      <c r="BD111" s="81">
        <f t="shared" si="133"/>
        <v>13.445</v>
      </c>
      <c r="BE111" s="63">
        <f t="shared" si="134"/>
        <v>13.445</v>
      </c>
      <c r="BF111" s="67">
        <f t="shared" si="135"/>
        <v>35.901325531330492</v>
      </c>
      <c r="BG111" s="69">
        <f t="shared" ca="1" si="98"/>
        <v>0.91</v>
      </c>
      <c r="BH111" s="70">
        <f t="shared" ca="1" si="99"/>
        <v>12.234950000000001</v>
      </c>
      <c r="BI111" s="70">
        <f t="shared" ca="1" si="136"/>
        <v>12.234950000000001</v>
      </c>
      <c r="BJ111" s="67">
        <f t="shared" ca="1" si="137"/>
        <v>38.733501665490152</v>
      </c>
      <c r="BK111" s="65">
        <f t="shared" ca="1" si="138"/>
        <v>7.8887787351697325E-2</v>
      </c>
      <c r="BL111" s="65">
        <f t="shared" ca="1" si="100"/>
        <v>0.13359849842962235</v>
      </c>
      <c r="BM111" s="68">
        <f t="shared" ca="1" si="139"/>
        <v>7.8422629314699455E-2</v>
      </c>
      <c r="BO111" s="97">
        <f t="shared" ca="1" si="101"/>
        <v>3662130.3945639497</v>
      </c>
      <c r="BP111" s="97">
        <f t="shared" ca="1" si="102"/>
        <v>3735637.5102669387</v>
      </c>
      <c r="BQ111" s="97">
        <f t="shared" ca="1" si="103"/>
        <v>3849497.7789637414</v>
      </c>
      <c r="BR111" s="97">
        <f t="shared" ca="1" si="140"/>
        <v>4151385.5163311735</v>
      </c>
      <c r="BT111" s="97">
        <f t="shared" si="141"/>
        <v>3998459.6818890302</v>
      </c>
      <c r="BU111" s="97">
        <f t="shared" si="142"/>
        <v>4117406.8526193881</v>
      </c>
      <c r="BV111" s="97">
        <f t="shared" si="143"/>
        <v>4228393.4986941488</v>
      </c>
      <c r="BW111" s="97">
        <f t="shared" si="144"/>
        <v>4228393.4986941488</v>
      </c>
      <c r="BY111" s="97">
        <f t="shared" ca="1" si="145"/>
        <v>3662130.3945639497</v>
      </c>
      <c r="BZ111" s="97">
        <f t="shared" ca="1" si="146"/>
        <v>3735637.5102669392</v>
      </c>
      <c r="CA111" s="97">
        <f t="shared" ca="1" si="147"/>
        <v>3735637.5102669392</v>
      </c>
      <c r="CB111" s="97">
        <f t="shared" ca="1" si="148"/>
        <v>4151385.5163311735</v>
      </c>
    </row>
    <row r="112" spans="2:80">
      <c r="B112" s="14">
        <v>10306</v>
      </c>
      <c r="C112" s="15" t="s">
        <v>111</v>
      </c>
      <c r="D112" s="16">
        <f>RHWM!D99</f>
        <v>1</v>
      </c>
      <c r="E112" s="16">
        <f>RHWM!E99</f>
        <v>0</v>
      </c>
      <c r="F112" s="18">
        <f>RHWM!M99</f>
        <v>25.768999999999988</v>
      </c>
      <c r="G112" s="18">
        <f>RHWM!N99</f>
        <v>25.768999999999991</v>
      </c>
      <c r="H112" s="18">
        <f>RHWM!O99</f>
        <v>25.768999999999998</v>
      </c>
      <c r="I112" s="18">
        <v>0</v>
      </c>
      <c r="J112" s="18">
        <v>0</v>
      </c>
      <c r="K112" s="18">
        <v>0</v>
      </c>
      <c r="L112" s="18">
        <v>0</v>
      </c>
      <c r="M112" s="18">
        <v>0</v>
      </c>
      <c r="N112" s="18">
        <v>0</v>
      </c>
      <c r="O112" s="81">
        <f t="shared" si="104"/>
        <v>25.768999999999998</v>
      </c>
      <c r="P112" s="63">
        <f t="shared" si="105"/>
        <v>25.768999999999991</v>
      </c>
      <c r="Q112" s="63">
        <f t="shared" si="106"/>
        <v>25.768999999999991</v>
      </c>
      <c r="R112" s="63">
        <f t="shared" si="107"/>
        <v>0</v>
      </c>
      <c r="S112" s="63">
        <f t="shared" si="108"/>
        <v>7.1054273576010019E-15</v>
      </c>
      <c r="T112" s="67">
        <f t="shared" si="87"/>
        <v>33.949064274110405</v>
      </c>
      <c r="U112" s="138">
        <f t="shared" ca="1" si="88"/>
        <v>1.3</v>
      </c>
      <c r="V112" s="66">
        <f t="shared" ca="1" si="89"/>
        <v>33.49969999999999</v>
      </c>
      <c r="W112" s="66">
        <f t="shared" ca="1" si="109"/>
        <v>25.768999999999998</v>
      </c>
      <c r="X112" s="66">
        <f t="shared" ca="1" si="110"/>
        <v>7.7306999999999917</v>
      </c>
      <c r="Y112" s="63">
        <f t="shared" ca="1" si="111"/>
        <v>0</v>
      </c>
      <c r="Z112" s="67">
        <f t="shared" ca="1" si="72"/>
        <v>40.849711315947054</v>
      </c>
      <c r="AA112" s="68">
        <f t="shared" ca="1" si="90"/>
        <v>0.20326471993807171</v>
      </c>
      <c r="AB112" s="81">
        <f t="shared" si="91"/>
        <v>25.768999999999995</v>
      </c>
      <c r="AC112" s="63">
        <f t="shared" si="112"/>
        <v>25.768999999999991</v>
      </c>
      <c r="AD112" s="63">
        <f t="shared" si="113"/>
        <v>25.768999999999991</v>
      </c>
      <c r="AE112" s="63">
        <f t="shared" si="114"/>
        <v>0</v>
      </c>
      <c r="AF112" s="63">
        <f t="shared" si="115"/>
        <v>3.5527136788005009E-15</v>
      </c>
      <c r="AG112" s="67">
        <f t="shared" si="116"/>
        <v>34.95898946171183</v>
      </c>
      <c r="AH112" s="65">
        <f t="shared" ca="1" si="117"/>
        <v>1.3</v>
      </c>
      <c r="AI112" s="66">
        <f t="shared" ca="1" si="118"/>
        <v>33.49969999999999</v>
      </c>
      <c r="AJ112" s="66">
        <f t="shared" ca="1" si="119"/>
        <v>25.768999999999995</v>
      </c>
      <c r="AK112" s="66">
        <f t="shared" ca="1" si="120"/>
        <v>7.7306999999999952</v>
      </c>
      <c r="AL112" s="63">
        <f t="shared" ca="1" si="121"/>
        <v>0</v>
      </c>
      <c r="AM112" s="67">
        <f t="shared" ca="1" si="122"/>
        <v>41.377280870238778</v>
      </c>
      <c r="AN112" s="65">
        <f t="shared" ca="1" si="123"/>
        <v>0.18359487809441566</v>
      </c>
      <c r="AO112" s="68">
        <f t="shared" ca="1" si="124"/>
        <v>1.2914890639282639E-2</v>
      </c>
      <c r="AP112" s="81">
        <f t="shared" si="92"/>
        <v>25.768999999999998</v>
      </c>
      <c r="AQ112" s="63">
        <f t="shared" si="93"/>
        <v>25.768999999999991</v>
      </c>
      <c r="AR112" s="63">
        <f t="shared" si="125"/>
        <v>25.768999999999991</v>
      </c>
      <c r="AS112" s="63">
        <f t="shared" si="126"/>
        <v>0</v>
      </c>
      <c r="AT112" s="63">
        <f t="shared" si="127"/>
        <v>7.1054273576010019E-15</v>
      </c>
      <c r="AU112" s="67">
        <f t="shared" si="128"/>
        <v>35.901325531330492</v>
      </c>
      <c r="AV112" s="69">
        <f t="shared" ca="1" si="94"/>
        <v>1.3</v>
      </c>
      <c r="AW112" s="66">
        <f t="shared" ca="1" si="95"/>
        <v>33.49969999999999</v>
      </c>
      <c r="AX112" s="66">
        <f t="shared" ca="1" si="129"/>
        <v>25.768999999999998</v>
      </c>
      <c r="AY112" s="66">
        <f t="shared" ca="1" si="130"/>
        <v>7.7306999999999917</v>
      </c>
      <c r="AZ112" s="63">
        <f t="shared" ca="1" si="131"/>
        <v>0</v>
      </c>
      <c r="BA112" s="67">
        <f t="shared" ca="1" si="96"/>
        <v>42.194469935996999</v>
      </c>
      <c r="BB112" s="65">
        <f t="shared" ca="1" si="132"/>
        <v>0.17529002931032678</v>
      </c>
      <c r="BC112" s="68">
        <f t="shared" ca="1" si="97"/>
        <v>3.2919660304306042E-2</v>
      </c>
      <c r="BD112" s="81">
        <f t="shared" si="133"/>
        <v>25.768999999999991</v>
      </c>
      <c r="BE112" s="63">
        <f t="shared" si="134"/>
        <v>25.768999999999991</v>
      </c>
      <c r="BF112" s="67">
        <f t="shared" si="135"/>
        <v>35.901325531330492</v>
      </c>
      <c r="BG112" s="69">
        <f t="shared" ca="1" si="98"/>
        <v>1.3</v>
      </c>
      <c r="BH112" s="70">
        <f t="shared" ca="1" si="99"/>
        <v>33.49969999999999</v>
      </c>
      <c r="BI112" s="70">
        <f t="shared" ca="1" si="136"/>
        <v>33.49969999999999</v>
      </c>
      <c r="BJ112" s="67">
        <f t="shared" ca="1" si="137"/>
        <v>38.733501665490152</v>
      </c>
      <c r="BK112" s="65">
        <f t="shared" ca="1" si="138"/>
        <v>7.8887787351697325E-2</v>
      </c>
      <c r="BL112" s="65">
        <f t="shared" ca="1" si="100"/>
        <v>-5.1804763908595119E-2</v>
      </c>
      <c r="BM112" s="68">
        <f t="shared" ca="1" si="139"/>
        <v>-8.2024214920975225E-2</v>
      </c>
      <c r="BO112" s="97">
        <f t="shared" ca="1" si="101"/>
        <v>11987648.92973648</v>
      </c>
      <c r="BP112" s="97">
        <f t="shared" ca="1" si="102"/>
        <v>12142468.104686141</v>
      </c>
      <c r="BQ112" s="97">
        <f t="shared" ca="1" si="103"/>
        <v>12382278.260350682</v>
      </c>
      <c r="BR112" s="97">
        <f t="shared" ca="1" si="140"/>
        <v>11366631.607112359</v>
      </c>
      <c r="BT112" s="97">
        <f t="shared" si="141"/>
        <v>7663540.9105688641</v>
      </c>
      <c r="BU112" s="97">
        <f t="shared" si="142"/>
        <v>7891517.827084342</v>
      </c>
      <c r="BV112" s="97">
        <f t="shared" si="143"/>
        <v>8104237.4167236509</v>
      </c>
      <c r="BW112" s="97">
        <f t="shared" si="144"/>
        <v>8104237.4167236509</v>
      </c>
      <c r="BY112" s="97">
        <f t="shared" ca="1" si="145"/>
        <v>11987648.929736482</v>
      </c>
      <c r="BZ112" s="97">
        <f t="shared" ca="1" si="146"/>
        <v>12142468.104686141</v>
      </c>
      <c r="CA112" s="97">
        <f t="shared" ca="1" si="147"/>
        <v>12142468.104686141</v>
      </c>
      <c r="CB112" s="97">
        <f t="shared" ca="1" si="148"/>
        <v>11366631.607112359</v>
      </c>
    </row>
    <row r="113" spans="2:80">
      <c r="B113" s="14">
        <v>10307</v>
      </c>
      <c r="C113" s="15" t="s">
        <v>112</v>
      </c>
      <c r="D113" s="16">
        <f>RHWM!D100</f>
        <v>1</v>
      </c>
      <c r="E113" s="16">
        <f>RHWM!E100</f>
        <v>0</v>
      </c>
      <c r="F113" s="18">
        <f>RHWM!M100</f>
        <v>68.665000000000006</v>
      </c>
      <c r="G113" s="18">
        <f>RHWM!N100</f>
        <v>68.700999999999993</v>
      </c>
      <c r="H113" s="18">
        <f>RHWM!O100</f>
        <v>71.984999999999999</v>
      </c>
      <c r="I113" s="18">
        <v>0</v>
      </c>
      <c r="J113" s="18">
        <v>0</v>
      </c>
      <c r="K113" s="18">
        <v>0</v>
      </c>
      <c r="L113" s="18">
        <v>0</v>
      </c>
      <c r="M113" s="18">
        <v>0</v>
      </c>
      <c r="N113" s="18">
        <v>0</v>
      </c>
      <c r="O113" s="81">
        <f t="shared" si="104"/>
        <v>71.984999999999999</v>
      </c>
      <c r="P113" s="63">
        <f t="shared" si="105"/>
        <v>68.700999999999993</v>
      </c>
      <c r="Q113" s="63">
        <f t="shared" si="106"/>
        <v>68.700999999999993</v>
      </c>
      <c r="R113" s="63">
        <f t="shared" si="107"/>
        <v>0</v>
      </c>
      <c r="S113" s="63">
        <f t="shared" si="108"/>
        <v>3.284000000000006</v>
      </c>
      <c r="T113" s="67">
        <f t="shared" ref="T113:T144" si="149">(Q113*$T$14+R113*$T$5)/(Q113+R113)</f>
        <v>33.949064274110405</v>
      </c>
      <c r="U113" s="138">
        <f t="shared" ref="U113:U144" ca="1" si="150">RANDBETWEEN($Z$2,$Z$3)/100</f>
        <v>0.99</v>
      </c>
      <c r="V113" s="66">
        <f t="shared" ref="V113:V144" ca="1" si="151">G113*U113</f>
        <v>68.013989999999993</v>
      </c>
      <c r="W113" s="66">
        <f t="shared" ca="1" si="109"/>
        <v>68.013989999999993</v>
      </c>
      <c r="X113" s="66">
        <f t="shared" ca="1" si="110"/>
        <v>0</v>
      </c>
      <c r="Y113" s="63">
        <f t="shared" ca="1" si="111"/>
        <v>3.9710100000000068</v>
      </c>
      <c r="Z113" s="67">
        <f t="shared" ref="Z113:Z151" ca="1" si="152">(W113*$Z$14+X113*$T$5)/(W113+X113)</f>
        <v>34.16862471073118</v>
      </c>
      <c r="AA113" s="68">
        <f t="shared" ref="AA113:AA144" ca="1" si="153">Z113/T113-1</f>
        <v>6.4673486976845052E-3</v>
      </c>
      <c r="AB113" s="81">
        <f t="shared" ref="AB113:AB144" si="154">O113+R113*$AB$12-S113*$AB$12</f>
        <v>70.342999999999989</v>
      </c>
      <c r="AC113" s="63">
        <f t="shared" si="112"/>
        <v>68.700999999999993</v>
      </c>
      <c r="AD113" s="63">
        <f t="shared" si="113"/>
        <v>68.700999999999993</v>
      </c>
      <c r="AE113" s="63">
        <f t="shared" si="114"/>
        <v>0</v>
      </c>
      <c r="AF113" s="63">
        <f t="shared" si="115"/>
        <v>1.6419999999999959</v>
      </c>
      <c r="AG113" s="67">
        <f t="shared" si="116"/>
        <v>34.95898946171183</v>
      </c>
      <c r="AH113" s="65">
        <f t="shared" ca="1" si="117"/>
        <v>0.99</v>
      </c>
      <c r="AI113" s="66">
        <f t="shared" ca="1" si="118"/>
        <v>68.013989999999993</v>
      </c>
      <c r="AJ113" s="66">
        <f t="shared" ca="1" si="119"/>
        <v>68.013989999999993</v>
      </c>
      <c r="AK113" s="66">
        <f t="shared" ca="1" si="120"/>
        <v>0</v>
      </c>
      <c r="AL113" s="63">
        <f t="shared" ca="1" si="121"/>
        <v>2.3290099999999967</v>
      </c>
      <c r="AM113" s="67">
        <f t="shared" ca="1" si="122"/>
        <v>34.854465131310413</v>
      </c>
      <c r="AN113" s="65">
        <f t="shared" ca="1" si="123"/>
        <v>-2.9899128095763894E-3</v>
      </c>
      <c r="AO113" s="68">
        <f t="shared" ca="1" si="124"/>
        <v>2.0072227851881674E-2</v>
      </c>
      <c r="AP113" s="81">
        <f t="shared" ref="AP113:AP144" si="155">O113+R113</f>
        <v>71.984999999999999</v>
      </c>
      <c r="AQ113" s="63">
        <f t="shared" ref="AQ113:AQ144" si="156">P113</f>
        <v>68.700999999999993</v>
      </c>
      <c r="AR113" s="63">
        <f t="shared" si="125"/>
        <v>68.700999999999993</v>
      </c>
      <c r="AS113" s="63">
        <f t="shared" si="126"/>
        <v>0</v>
      </c>
      <c r="AT113" s="63">
        <f t="shared" si="127"/>
        <v>3.284000000000006</v>
      </c>
      <c r="AU113" s="67">
        <f t="shared" si="128"/>
        <v>35.901325531330492</v>
      </c>
      <c r="AV113" s="69">
        <f t="shared" ref="AV113:AV144" ca="1" si="157">U113</f>
        <v>0.99</v>
      </c>
      <c r="AW113" s="66">
        <f t="shared" ref="AW113:AW144" ca="1" si="158">V113</f>
        <v>68.013989999999993</v>
      </c>
      <c r="AX113" s="66">
        <f t="shared" ca="1" si="129"/>
        <v>68.013989999999993</v>
      </c>
      <c r="AY113" s="66">
        <f t="shared" ca="1" si="130"/>
        <v>0</v>
      </c>
      <c r="AZ113" s="63">
        <f t="shared" ca="1" si="131"/>
        <v>3.9710100000000068</v>
      </c>
      <c r="BA113" s="67">
        <f t="shared" ref="BA113:BA144" ca="1" si="159">(AX113*$BA$14+AY113*$T$5)/(AX113+AY113)</f>
        <v>35.916810916796102</v>
      </c>
      <c r="BB113" s="65">
        <f t="shared" ca="1" si="132"/>
        <v>4.3133185854360434E-4</v>
      </c>
      <c r="BC113" s="68">
        <f t="shared" ref="BC113:BC144" ca="1" si="160">BA113/Z113-1</f>
        <v>5.1163493434837504E-2</v>
      </c>
      <c r="BD113" s="81">
        <f t="shared" si="133"/>
        <v>68.700999999999993</v>
      </c>
      <c r="BE113" s="63">
        <f t="shared" si="134"/>
        <v>68.700999999999993</v>
      </c>
      <c r="BF113" s="67">
        <f t="shared" si="135"/>
        <v>35.901325531330492</v>
      </c>
      <c r="BG113" s="69">
        <f t="shared" ref="BG113:BG144" ca="1" si="161">U113</f>
        <v>0.99</v>
      </c>
      <c r="BH113" s="70">
        <f t="shared" ref="BH113:BH144" ca="1" si="162">V113</f>
        <v>68.013989999999993</v>
      </c>
      <c r="BI113" s="70">
        <f t="shared" ca="1" si="136"/>
        <v>68.013989999999993</v>
      </c>
      <c r="BJ113" s="67">
        <f t="shared" ca="1" si="137"/>
        <v>38.733501665490152</v>
      </c>
      <c r="BK113" s="65">
        <f t="shared" ca="1" si="138"/>
        <v>7.8887787351697325E-2</v>
      </c>
      <c r="BL113" s="65">
        <f t="shared" ref="BL113:BL144" ca="1" si="163">BJ113/Z113-1</f>
        <v>0.13359849842962235</v>
      </c>
      <c r="BM113" s="68">
        <f t="shared" ca="1" si="139"/>
        <v>7.8422629314699455E-2</v>
      </c>
      <c r="BO113" s="97">
        <f t="shared" ref="BO113:BO144" ca="1" si="164">W113*$Z$14*8760+X113*$T$5*8760</f>
        <v>20357753.814651348</v>
      </c>
      <c r="BP113" s="97">
        <f t="shared" ref="BP113:BP144" ca="1" si="165">AJ113*$AM$14*8760+AK113*$T$5*8760</f>
        <v>20766379.287771542</v>
      </c>
      <c r="BQ113" s="97">
        <f t="shared" ref="BQ113:BQ144" ca="1" si="166">AX113*$BA$14*8760+AY113*$T$5*8760</f>
        <v>21399327.618295297</v>
      </c>
      <c r="BR113" s="97">
        <f t="shared" ca="1" si="140"/>
        <v>23077519.155688681</v>
      </c>
      <c r="BT113" s="97">
        <f t="shared" si="141"/>
        <v>20431251.662733968</v>
      </c>
      <c r="BU113" s="97">
        <f t="shared" si="142"/>
        <v>21039045.606679402</v>
      </c>
      <c r="BV113" s="97">
        <f t="shared" si="143"/>
        <v>21606163.016272716</v>
      </c>
      <c r="BW113" s="97">
        <f t="shared" si="144"/>
        <v>21606163.016272716</v>
      </c>
      <c r="BY113" s="97">
        <f t="shared" ca="1" si="145"/>
        <v>20357753.814651344</v>
      </c>
      <c r="BZ113" s="97">
        <f t="shared" ca="1" si="146"/>
        <v>20766379.287771542</v>
      </c>
      <c r="CA113" s="97">
        <f t="shared" ca="1" si="147"/>
        <v>20766379.287771542</v>
      </c>
      <c r="CB113" s="97">
        <f t="shared" ca="1" si="148"/>
        <v>23077519.155688681</v>
      </c>
    </row>
    <row r="114" spans="2:80">
      <c r="B114" s="14">
        <v>10326</v>
      </c>
      <c r="C114" s="15" t="s">
        <v>113</v>
      </c>
      <c r="D114" s="16">
        <f>RHWM!D101</f>
        <v>1</v>
      </c>
      <c r="E114" s="16">
        <f>RHWM!E101</f>
        <v>0</v>
      </c>
      <c r="F114" s="18">
        <f>RHWM!M101</f>
        <v>34.292000000000002</v>
      </c>
      <c r="G114" s="18">
        <f>RHWM!N101</f>
        <v>35.805</v>
      </c>
      <c r="H114" s="18">
        <f>RHWM!O101</f>
        <v>30.46</v>
      </c>
      <c r="I114" s="18">
        <v>3.8319999999999999</v>
      </c>
      <c r="J114" s="18">
        <v>5.3449999999999998</v>
      </c>
      <c r="K114" s="18">
        <v>0</v>
      </c>
      <c r="L114" s="18">
        <v>0</v>
      </c>
      <c r="M114" s="18">
        <v>3.8319999999999999</v>
      </c>
      <c r="N114" s="18">
        <v>5.3449999999999998</v>
      </c>
      <c r="O114" s="81">
        <f t="shared" si="104"/>
        <v>30.46</v>
      </c>
      <c r="P114" s="63">
        <f t="shared" si="105"/>
        <v>35.805</v>
      </c>
      <c r="Q114" s="63">
        <f t="shared" si="106"/>
        <v>30.46</v>
      </c>
      <c r="R114" s="63">
        <f t="shared" si="107"/>
        <v>5.3449999999999989</v>
      </c>
      <c r="S114" s="63">
        <f t="shared" si="108"/>
        <v>0</v>
      </c>
      <c r="T114" s="67">
        <f t="shared" si="149"/>
        <v>38.303725674889058</v>
      </c>
      <c r="U114" s="138">
        <f t="shared" ca="1" si="150"/>
        <v>1.26</v>
      </c>
      <c r="V114" s="66">
        <f t="shared" ca="1" si="151"/>
        <v>45.1143</v>
      </c>
      <c r="W114" s="66">
        <f t="shared" ca="1" si="109"/>
        <v>30.46</v>
      </c>
      <c r="X114" s="66">
        <f t="shared" ca="1" si="110"/>
        <v>14.654299999999999</v>
      </c>
      <c r="Y114" s="63">
        <f t="shared" ca="1" si="111"/>
        <v>0</v>
      </c>
      <c r="Z114" s="67">
        <f t="shared" ca="1" si="152"/>
        <v>43.572785673032087</v>
      </c>
      <c r="AA114" s="68">
        <f t="shared" ca="1" si="153"/>
        <v>0.13755998679776704</v>
      </c>
      <c r="AB114" s="81">
        <f t="shared" si="154"/>
        <v>33.1325</v>
      </c>
      <c r="AC114" s="63">
        <f t="shared" si="112"/>
        <v>35.805</v>
      </c>
      <c r="AD114" s="63">
        <f t="shared" si="113"/>
        <v>33.1325</v>
      </c>
      <c r="AE114" s="63">
        <f t="shared" si="114"/>
        <v>2.6724999999999994</v>
      </c>
      <c r="AF114" s="63">
        <f t="shared" si="115"/>
        <v>0</v>
      </c>
      <c r="AG114" s="67">
        <f t="shared" si="116"/>
        <v>37.060938928645925</v>
      </c>
      <c r="AH114" s="65">
        <f t="shared" ca="1" si="117"/>
        <v>1.26</v>
      </c>
      <c r="AI114" s="66">
        <f t="shared" ca="1" si="118"/>
        <v>45.1143</v>
      </c>
      <c r="AJ114" s="66">
        <f t="shared" ca="1" si="119"/>
        <v>33.1325</v>
      </c>
      <c r="AK114" s="66">
        <f t="shared" ca="1" si="120"/>
        <v>11.9818</v>
      </c>
      <c r="AL114" s="63">
        <f t="shared" ca="1" si="121"/>
        <v>0</v>
      </c>
      <c r="AM114" s="67">
        <f t="shared" ca="1" si="122"/>
        <v>42.36144153767524</v>
      </c>
      <c r="AN114" s="65">
        <f t="shared" ca="1" si="123"/>
        <v>0.14302127151269595</v>
      </c>
      <c r="AO114" s="68">
        <f t="shared" ca="1" si="124"/>
        <v>-2.7800474921358287E-2</v>
      </c>
      <c r="AP114" s="81">
        <f t="shared" si="155"/>
        <v>35.805</v>
      </c>
      <c r="AQ114" s="63">
        <f t="shared" si="156"/>
        <v>35.805</v>
      </c>
      <c r="AR114" s="63">
        <f t="shared" si="125"/>
        <v>35.805</v>
      </c>
      <c r="AS114" s="63">
        <f t="shared" si="126"/>
        <v>0</v>
      </c>
      <c r="AT114" s="63">
        <f t="shared" si="127"/>
        <v>0</v>
      </c>
      <c r="AU114" s="67">
        <f t="shared" si="128"/>
        <v>35.901325531330492</v>
      </c>
      <c r="AV114" s="69">
        <f t="shared" ca="1" si="157"/>
        <v>1.26</v>
      </c>
      <c r="AW114" s="66">
        <f t="shared" ca="1" si="158"/>
        <v>45.1143</v>
      </c>
      <c r="AX114" s="66">
        <f t="shared" ca="1" si="129"/>
        <v>35.805</v>
      </c>
      <c r="AY114" s="66">
        <f t="shared" ca="1" si="130"/>
        <v>9.3093000000000004</v>
      </c>
      <c r="AZ114" s="63">
        <f t="shared" ca="1" si="131"/>
        <v>0</v>
      </c>
      <c r="BA114" s="67">
        <f t="shared" ca="1" si="159"/>
        <v>41.530167394282621</v>
      </c>
      <c r="BB114" s="65">
        <f t="shared" ca="1" si="132"/>
        <v>0.15678646344241343</v>
      </c>
      <c r="BC114" s="68">
        <f t="shared" ca="1" si="160"/>
        <v>-4.6878303675077504E-2</v>
      </c>
      <c r="BD114" s="81">
        <f t="shared" si="133"/>
        <v>35.805</v>
      </c>
      <c r="BE114" s="63">
        <f t="shared" si="134"/>
        <v>35.805</v>
      </c>
      <c r="BF114" s="67">
        <f t="shared" si="135"/>
        <v>35.901325531330492</v>
      </c>
      <c r="BG114" s="69">
        <f t="shared" ca="1" si="161"/>
        <v>1.26</v>
      </c>
      <c r="BH114" s="70">
        <f t="shared" ca="1" si="162"/>
        <v>45.1143</v>
      </c>
      <c r="BI114" s="70">
        <f t="shared" ca="1" si="136"/>
        <v>45.1143</v>
      </c>
      <c r="BJ114" s="67">
        <f t="shared" ca="1" si="137"/>
        <v>38.733501665490152</v>
      </c>
      <c r="BK114" s="65">
        <f t="shared" ca="1" si="138"/>
        <v>7.8887787351697325E-2</v>
      </c>
      <c r="BL114" s="65">
        <f t="shared" ca="1" si="163"/>
        <v>-0.11106207539393209</v>
      </c>
      <c r="BM114" s="68">
        <f t="shared" ca="1" si="139"/>
        <v>-6.7340584068473541E-2</v>
      </c>
      <c r="BO114" s="97">
        <f t="shared" ca="1" si="164"/>
        <v>17220020.148274515</v>
      </c>
      <c r="BP114" s="97">
        <f t="shared" ca="1" si="165"/>
        <v>16741295.409997124</v>
      </c>
      <c r="BQ114" s="97">
        <f t="shared" ca="1" si="166"/>
        <v>16412774.814472746</v>
      </c>
      <c r="BR114" s="97">
        <f t="shared" ca="1" si="140"/>
        <v>15307528.972281821</v>
      </c>
      <c r="BT114" s="97">
        <f t="shared" si="141"/>
        <v>12014032.50463517</v>
      </c>
      <c r="BU114" s="97">
        <f t="shared" si="142"/>
        <v>11624230.204659864</v>
      </c>
      <c r="BV114" s="97">
        <f t="shared" si="143"/>
        <v>11260515.375287766</v>
      </c>
      <c r="BW114" s="97">
        <f t="shared" si="144"/>
        <v>11260515.375287766</v>
      </c>
      <c r="BY114" s="97">
        <f t="shared" ca="1" si="145"/>
        <v>17220020.148274515</v>
      </c>
      <c r="BZ114" s="97">
        <f t="shared" ca="1" si="146"/>
        <v>16741295.409997124</v>
      </c>
      <c r="CA114" s="97">
        <f t="shared" ca="1" si="147"/>
        <v>16741295.409997124</v>
      </c>
      <c r="CB114" s="97">
        <f t="shared" ca="1" si="148"/>
        <v>15307528.972281819</v>
      </c>
    </row>
    <row r="115" spans="2:80">
      <c r="B115" s="14">
        <v>10331</v>
      </c>
      <c r="C115" s="15" t="s">
        <v>114</v>
      </c>
      <c r="D115" s="16">
        <f>RHWM!D102</f>
        <v>0</v>
      </c>
      <c r="E115" s="16">
        <f>RHWM!E102</f>
        <v>1</v>
      </c>
      <c r="F115" s="18">
        <f>RHWM!M102</f>
        <v>35.36</v>
      </c>
      <c r="G115" s="18">
        <f>RHWM!N102</f>
        <v>35.408000000000001</v>
      </c>
      <c r="H115" s="18">
        <f>RHWM!O102</f>
        <v>36.601999999999997</v>
      </c>
      <c r="I115" s="18">
        <v>0</v>
      </c>
      <c r="J115" s="18">
        <v>0</v>
      </c>
      <c r="K115" s="18">
        <v>0</v>
      </c>
      <c r="L115" s="18">
        <v>0</v>
      </c>
      <c r="M115" s="18">
        <v>0</v>
      </c>
      <c r="N115" s="18">
        <v>0</v>
      </c>
      <c r="O115" s="81">
        <f t="shared" si="104"/>
        <v>36.601999999999997</v>
      </c>
      <c r="P115" s="63">
        <f t="shared" si="105"/>
        <v>35.408000000000001</v>
      </c>
      <c r="Q115" s="63">
        <f t="shared" si="106"/>
        <v>35.408000000000001</v>
      </c>
      <c r="R115" s="63">
        <f t="shared" si="107"/>
        <v>0</v>
      </c>
      <c r="S115" s="63">
        <f t="shared" si="108"/>
        <v>1.1939999999999955</v>
      </c>
      <c r="T115" s="67">
        <f t="shared" si="149"/>
        <v>33.949064274110405</v>
      </c>
      <c r="U115" s="138">
        <f t="shared" ca="1" si="150"/>
        <v>0.95</v>
      </c>
      <c r="V115" s="66">
        <f t="shared" ca="1" si="151"/>
        <v>33.637599999999999</v>
      </c>
      <c r="W115" s="66">
        <f t="shared" ca="1" si="109"/>
        <v>33.637599999999999</v>
      </c>
      <c r="X115" s="66">
        <f t="shared" ca="1" si="110"/>
        <v>0</v>
      </c>
      <c r="Y115" s="63">
        <f t="shared" ca="1" si="111"/>
        <v>2.9643999999999977</v>
      </c>
      <c r="Z115" s="67">
        <f t="shared" ca="1" si="152"/>
        <v>34.16862471073118</v>
      </c>
      <c r="AA115" s="68">
        <f t="shared" ca="1" si="153"/>
        <v>6.4673486976845052E-3</v>
      </c>
      <c r="AB115" s="81">
        <f t="shared" si="154"/>
        <v>36.004999999999995</v>
      </c>
      <c r="AC115" s="63">
        <f t="shared" si="112"/>
        <v>35.408000000000001</v>
      </c>
      <c r="AD115" s="63">
        <f t="shared" si="113"/>
        <v>35.408000000000001</v>
      </c>
      <c r="AE115" s="63">
        <f t="shared" si="114"/>
        <v>0</v>
      </c>
      <c r="AF115" s="63">
        <f t="shared" si="115"/>
        <v>0.5969999999999942</v>
      </c>
      <c r="AG115" s="67">
        <f t="shared" si="116"/>
        <v>34.95898946171183</v>
      </c>
      <c r="AH115" s="65">
        <f t="shared" ca="1" si="117"/>
        <v>0.95</v>
      </c>
      <c r="AI115" s="66">
        <f t="shared" ca="1" si="118"/>
        <v>33.637599999999999</v>
      </c>
      <c r="AJ115" s="66">
        <f t="shared" ca="1" si="119"/>
        <v>33.637599999999999</v>
      </c>
      <c r="AK115" s="66">
        <f t="shared" ca="1" si="120"/>
        <v>0</v>
      </c>
      <c r="AL115" s="63">
        <f t="shared" ca="1" si="121"/>
        <v>2.3673999999999964</v>
      </c>
      <c r="AM115" s="67">
        <f t="shared" ca="1" si="122"/>
        <v>34.854465131310413</v>
      </c>
      <c r="AN115" s="65">
        <f t="shared" ca="1" si="123"/>
        <v>-2.9899128095763894E-3</v>
      </c>
      <c r="AO115" s="68">
        <f t="shared" ca="1" si="124"/>
        <v>2.0072227851881674E-2</v>
      </c>
      <c r="AP115" s="81">
        <f t="shared" si="155"/>
        <v>36.601999999999997</v>
      </c>
      <c r="AQ115" s="63">
        <f t="shared" si="156"/>
        <v>35.408000000000001</v>
      </c>
      <c r="AR115" s="63">
        <f t="shared" si="125"/>
        <v>35.408000000000001</v>
      </c>
      <c r="AS115" s="63">
        <f t="shared" si="126"/>
        <v>0</v>
      </c>
      <c r="AT115" s="63">
        <f t="shared" si="127"/>
        <v>1.1939999999999955</v>
      </c>
      <c r="AU115" s="67">
        <f t="shared" si="128"/>
        <v>35.901325531330492</v>
      </c>
      <c r="AV115" s="69">
        <f t="shared" ca="1" si="157"/>
        <v>0.95</v>
      </c>
      <c r="AW115" s="66">
        <f t="shared" ca="1" si="158"/>
        <v>33.637599999999999</v>
      </c>
      <c r="AX115" s="66">
        <f t="shared" ca="1" si="129"/>
        <v>33.637599999999999</v>
      </c>
      <c r="AY115" s="66">
        <f t="shared" ca="1" si="130"/>
        <v>0</v>
      </c>
      <c r="AZ115" s="63">
        <f t="shared" ca="1" si="131"/>
        <v>2.9643999999999977</v>
      </c>
      <c r="BA115" s="67">
        <f t="shared" ca="1" si="159"/>
        <v>35.916810916796102</v>
      </c>
      <c r="BB115" s="65">
        <f t="shared" ca="1" si="132"/>
        <v>4.3133185854360434E-4</v>
      </c>
      <c r="BC115" s="68">
        <f t="shared" ca="1" si="160"/>
        <v>5.1163493434837504E-2</v>
      </c>
      <c r="BD115" s="81">
        <f t="shared" si="133"/>
        <v>35.408000000000001</v>
      </c>
      <c r="BE115" s="63">
        <f t="shared" si="134"/>
        <v>35.408000000000001</v>
      </c>
      <c r="BF115" s="67">
        <f t="shared" si="135"/>
        <v>35.901325531330492</v>
      </c>
      <c r="BG115" s="69">
        <f t="shared" ca="1" si="161"/>
        <v>0.95</v>
      </c>
      <c r="BH115" s="70">
        <f t="shared" ca="1" si="162"/>
        <v>33.637599999999999</v>
      </c>
      <c r="BI115" s="70">
        <f t="shared" ca="1" si="136"/>
        <v>33.637599999999999</v>
      </c>
      <c r="BJ115" s="67">
        <f t="shared" ca="1" si="137"/>
        <v>38.733501665490152</v>
      </c>
      <c r="BK115" s="65">
        <f t="shared" ca="1" si="138"/>
        <v>7.8887787351697325E-2</v>
      </c>
      <c r="BL115" s="65">
        <f t="shared" ca="1" si="163"/>
        <v>0.13359849842962235</v>
      </c>
      <c r="BM115" s="68">
        <f t="shared" ca="1" si="139"/>
        <v>7.8422629314699455E-2</v>
      </c>
      <c r="BO115" s="97">
        <f t="shared" ca="1" si="164"/>
        <v>10068310.647790493</v>
      </c>
      <c r="BP115" s="97">
        <f t="shared" ca="1" si="165"/>
        <v>10270404.073196471</v>
      </c>
      <c r="BQ115" s="97">
        <f t="shared" ca="1" si="166"/>
        <v>10583440.593518628</v>
      </c>
      <c r="BR115" s="97">
        <f t="shared" ca="1" si="140"/>
        <v>11413421.832058281</v>
      </c>
      <c r="BT115" s="97">
        <f t="shared" si="141"/>
        <v>10530119.778083064</v>
      </c>
      <c r="BU115" s="97">
        <f t="shared" si="142"/>
        <v>10843372.394016163</v>
      </c>
      <c r="BV115" s="97">
        <f t="shared" si="143"/>
        <v>11135660.617460947</v>
      </c>
      <c r="BW115" s="97">
        <f t="shared" si="144"/>
        <v>11135660.617460947</v>
      </c>
      <c r="BY115" s="97">
        <f t="shared" ca="1" si="145"/>
        <v>10068310.647790493</v>
      </c>
      <c r="BZ115" s="97">
        <f t="shared" ca="1" si="146"/>
        <v>10270404.073196473</v>
      </c>
      <c r="CA115" s="97">
        <f t="shared" ca="1" si="147"/>
        <v>10270404.073196473</v>
      </c>
      <c r="CB115" s="97">
        <f t="shared" ca="1" si="148"/>
        <v>11413421.832058281</v>
      </c>
    </row>
    <row r="116" spans="2:80">
      <c r="B116" s="14">
        <v>10333</v>
      </c>
      <c r="C116" s="15" t="s">
        <v>115</v>
      </c>
      <c r="D116" s="16">
        <f>RHWM!D103</f>
        <v>0</v>
      </c>
      <c r="E116" s="16">
        <f>RHWM!E103</f>
        <v>1</v>
      </c>
      <c r="F116" s="18">
        <f>RHWM!M103</f>
        <v>21.8</v>
      </c>
      <c r="G116" s="18">
        <f>RHWM!N103</f>
        <v>21.994</v>
      </c>
      <c r="H116" s="18">
        <f>RHWM!O103</f>
        <v>18.515000000000001</v>
      </c>
      <c r="I116" s="18">
        <v>3.2850000000000001</v>
      </c>
      <c r="J116" s="18">
        <v>3.4790000000000001</v>
      </c>
      <c r="K116" s="18">
        <v>0</v>
      </c>
      <c r="L116" s="18">
        <v>0</v>
      </c>
      <c r="M116" s="18">
        <v>3.2850000000000001</v>
      </c>
      <c r="N116" s="18">
        <v>3.4790000000000001</v>
      </c>
      <c r="O116" s="81">
        <f t="shared" si="104"/>
        <v>18.515000000000001</v>
      </c>
      <c r="P116" s="63">
        <f t="shared" si="105"/>
        <v>21.994</v>
      </c>
      <c r="Q116" s="63">
        <f t="shared" si="106"/>
        <v>18.515000000000001</v>
      </c>
      <c r="R116" s="63">
        <f t="shared" si="107"/>
        <v>3.4789999999999992</v>
      </c>
      <c r="S116" s="63">
        <f t="shared" si="108"/>
        <v>0</v>
      </c>
      <c r="T116" s="67">
        <f t="shared" si="149"/>
        <v>38.563308403889891</v>
      </c>
      <c r="U116" s="138">
        <f t="shared" ca="1" si="150"/>
        <v>1.34</v>
      </c>
      <c r="V116" s="66">
        <f t="shared" ca="1" si="151"/>
        <v>29.471960000000003</v>
      </c>
      <c r="W116" s="66">
        <f t="shared" ca="1" si="109"/>
        <v>18.515000000000001</v>
      </c>
      <c r="X116" s="66">
        <f t="shared" ca="1" si="110"/>
        <v>10.956960000000002</v>
      </c>
      <c r="Y116" s="63">
        <f t="shared" ca="1" si="111"/>
        <v>0</v>
      </c>
      <c r="Z116" s="67">
        <f t="shared" ca="1" si="152"/>
        <v>44.932043940042931</v>
      </c>
      <c r="AA116" s="68">
        <f t="shared" ca="1" si="153"/>
        <v>0.16515013363092623</v>
      </c>
      <c r="AB116" s="81">
        <f t="shared" si="154"/>
        <v>20.2545</v>
      </c>
      <c r="AC116" s="63">
        <f t="shared" si="112"/>
        <v>21.994</v>
      </c>
      <c r="AD116" s="63">
        <f t="shared" si="113"/>
        <v>20.2545</v>
      </c>
      <c r="AE116" s="63">
        <f t="shared" si="114"/>
        <v>1.7394999999999996</v>
      </c>
      <c r="AF116" s="63">
        <f t="shared" si="115"/>
        <v>0</v>
      </c>
      <c r="AG116" s="67">
        <f t="shared" si="116"/>
        <v>37.186236794227625</v>
      </c>
      <c r="AH116" s="65">
        <f t="shared" ca="1" si="117"/>
        <v>1.34</v>
      </c>
      <c r="AI116" s="66">
        <f t="shared" ca="1" si="118"/>
        <v>29.471960000000003</v>
      </c>
      <c r="AJ116" s="66">
        <f t="shared" ca="1" si="119"/>
        <v>20.2545</v>
      </c>
      <c r="AK116" s="66">
        <f t="shared" ca="1" si="120"/>
        <v>9.2174600000000027</v>
      </c>
      <c r="AL116" s="63">
        <f t="shared" ca="1" si="121"/>
        <v>0</v>
      </c>
      <c r="AM116" s="67">
        <f t="shared" ca="1" si="122"/>
        <v>43.694611393410099</v>
      </c>
      <c r="AN116" s="65">
        <f t="shared" ca="1" si="123"/>
        <v>0.17502106048528043</v>
      </c>
      <c r="AO116" s="68">
        <f t="shared" ca="1" si="124"/>
        <v>-2.7540090281315766E-2</v>
      </c>
      <c r="AP116" s="81">
        <f t="shared" si="155"/>
        <v>21.994</v>
      </c>
      <c r="AQ116" s="63">
        <f t="shared" si="156"/>
        <v>21.994</v>
      </c>
      <c r="AR116" s="63">
        <f t="shared" si="125"/>
        <v>21.994</v>
      </c>
      <c r="AS116" s="63">
        <f t="shared" si="126"/>
        <v>0</v>
      </c>
      <c r="AT116" s="63">
        <f t="shared" si="127"/>
        <v>0</v>
      </c>
      <c r="AU116" s="67">
        <f t="shared" si="128"/>
        <v>35.901325531330492</v>
      </c>
      <c r="AV116" s="69">
        <f t="shared" ca="1" si="157"/>
        <v>1.34</v>
      </c>
      <c r="AW116" s="66">
        <f t="shared" ca="1" si="158"/>
        <v>29.471960000000003</v>
      </c>
      <c r="AX116" s="66">
        <f t="shared" ca="1" si="129"/>
        <v>21.994</v>
      </c>
      <c r="AY116" s="66">
        <f t="shared" ca="1" si="130"/>
        <v>7.477960000000003</v>
      </c>
      <c r="AZ116" s="63">
        <f t="shared" ca="1" si="131"/>
        <v>0</v>
      </c>
      <c r="BA116" s="67">
        <f t="shared" ca="1" si="159"/>
        <v>42.819112624474705</v>
      </c>
      <c r="BB116" s="65">
        <f t="shared" ca="1" si="132"/>
        <v>0.19268890467866351</v>
      </c>
      <c r="BC116" s="68">
        <f t="shared" ca="1" si="160"/>
        <v>-4.7025043383018827E-2</v>
      </c>
      <c r="BD116" s="81">
        <f t="shared" si="133"/>
        <v>21.994</v>
      </c>
      <c r="BE116" s="63">
        <f t="shared" si="134"/>
        <v>21.994</v>
      </c>
      <c r="BF116" s="67">
        <f t="shared" si="135"/>
        <v>35.901325531330492</v>
      </c>
      <c r="BG116" s="69">
        <f t="shared" ca="1" si="161"/>
        <v>1.34</v>
      </c>
      <c r="BH116" s="70">
        <f t="shared" ca="1" si="162"/>
        <v>29.471960000000003</v>
      </c>
      <c r="BI116" s="70">
        <f t="shared" ca="1" si="136"/>
        <v>29.471960000000003</v>
      </c>
      <c r="BJ116" s="67">
        <f t="shared" ca="1" si="137"/>
        <v>38.733501665490152</v>
      </c>
      <c r="BK116" s="65">
        <f t="shared" ca="1" si="138"/>
        <v>7.8887787351697325E-2</v>
      </c>
      <c r="BL116" s="65">
        <f t="shared" ca="1" si="163"/>
        <v>-0.13795371256255506</v>
      </c>
      <c r="BM116" s="68">
        <f t="shared" ca="1" si="139"/>
        <v>-9.541559150969614E-2</v>
      </c>
      <c r="BO116" s="97">
        <f t="shared" ca="1" si="164"/>
        <v>11600302.119060088</v>
      </c>
      <c r="BP116" s="97">
        <f t="shared" ca="1" si="165"/>
        <v>11280828.751410633</v>
      </c>
      <c r="BQ116" s="97">
        <f t="shared" ca="1" si="166"/>
        <v>11054797.408655159</v>
      </c>
      <c r="BR116" s="97">
        <f t="shared" ca="1" si="140"/>
        <v>9999997.3748884704</v>
      </c>
      <c r="BT116" s="97">
        <f t="shared" si="141"/>
        <v>7429893.9081079494</v>
      </c>
      <c r="BU116" s="97">
        <f t="shared" si="142"/>
        <v>7164577.046377643</v>
      </c>
      <c r="BV116" s="97">
        <f t="shared" si="143"/>
        <v>6917016.4827280855</v>
      </c>
      <c r="BW116" s="97">
        <f t="shared" si="144"/>
        <v>6917016.4827280855</v>
      </c>
      <c r="BY116" s="97">
        <f t="shared" ca="1" si="145"/>
        <v>11600302.119060086</v>
      </c>
      <c r="BZ116" s="97">
        <f t="shared" ca="1" si="146"/>
        <v>11280828.751410631</v>
      </c>
      <c r="CA116" s="97">
        <f t="shared" ca="1" si="147"/>
        <v>11280828.751410631</v>
      </c>
      <c r="CB116" s="97">
        <f t="shared" ca="1" si="148"/>
        <v>9999997.3748884704</v>
      </c>
    </row>
    <row r="117" spans="2:80">
      <c r="B117" s="14">
        <v>10338</v>
      </c>
      <c r="C117" s="15" t="s">
        <v>116</v>
      </c>
      <c r="D117" s="16">
        <f>RHWM!D104</f>
        <v>1</v>
      </c>
      <c r="E117" s="16">
        <f>RHWM!E104</f>
        <v>0</v>
      </c>
      <c r="F117" s="18">
        <f>RHWM!M104</f>
        <v>2.7549999999999999</v>
      </c>
      <c r="G117" s="18">
        <f>RHWM!N104</f>
        <v>2.7869999999999999</v>
      </c>
      <c r="H117" s="18">
        <f>RHWM!O104</f>
        <v>2.3730000000000002</v>
      </c>
      <c r="I117" s="18">
        <v>0.38200000000000001</v>
      </c>
      <c r="J117" s="18">
        <v>0.41399999999999998</v>
      </c>
      <c r="K117" s="18">
        <v>0.38200000000000001</v>
      </c>
      <c r="L117" s="18">
        <v>0.41399999999999998</v>
      </c>
      <c r="M117" s="18">
        <v>0</v>
      </c>
      <c r="N117" s="18">
        <v>0</v>
      </c>
      <c r="O117" s="81">
        <f t="shared" si="104"/>
        <v>2.3730000000000002</v>
      </c>
      <c r="P117" s="63">
        <f t="shared" si="105"/>
        <v>2.7869999999999999</v>
      </c>
      <c r="Q117" s="63">
        <f t="shared" si="106"/>
        <v>2.3730000000000002</v>
      </c>
      <c r="R117" s="63">
        <f t="shared" si="107"/>
        <v>0.4139999999999997</v>
      </c>
      <c r="S117" s="63">
        <f t="shared" si="108"/>
        <v>0</v>
      </c>
      <c r="T117" s="67">
        <f t="shared" si="149"/>
        <v>38.28231414512522</v>
      </c>
      <c r="U117" s="138">
        <f t="shared" ca="1" si="150"/>
        <v>0.99</v>
      </c>
      <c r="V117" s="66">
        <f t="shared" ca="1" si="151"/>
        <v>2.7591299999999999</v>
      </c>
      <c r="W117" s="66">
        <f t="shared" ca="1" si="109"/>
        <v>2.3730000000000002</v>
      </c>
      <c r="X117" s="66">
        <f t="shared" ca="1" si="110"/>
        <v>0.38612999999999964</v>
      </c>
      <c r="Y117" s="63">
        <f t="shared" ca="1" si="111"/>
        <v>0</v>
      </c>
      <c r="Z117" s="67">
        <f t="shared" ca="1" si="152"/>
        <v>38.220262198071524</v>
      </c>
      <c r="AA117" s="68">
        <f t="shared" ca="1" si="153"/>
        <v>-1.6209037629872913E-3</v>
      </c>
      <c r="AB117" s="81">
        <f t="shared" si="154"/>
        <v>2.58</v>
      </c>
      <c r="AC117" s="63">
        <f t="shared" si="112"/>
        <v>2.7869999999999999</v>
      </c>
      <c r="AD117" s="63">
        <f t="shared" si="113"/>
        <v>2.58</v>
      </c>
      <c r="AE117" s="63">
        <f t="shared" si="114"/>
        <v>0.20699999999999985</v>
      </c>
      <c r="AF117" s="63">
        <f t="shared" si="115"/>
        <v>0</v>
      </c>
      <c r="AG117" s="67">
        <f t="shared" si="116"/>
        <v>37.050603807397387</v>
      </c>
      <c r="AH117" s="65">
        <f t="shared" ca="1" si="117"/>
        <v>0.99</v>
      </c>
      <c r="AI117" s="66">
        <f t="shared" ca="1" si="118"/>
        <v>2.7591299999999999</v>
      </c>
      <c r="AJ117" s="66">
        <f t="shared" ca="1" si="119"/>
        <v>2.58</v>
      </c>
      <c r="AK117" s="66">
        <f t="shared" ca="1" si="120"/>
        <v>0.17912999999999979</v>
      </c>
      <c r="AL117" s="63">
        <f t="shared" ca="1" si="121"/>
        <v>0</v>
      </c>
      <c r="AM117" s="67">
        <f t="shared" ca="1" si="122"/>
        <v>36.689538238060855</v>
      </c>
      <c r="AN117" s="65">
        <f t="shared" ca="1" si="123"/>
        <v>-9.7452006777941635E-3</v>
      </c>
      <c r="AO117" s="68">
        <f t="shared" ca="1" si="124"/>
        <v>-4.0050064337023406E-2</v>
      </c>
      <c r="AP117" s="81">
        <f t="shared" si="155"/>
        <v>2.7869999999999999</v>
      </c>
      <c r="AQ117" s="63">
        <f t="shared" si="156"/>
        <v>2.7869999999999999</v>
      </c>
      <c r="AR117" s="63">
        <f t="shared" si="125"/>
        <v>2.7869999999999999</v>
      </c>
      <c r="AS117" s="63">
        <f t="shared" si="126"/>
        <v>0</v>
      </c>
      <c r="AT117" s="63">
        <f t="shared" si="127"/>
        <v>0</v>
      </c>
      <c r="AU117" s="67">
        <f t="shared" si="128"/>
        <v>35.901325531330492</v>
      </c>
      <c r="AV117" s="69">
        <f t="shared" ca="1" si="157"/>
        <v>0.99</v>
      </c>
      <c r="AW117" s="66">
        <f t="shared" ca="1" si="158"/>
        <v>2.7591299999999999</v>
      </c>
      <c r="AX117" s="66">
        <f t="shared" ca="1" si="129"/>
        <v>2.7591299999999999</v>
      </c>
      <c r="AY117" s="66">
        <f t="shared" ca="1" si="130"/>
        <v>0</v>
      </c>
      <c r="AZ117" s="63">
        <f t="shared" ca="1" si="131"/>
        <v>2.7870000000000061E-2</v>
      </c>
      <c r="BA117" s="67">
        <f t="shared" ca="1" si="159"/>
        <v>35.916810916796102</v>
      </c>
      <c r="BB117" s="65">
        <f t="shared" ca="1" si="132"/>
        <v>4.3133185854360434E-4</v>
      </c>
      <c r="BC117" s="68">
        <f t="shared" ca="1" si="160"/>
        <v>-6.0267804269318881E-2</v>
      </c>
      <c r="BD117" s="81">
        <f t="shared" si="133"/>
        <v>2.7869999999999999</v>
      </c>
      <c r="BE117" s="63">
        <f t="shared" si="134"/>
        <v>2.7869999999999999</v>
      </c>
      <c r="BF117" s="67">
        <f t="shared" si="135"/>
        <v>35.901325531330492</v>
      </c>
      <c r="BG117" s="69">
        <f t="shared" ca="1" si="161"/>
        <v>0.99</v>
      </c>
      <c r="BH117" s="70">
        <f t="shared" ca="1" si="162"/>
        <v>2.7591299999999999</v>
      </c>
      <c r="BI117" s="70">
        <f t="shared" ca="1" si="136"/>
        <v>2.7591299999999999</v>
      </c>
      <c r="BJ117" s="67">
        <f t="shared" ca="1" si="137"/>
        <v>38.733501665490152</v>
      </c>
      <c r="BK117" s="65">
        <f t="shared" ca="1" si="138"/>
        <v>7.8887787351697325E-2</v>
      </c>
      <c r="BL117" s="65">
        <f t="shared" ca="1" si="163"/>
        <v>1.3428465371556841E-2</v>
      </c>
      <c r="BM117" s="68">
        <f t="shared" ca="1" si="139"/>
        <v>7.8422629314699455E-2</v>
      </c>
      <c r="BO117" s="97">
        <f t="shared" ca="1" si="164"/>
        <v>923782.92705783003</v>
      </c>
      <c r="BP117" s="97">
        <f t="shared" ca="1" si="165"/>
        <v>886785.36139572028</v>
      </c>
      <c r="BQ117" s="97">
        <f t="shared" ca="1" si="166"/>
        <v>868108.55842257035</v>
      </c>
      <c r="BR117" s="97">
        <f t="shared" ca="1" si="140"/>
        <v>936187.91410466156</v>
      </c>
      <c r="BT117" s="97">
        <f t="shared" si="141"/>
        <v>934629.01141678449</v>
      </c>
      <c r="BU117" s="97">
        <f t="shared" si="142"/>
        <v>904557.88742625667</v>
      </c>
      <c r="BV117" s="97">
        <f t="shared" si="143"/>
        <v>876499.26968096639</v>
      </c>
      <c r="BW117" s="97">
        <f t="shared" si="144"/>
        <v>876499.26968096639</v>
      </c>
      <c r="BY117" s="97">
        <f t="shared" ca="1" si="145"/>
        <v>923782.92705783015</v>
      </c>
      <c r="BZ117" s="97">
        <f t="shared" ca="1" si="146"/>
        <v>886785.36139572016</v>
      </c>
      <c r="CA117" s="97">
        <f t="shared" ca="1" si="147"/>
        <v>886785.36139572016</v>
      </c>
      <c r="CB117" s="97">
        <f t="shared" ca="1" si="148"/>
        <v>936187.91410466156</v>
      </c>
    </row>
    <row r="118" spans="2:80">
      <c r="B118" s="14">
        <v>10342</v>
      </c>
      <c r="C118" s="15" t="s">
        <v>117</v>
      </c>
      <c r="D118" s="16">
        <f>RHWM!D105</f>
        <v>1</v>
      </c>
      <c r="E118" s="16">
        <f>RHWM!E105</f>
        <v>0</v>
      </c>
      <c r="F118" s="18">
        <f>RHWM!M105</f>
        <v>38.216999999999999</v>
      </c>
      <c r="G118" s="18">
        <f>RHWM!N105</f>
        <v>38.332000000000001</v>
      </c>
      <c r="H118" s="18">
        <f>RHWM!O105</f>
        <v>38.691000000000003</v>
      </c>
      <c r="I118" s="18">
        <v>0</v>
      </c>
      <c r="J118" s="18">
        <v>0</v>
      </c>
      <c r="K118" s="18">
        <v>0</v>
      </c>
      <c r="L118" s="18">
        <v>0</v>
      </c>
      <c r="M118" s="18">
        <v>0</v>
      </c>
      <c r="N118" s="18">
        <v>0</v>
      </c>
      <c r="O118" s="81">
        <f t="shared" si="104"/>
        <v>38.691000000000003</v>
      </c>
      <c r="P118" s="63">
        <f t="shared" si="105"/>
        <v>38.332000000000001</v>
      </c>
      <c r="Q118" s="63">
        <f t="shared" si="106"/>
        <v>38.332000000000001</v>
      </c>
      <c r="R118" s="63">
        <f t="shared" si="107"/>
        <v>0</v>
      </c>
      <c r="S118" s="63">
        <f t="shared" si="108"/>
        <v>0.35900000000000176</v>
      </c>
      <c r="T118" s="67">
        <f t="shared" si="149"/>
        <v>33.949064274110405</v>
      </c>
      <c r="U118" s="138">
        <f t="shared" ca="1" si="150"/>
        <v>1.1000000000000001</v>
      </c>
      <c r="V118" s="66">
        <f t="shared" ca="1" si="151"/>
        <v>42.165200000000006</v>
      </c>
      <c r="W118" s="66">
        <f t="shared" ca="1" si="109"/>
        <v>38.691000000000003</v>
      </c>
      <c r="X118" s="66">
        <f t="shared" ca="1" si="110"/>
        <v>3.4742000000000033</v>
      </c>
      <c r="Y118" s="63">
        <f t="shared" ca="1" si="111"/>
        <v>0</v>
      </c>
      <c r="Z118" s="67">
        <f t="shared" ca="1" si="152"/>
        <v>36.554072142024708</v>
      </c>
      <c r="AA118" s="68">
        <f t="shared" ca="1" si="153"/>
        <v>7.6732832660159289E-2</v>
      </c>
      <c r="AB118" s="81">
        <f t="shared" si="154"/>
        <v>38.511499999999998</v>
      </c>
      <c r="AC118" s="63">
        <f t="shared" si="112"/>
        <v>38.332000000000001</v>
      </c>
      <c r="AD118" s="63">
        <f t="shared" si="113"/>
        <v>38.332000000000001</v>
      </c>
      <c r="AE118" s="63">
        <f t="shared" si="114"/>
        <v>0</v>
      </c>
      <c r="AF118" s="63">
        <f t="shared" si="115"/>
        <v>0.17949999999999733</v>
      </c>
      <c r="AG118" s="67">
        <f t="shared" si="116"/>
        <v>34.95898946171183</v>
      </c>
      <c r="AH118" s="65">
        <f t="shared" ca="1" si="117"/>
        <v>1.1000000000000001</v>
      </c>
      <c r="AI118" s="66">
        <f t="shared" ca="1" si="118"/>
        <v>42.165200000000006</v>
      </c>
      <c r="AJ118" s="66">
        <f t="shared" ca="1" si="119"/>
        <v>38.511499999999998</v>
      </c>
      <c r="AK118" s="66">
        <f t="shared" ca="1" si="120"/>
        <v>3.6537000000000077</v>
      </c>
      <c r="AL118" s="63">
        <f t="shared" ca="1" si="121"/>
        <v>0</v>
      </c>
      <c r="AM118" s="67">
        <f t="shared" ca="1" si="122"/>
        <v>37.303730989167875</v>
      </c>
      <c r="AN118" s="65">
        <f t="shared" ca="1" si="123"/>
        <v>6.7071204390048988E-2</v>
      </c>
      <c r="AO118" s="68">
        <f t="shared" ca="1" si="124"/>
        <v>2.0508217093583747E-2</v>
      </c>
      <c r="AP118" s="81">
        <f t="shared" si="155"/>
        <v>38.691000000000003</v>
      </c>
      <c r="AQ118" s="63">
        <f t="shared" si="156"/>
        <v>38.332000000000001</v>
      </c>
      <c r="AR118" s="63">
        <f t="shared" si="125"/>
        <v>38.332000000000001</v>
      </c>
      <c r="AS118" s="63">
        <f t="shared" si="126"/>
        <v>0</v>
      </c>
      <c r="AT118" s="63">
        <f t="shared" si="127"/>
        <v>0.35900000000000176</v>
      </c>
      <c r="AU118" s="67">
        <f t="shared" si="128"/>
        <v>35.901325531330492</v>
      </c>
      <c r="AV118" s="69">
        <f t="shared" ca="1" si="157"/>
        <v>1.1000000000000001</v>
      </c>
      <c r="AW118" s="66">
        <f t="shared" ca="1" si="158"/>
        <v>42.165200000000006</v>
      </c>
      <c r="AX118" s="66">
        <f t="shared" ca="1" si="129"/>
        <v>38.691000000000003</v>
      </c>
      <c r="AY118" s="66">
        <f t="shared" ca="1" si="130"/>
        <v>3.4742000000000033</v>
      </c>
      <c r="AZ118" s="63">
        <f t="shared" ca="1" si="131"/>
        <v>0</v>
      </c>
      <c r="BA118" s="67">
        <f t="shared" ca="1" si="159"/>
        <v>38.158216614216421</v>
      </c>
      <c r="BB118" s="65">
        <f t="shared" ca="1" si="132"/>
        <v>6.2863725767350109E-2</v>
      </c>
      <c r="BC118" s="68">
        <f t="shared" ca="1" si="160"/>
        <v>4.3884152385514685E-2</v>
      </c>
      <c r="BD118" s="81">
        <f t="shared" si="133"/>
        <v>38.332000000000001</v>
      </c>
      <c r="BE118" s="63">
        <f t="shared" si="134"/>
        <v>38.332000000000001</v>
      </c>
      <c r="BF118" s="67">
        <f t="shared" si="135"/>
        <v>35.901325531330492</v>
      </c>
      <c r="BG118" s="69">
        <f t="shared" ca="1" si="161"/>
        <v>1.1000000000000001</v>
      </c>
      <c r="BH118" s="70">
        <f t="shared" ca="1" si="162"/>
        <v>42.165200000000006</v>
      </c>
      <c r="BI118" s="70">
        <f t="shared" ca="1" si="136"/>
        <v>42.165200000000006</v>
      </c>
      <c r="BJ118" s="67">
        <f t="shared" ca="1" si="137"/>
        <v>38.733501665490152</v>
      </c>
      <c r="BK118" s="65">
        <f t="shared" ca="1" si="138"/>
        <v>7.8887787351697325E-2</v>
      </c>
      <c r="BL118" s="65">
        <f t="shared" ca="1" si="163"/>
        <v>5.9622072063479914E-2</v>
      </c>
      <c r="BM118" s="68">
        <f t="shared" ca="1" si="139"/>
        <v>1.5076308651683634E-2</v>
      </c>
      <c r="BO118" s="97">
        <f t="shared" ca="1" si="164"/>
        <v>13501873.521102207</v>
      </c>
      <c r="BP118" s="97">
        <f t="shared" ca="1" si="165"/>
        <v>13778772.874443082</v>
      </c>
      <c r="BQ118" s="97">
        <f t="shared" ca="1" si="166"/>
        <v>14094391.796192203</v>
      </c>
      <c r="BR118" s="97">
        <f t="shared" ca="1" si="140"/>
        <v>14306883.197169356</v>
      </c>
      <c r="BT118" s="97">
        <f t="shared" si="141"/>
        <v>11399699.258175552</v>
      </c>
      <c r="BU118" s="97">
        <f t="shared" si="142"/>
        <v>11738820.340245919</v>
      </c>
      <c r="BV118" s="97">
        <f t="shared" si="143"/>
        <v>12055245.785938574</v>
      </c>
      <c r="BW118" s="97">
        <f t="shared" si="144"/>
        <v>12055245.785938574</v>
      </c>
      <c r="BY118" s="97">
        <f t="shared" ca="1" si="145"/>
        <v>13501873.521102207</v>
      </c>
      <c r="BZ118" s="97">
        <f t="shared" ca="1" si="146"/>
        <v>13778772.874443084</v>
      </c>
      <c r="CA118" s="97">
        <f t="shared" ca="1" si="147"/>
        <v>13778772.874443084</v>
      </c>
      <c r="CB118" s="97">
        <f t="shared" ca="1" si="148"/>
        <v>14306883.197169356</v>
      </c>
    </row>
    <row r="119" spans="2:80">
      <c r="B119" s="14">
        <v>10343</v>
      </c>
      <c r="C119" s="15" t="s">
        <v>118</v>
      </c>
      <c r="D119" s="16">
        <f>RHWM!D106</f>
        <v>1</v>
      </c>
      <c r="E119" s="16">
        <f>RHWM!E106</f>
        <v>0</v>
      </c>
      <c r="F119" s="18">
        <f>RHWM!M106</f>
        <v>11.959</v>
      </c>
      <c r="G119" s="18">
        <f>RHWM!N106</f>
        <v>15.132</v>
      </c>
      <c r="H119" s="18">
        <f>RHWM!O106</f>
        <v>31.388999999999999</v>
      </c>
      <c r="I119" s="18">
        <v>0</v>
      </c>
      <c r="J119" s="18">
        <v>0</v>
      </c>
      <c r="K119" s="18">
        <v>0</v>
      </c>
      <c r="L119" s="18">
        <v>0</v>
      </c>
      <c r="M119" s="18">
        <v>0</v>
      </c>
      <c r="N119" s="18">
        <v>0</v>
      </c>
      <c r="O119" s="81">
        <f t="shared" si="104"/>
        <v>31.388999999999999</v>
      </c>
      <c r="P119" s="63">
        <f t="shared" si="105"/>
        <v>15.132</v>
      </c>
      <c r="Q119" s="63">
        <f t="shared" si="106"/>
        <v>15.132</v>
      </c>
      <c r="R119" s="63">
        <f t="shared" si="107"/>
        <v>0</v>
      </c>
      <c r="S119" s="63">
        <f t="shared" si="108"/>
        <v>16.256999999999998</v>
      </c>
      <c r="T119" s="67">
        <f t="shared" si="149"/>
        <v>33.949064274110405</v>
      </c>
      <c r="U119" s="138">
        <f t="shared" ca="1" si="150"/>
        <v>1.38</v>
      </c>
      <c r="V119" s="66">
        <f t="shared" ca="1" si="151"/>
        <v>20.882159999999999</v>
      </c>
      <c r="W119" s="66">
        <f t="shared" ca="1" si="109"/>
        <v>20.882159999999999</v>
      </c>
      <c r="X119" s="66">
        <f t="shared" ca="1" si="110"/>
        <v>0</v>
      </c>
      <c r="Y119" s="63">
        <f t="shared" ca="1" si="111"/>
        <v>10.50684</v>
      </c>
      <c r="Z119" s="67">
        <f t="shared" ca="1" si="152"/>
        <v>34.16862471073118</v>
      </c>
      <c r="AA119" s="68">
        <f t="shared" ca="1" si="153"/>
        <v>6.4673486976845052E-3</v>
      </c>
      <c r="AB119" s="81">
        <f t="shared" si="154"/>
        <v>23.2605</v>
      </c>
      <c r="AC119" s="63">
        <f t="shared" si="112"/>
        <v>15.132</v>
      </c>
      <c r="AD119" s="63">
        <f t="shared" si="113"/>
        <v>15.132</v>
      </c>
      <c r="AE119" s="63">
        <f t="shared" si="114"/>
        <v>0</v>
      </c>
      <c r="AF119" s="63">
        <f t="shared" si="115"/>
        <v>8.1285000000000007</v>
      </c>
      <c r="AG119" s="67">
        <f t="shared" si="116"/>
        <v>34.958989461711838</v>
      </c>
      <c r="AH119" s="65">
        <f t="shared" ca="1" si="117"/>
        <v>1.38</v>
      </c>
      <c r="AI119" s="66">
        <f t="shared" ca="1" si="118"/>
        <v>20.882159999999999</v>
      </c>
      <c r="AJ119" s="66">
        <f t="shared" ca="1" si="119"/>
        <v>20.882159999999999</v>
      </c>
      <c r="AK119" s="66">
        <f t="shared" ca="1" si="120"/>
        <v>0</v>
      </c>
      <c r="AL119" s="63">
        <f t="shared" ca="1" si="121"/>
        <v>2.3783400000000015</v>
      </c>
      <c r="AM119" s="67">
        <f t="shared" ca="1" si="122"/>
        <v>34.854465131310413</v>
      </c>
      <c r="AN119" s="65">
        <f t="shared" ca="1" si="123"/>
        <v>-2.9899128095766114E-3</v>
      </c>
      <c r="AO119" s="68">
        <f t="shared" ca="1" si="124"/>
        <v>2.0072227851881674E-2</v>
      </c>
      <c r="AP119" s="81">
        <f t="shared" si="155"/>
        <v>31.388999999999999</v>
      </c>
      <c r="AQ119" s="63">
        <f t="shared" si="156"/>
        <v>15.132</v>
      </c>
      <c r="AR119" s="63">
        <f t="shared" si="125"/>
        <v>15.132</v>
      </c>
      <c r="AS119" s="63">
        <f t="shared" si="126"/>
        <v>0</v>
      </c>
      <c r="AT119" s="63">
        <f t="shared" si="127"/>
        <v>16.256999999999998</v>
      </c>
      <c r="AU119" s="67">
        <f t="shared" si="128"/>
        <v>35.901325531330492</v>
      </c>
      <c r="AV119" s="69">
        <f t="shared" ca="1" si="157"/>
        <v>1.38</v>
      </c>
      <c r="AW119" s="66">
        <f t="shared" ca="1" si="158"/>
        <v>20.882159999999999</v>
      </c>
      <c r="AX119" s="66">
        <f t="shared" ca="1" si="129"/>
        <v>20.882159999999999</v>
      </c>
      <c r="AY119" s="66">
        <f t="shared" ca="1" si="130"/>
        <v>0</v>
      </c>
      <c r="AZ119" s="63">
        <f t="shared" ca="1" si="131"/>
        <v>10.50684</v>
      </c>
      <c r="BA119" s="67">
        <f t="shared" ca="1" si="159"/>
        <v>35.916810916796102</v>
      </c>
      <c r="BB119" s="65">
        <f t="shared" ca="1" si="132"/>
        <v>4.3133185854360434E-4</v>
      </c>
      <c r="BC119" s="68">
        <f t="shared" ca="1" si="160"/>
        <v>5.1163493434837504E-2</v>
      </c>
      <c r="BD119" s="81">
        <f t="shared" si="133"/>
        <v>15.132</v>
      </c>
      <c r="BE119" s="63">
        <f t="shared" si="134"/>
        <v>15.132</v>
      </c>
      <c r="BF119" s="67">
        <f t="shared" si="135"/>
        <v>35.901325531330492</v>
      </c>
      <c r="BG119" s="69">
        <f t="shared" ca="1" si="161"/>
        <v>1.38</v>
      </c>
      <c r="BH119" s="70">
        <f t="shared" ca="1" si="162"/>
        <v>20.882159999999999</v>
      </c>
      <c r="BI119" s="70">
        <f t="shared" ca="1" si="136"/>
        <v>20.882159999999999</v>
      </c>
      <c r="BJ119" s="67">
        <f t="shared" ca="1" si="137"/>
        <v>38.733501665490152</v>
      </c>
      <c r="BK119" s="65">
        <f t="shared" ca="1" si="138"/>
        <v>7.8887787351697325E-2</v>
      </c>
      <c r="BL119" s="65">
        <f t="shared" ca="1" si="163"/>
        <v>0.13359849842962235</v>
      </c>
      <c r="BM119" s="68">
        <f t="shared" ca="1" si="139"/>
        <v>7.8422629314699455E-2</v>
      </c>
      <c r="BO119" s="97">
        <f t="shared" ca="1" si="164"/>
        <v>6250388.6685395129</v>
      </c>
      <c r="BP119" s="97">
        <f t="shared" ca="1" si="165"/>
        <v>6375847.894057258</v>
      </c>
      <c r="BQ119" s="97">
        <f t="shared" ca="1" si="166"/>
        <v>6570180.388147518</v>
      </c>
      <c r="BR119" s="97">
        <f t="shared" ca="1" si="140"/>
        <v>7085431.2092579184</v>
      </c>
      <c r="BT119" s="97">
        <f t="shared" si="141"/>
        <v>4500163.0276195472</v>
      </c>
      <c r="BU119" s="97">
        <f t="shared" si="142"/>
        <v>4634034.9939633012</v>
      </c>
      <c r="BV119" s="97">
        <f t="shared" si="143"/>
        <v>4758947.5955552151</v>
      </c>
      <c r="BW119" s="97">
        <f t="shared" si="144"/>
        <v>4758947.5955552151</v>
      </c>
      <c r="BY119" s="97">
        <f t="shared" ca="1" si="145"/>
        <v>6250388.6685395129</v>
      </c>
      <c r="BZ119" s="97">
        <f t="shared" ca="1" si="146"/>
        <v>6375847.894057258</v>
      </c>
      <c r="CA119" s="97">
        <f t="shared" ca="1" si="147"/>
        <v>6375847.894057258</v>
      </c>
      <c r="CB119" s="97">
        <f t="shared" ca="1" si="148"/>
        <v>7085431.2092579184</v>
      </c>
    </row>
    <row r="120" spans="2:80">
      <c r="B120" s="14">
        <v>10349</v>
      </c>
      <c r="C120" s="15" t="s">
        <v>119</v>
      </c>
      <c r="D120" s="16">
        <f>RHWM!D107</f>
        <v>1</v>
      </c>
      <c r="E120" s="16">
        <f>RHWM!E107</f>
        <v>0</v>
      </c>
      <c r="F120" s="18">
        <f>RHWM!M107</f>
        <v>461.10899999999998</v>
      </c>
      <c r="G120" s="18">
        <f>RHWM!N107</f>
        <v>459.04399999999998</v>
      </c>
      <c r="H120" s="18">
        <f>RHWM!O107</f>
        <v>523.91099999999994</v>
      </c>
      <c r="I120" s="18">
        <v>0</v>
      </c>
      <c r="J120" s="18">
        <v>0</v>
      </c>
      <c r="K120" s="18">
        <v>0</v>
      </c>
      <c r="L120" s="18">
        <v>0</v>
      </c>
      <c r="M120" s="18">
        <v>0</v>
      </c>
      <c r="N120" s="18">
        <v>0</v>
      </c>
      <c r="O120" s="81">
        <f t="shared" si="104"/>
        <v>523.91099999999994</v>
      </c>
      <c r="P120" s="63">
        <f t="shared" si="105"/>
        <v>459.04399999999998</v>
      </c>
      <c r="Q120" s="63">
        <f t="shared" si="106"/>
        <v>459.04399999999998</v>
      </c>
      <c r="R120" s="63">
        <f t="shared" si="107"/>
        <v>0</v>
      </c>
      <c r="S120" s="63">
        <f t="shared" si="108"/>
        <v>64.866999999999962</v>
      </c>
      <c r="T120" s="67">
        <f t="shared" si="149"/>
        <v>33.949064274110405</v>
      </c>
      <c r="U120" s="138">
        <f t="shared" ca="1" si="150"/>
        <v>1.27</v>
      </c>
      <c r="V120" s="66">
        <f t="shared" ca="1" si="151"/>
        <v>582.98587999999995</v>
      </c>
      <c r="W120" s="66">
        <f t="shared" ca="1" si="109"/>
        <v>523.91099999999994</v>
      </c>
      <c r="X120" s="66">
        <f t="shared" ca="1" si="110"/>
        <v>59.074880000000007</v>
      </c>
      <c r="Y120" s="63">
        <f t="shared" ca="1" si="111"/>
        <v>0</v>
      </c>
      <c r="Z120" s="67">
        <f t="shared" ca="1" si="152"/>
        <v>37.102313295176003</v>
      </c>
      <c r="AA120" s="68">
        <f t="shared" ca="1" si="153"/>
        <v>9.2881765329545951E-2</v>
      </c>
      <c r="AB120" s="81">
        <f t="shared" si="154"/>
        <v>491.47749999999996</v>
      </c>
      <c r="AC120" s="63">
        <f t="shared" si="112"/>
        <v>459.04399999999998</v>
      </c>
      <c r="AD120" s="63">
        <f t="shared" si="113"/>
        <v>459.04399999999998</v>
      </c>
      <c r="AE120" s="63">
        <f t="shared" si="114"/>
        <v>0</v>
      </c>
      <c r="AF120" s="63">
        <f t="shared" si="115"/>
        <v>32.433499999999981</v>
      </c>
      <c r="AG120" s="67">
        <f t="shared" si="116"/>
        <v>34.95898946171183</v>
      </c>
      <c r="AH120" s="65">
        <f t="shared" ca="1" si="117"/>
        <v>1.27</v>
      </c>
      <c r="AI120" s="66">
        <f t="shared" ca="1" si="118"/>
        <v>582.98587999999995</v>
      </c>
      <c r="AJ120" s="66">
        <f t="shared" ca="1" si="119"/>
        <v>491.47749999999996</v>
      </c>
      <c r="AK120" s="66">
        <f t="shared" ca="1" si="120"/>
        <v>91.508379999999988</v>
      </c>
      <c r="AL120" s="63">
        <f t="shared" ca="1" si="121"/>
        <v>0</v>
      </c>
      <c r="AM120" s="67">
        <f t="shared" ca="1" si="122"/>
        <v>39.291164877224148</v>
      </c>
      <c r="AN120" s="65">
        <f t="shared" ca="1" si="123"/>
        <v>0.12392164310862164</v>
      </c>
      <c r="AO120" s="68">
        <f t="shared" ca="1" si="124"/>
        <v>5.8995016419440827E-2</v>
      </c>
      <c r="AP120" s="81">
        <f t="shared" si="155"/>
        <v>523.91099999999994</v>
      </c>
      <c r="AQ120" s="63">
        <f t="shared" si="156"/>
        <v>459.04399999999998</v>
      </c>
      <c r="AR120" s="63">
        <f t="shared" si="125"/>
        <v>459.04399999999998</v>
      </c>
      <c r="AS120" s="63">
        <f t="shared" si="126"/>
        <v>0</v>
      </c>
      <c r="AT120" s="63">
        <f t="shared" si="127"/>
        <v>64.866999999999962</v>
      </c>
      <c r="AU120" s="67">
        <f t="shared" si="128"/>
        <v>35.901325531330492</v>
      </c>
      <c r="AV120" s="69">
        <f t="shared" ca="1" si="157"/>
        <v>1.27</v>
      </c>
      <c r="AW120" s="66">
        <f t="shared" ca="1" si="158"/>
        <v>582.98587999999995</v>
      </c>
      <c r="AX120" s="66">
        <f t="shared" ca="1" si="129"/>
        <v>523.91099999999994</v>
      </c>
      <c r="AY120" s="66">
        <f t="shared" ca="1" si="130"/>
        <v>59.074880000000007</v>
      </c>
      <c r="AZ120" s="63">
        <f t="shared" ca="1" si="131"/>
        <v>0</v>
      </c>
      <c r="BA120" s="67">
        <f t="shared" ca="1" si="159"/>
        <v>38.673353031859989</v>
      </c>
      <c r="BB120" s="65">
        <f t="shared" ca="1" si="132"/>
        <v>7.7212399807087717E-2</v>
      </c>
      <c r="BC120" s="68">
        <f t="shared" ca="1" si="160"/>
        <v>4.2343444307238132E-2</v>
      </c>
      <c r="BD120" s="81">
        <f t="shared" si="133"/>
        <v>459.04399999999998</v>
      </c>
      <c r="BE120" s="63">
        <f t="shared" si="134"/>
        <v>459.04399999999998</v>
      </c>
      <c r="BF120" s="67">
        <f t="shared" si="135"/>
        <v>35.901325531330492</v>
      </c>
      <c r="BG120" s="69">
        <f t="shared" ca="1" si="161"/>
        <v>1.27</v>
      </c>
      <c r="BH120" s="70">
        <f t="shared" ca="1" si="162"/>
        <v>582.98587999999995</v>
      </c>
      <c r="BI120" s="70">
        <f t="shared" ca="1" si="136"/>
        <v>582.98587999999995</v>
      </c>
      <c r="BJ120" s="67">
        <f t="shared" ca="1" si="137"/>
        <v>38.733501665490152</v>
      </c>
      <c r="BK120" s="65">
        <f t="shared" ca="1" si="138"/>
        <v>7.8887787351697325E-2</v>
      </c>
      <c r="BL120" s="65">
        <f t="shared" ca="1" si="163"/>
        <v>4.3964600194517534E-2</v>
      </c>
      <c r="BM120" s="68">
        <f t="shared" ca="1" si="139"/>
        <v>1.5552991637577396E-3</v>
      </c>
      <c r="BO120" s="97">
        <f t="shared" ca="1" si="164"/>
        <v>189479892.95387319</v>
      </c>
      <c r="BP120" s="97">
        <f t="shared" ca="1" si="165"/>
        <v>200658262.34984082</v>
      </c>
      <c r="BQ120" s="97">
        <f t="shared" ca="1" si="166"/>
        <v>197503124.24850693</v>
      </c>
      <c r="BR120" s="97">
        <f t="shared" ca="1" si="140"/>
        <v>197810300.69249022</v>
      </c>
      <c r="BT120" s="97">
        <f t="shared" si="141"/>
        <v>136516840.9232479</v>
      </c>
      <c r="BU120" s="97">
        <f t="shared" si="142"/>
        <v>140577977.78012753</v>
      </c>
      <c r="BV120" s="97">
        <f t="shared" si="143"/>
        <v>144367323.5563077</v>
      </c>
      <c r="BW120" s="97">
        <f t="shared" si="144"/>
        <v>144367323.5563077</v>
      </c>
      <c r="BY120" s="97">
        <f t="shared" ca="1" si="145"/>
        <v>189479892.95387322</v>
      </c>
      <c r="BZ120" s="97">
        <f t="shared" ca="1" si="146"/>
        <v>200658262.34984082</v>
      </c>
      <c r="CA120" s="97">
        <f t="shared" ca="1" si="147"/>
        <v>200658262.34984082</v>
      </c>
      <c r="CB120" s="97">
        <f t="shared" ca="1" si="148"/>
        <v>197810300.69249022</v>
      </c>
    </row>
    <row r="121" spans="2:80">
      <c r="B121" s="14">
        <v>10352</v>
      </c>
      <c r="C121" s="15" t="s">
        <v>120</v>
      </c>
      <c r="D121" s="16">
        <f>RHWM!D108</f>
        <v>1</v>
      </c>
      <c r="E121" s="16">
        <f>RHWM!E108</f>
        <v>0</v>
      </c>
      <c r="F121" s="18">
        <f>RHWM!M108</f>
        <v>15.885</v>
      </c>
      <c r="G121" s="18">
        <f>RHWM!N108</f>
        <v>15.917</v>
      </c>
      <c r="H121" s="18">
        <f>RHWM!O108</f>
        <v>15.907</v>
      </c>
      <c r="I121" s="18">
        <f>MAX(F121-$H121,0)</f>
        <v>0</v>
      </c>
      <c r="J121" s="18">
        <f>MAX(G121-$H121,0)</f>
        <v>9.9999999999997868E-3</v>
      </c>
      <c r="K121" s="18">
        <v>0</v>
      </c>
      <c r="L121" s="18">
        <f>J121</f>
        <v>9.9999999999997868E-3</v>
      </c>
      <c r="M121" s="18">
        <v>0</v>
      </c>
      <c r="N121" s="18">
        <v>0</v>
      </c>
      <c r="O121" s="81">
        <f t="shared" si="104"/>
        <v>15.907</v>
      </c>
      <c r="P121" s="63">
        <f t="shared" si="105"/>
        <v>15.917</v>
      </c>
      <c r="Q121" s="63">
        <f t="shared" si="106"/>
        <v>15.907</v>
      </c>
      <c r="R121" s="63">
        <f t="shared" si="107"/>
        <v>9.9999999999997868E-3</v>
      </c>
      <c r="S121" s="63">
        <f t="shared" si="108"/>
        <v>0</v>
      </c>
      <c r="T121" s="67">
        <f t="shared" si="149"/>
        <v>33.96739117976216</v>
      </c>
      <c r="U121" s="138">
        <f t="shared" ca="1" si="150"/>
        <v>1.05</v>
      </c>
      <c r="V121" s="66">
        <f t="shared" ca="1" si="151"/>
        <v>16.71285</v>
      </c>
      <c r="W121" s="66">
        <f t="shared" ca="1" si="109"/>
        <v>15.907</v>
      </c>
      <c r="X121" s="66">
        <f t="shared" ca="1" si="110"/>
        <v>0.80584999999999951</v>
      </c>
      <c r="Y121" s="63">
        <f t="shared" ca="1" si="111"/>
        <v>0</v>
      </c>
      <c r="Z121" s="67">
        <f t="shared" ca="1" si="152"/>
        <v>35.564584452897073</v>
      </c>
      <c r="AA121" s="68">
        <f t="shared" ca="1" si="153"/>
        <v>4.7021370133556895E-2</v>
      </c>
      <c r="AB121" s="81">
        <f t="shared" si="154"/>
        <v>15.911999999999999</v>
      </c>
      <c r="AC121" s="63">
        <f t="shared" si="112"/>
        <v>15.917</v>
      </c>
      <c r="AD121" s="63">
        <f t="shared" si="113"/>
        <v>15.911999999999999</v>
      </c>
      <c r="AE121" s="63">
        <f t="shared" si="114"/>
        <v>5.0000000000007816E-3</v>
      </c>
      <c r="AF121" s="63">
        <f t="shared" si="115"/>
        <v>0</v>
      </c>
      <c r="AG121" s="67">
        <f t="shared" si="116"/>
        <v>34.967835667195992</v>
      </c>
      <c r="AH121" s="65">
        <f t="shared" ca="1" si="117"/>
        <v>1.05</v>
      </c>
      <c r="AI121" s="66">
        <f t="shared" ca="1" si="118"/>
        <v>16.71285</v>
      </c>
      <c r="AJ121" s="66">
        <f t="shared" ca="1" si="119"/>
        <v>15.911999999999999</v>
      </c>
      <c r="AK121" s="66">
        <f t="shared" ca="1" si="120"/>
        <v>0.80085000000000051</v>
      </c>
      <c r="AL121" s="63">
        <f t="shared" ca="1" si="121"/>
        <v>0</v>
      </c>
      <c r="AM121" s="67">
        <f t="shared" ca="1" si="122"/>
        <v>36.208899210452515</v>
      </c>
      <c r="AN121" s="65">
        <f t="shared" ca="1" si="123"/>
        <v>3.549157445911888E-2</v>
      </c>
      <c r="AO121" s="68">
        <f t="shared" ca="1" si="124"/>
        <v>1.8116752029221583E-2</v>
      </c>
      <c r="AP121" s="81">
        <f t="shared" si="155"/>
        <v>15.917</v>
      </c>
      <c r="AQ121" s="63">
        <f t="shared" si="156"/>
        <v>15.917</v>
      </c>
      <c r="AR121" s="63">
        <f t="shared" si="125"/>
        <v>15.917</v>
      </c>
      <c r="AS121" s="63">
        <f t="shared" si="126"/>
        <v>0</v>
      </c>
      <c r="AT121" s="63">
        <f t="shared" si="127"/>
        <v>0</v>
      </c>
      <c r="AU121" s="67">
        <f t="shared" si="128"/>
        <v>35.901325531330492</v>
      </c>
      <c r="AV121" s="69">
        <f t="shared" ca="1" si="157"/>
        <v>1.05</v>
      </c>
      <c r="AW121" s="66">
        <f t="shared" ca="1" si="158"/>
        <v>16.71285</v>
      </c>
      <c r="AX121" s="66">
        <f t="shared" ca="1" si="129"/>
        <v>15.917</v>
      </c>
      <c r="AY121" s="66">
        <f t="shared" ca="1" si="130"/>
        <v>0.79584999999999972</v>
      </c>
      <c r="AZ121" s="63">
        <f t="shared" ca="1" si="131"/>
        <v>0</v>
      </c>
      <c r="BA121" s="67">
        <f t="shared" ca="1" si="159"/>
        <v>37.212200873139146</v>
      </c>
      <c r="BB121" s="65">
        <f t="shared" ca="1" si="132"/>
        <v>3.6513285300975085E-2</v>
      </c>
      <c r="BC121" s="68">
        <f t="shared" ca="1" si="160"/>
        <v>4.6327447532087174E-2</v>
      </c>
      <c r="BD121" s="81">
        <f t="shared" si="133"/>
        <v>15.917</v>
      </c>
      <c r="BE121" s="63">
        <f t="shared" si="134"/>
        <v>15.917</v>
      </c>
      <c r="BF121" s="67">
        <f t="shared" si="135"/>
        <v>35.901325531330492</v>
      </c>
      <c r="BG121" s="69">
        <f t="shared" ca="1" si="161"/>
        <v>1.05</v>
      </c>
      <c r="BH121" s="70">
        <f t="shared" ca="1" si="162"/>
        <v>16.71285</v>
      </c>
      <c r="BI121" s="70">
        <f t="shared" ca="1" si="136"/>
        <v>16.71285</v>
      </c>
      <c r="BJ121" s="67">
        <f t="shared" ca="1" si="137"/>
        <v>38.733501665490152</v>
      </c>
      <c r="BK121" s="65">
        <f t="shared" ca="1" si="138"/>
        <v>7.8887787351697325E-2</v>
      </c>
      <c r="BL121" s="65">
        <f t="shared" ca="1" si="163"/>
        <v>8.910316994677947E-2</v>
      </c>
      <c r="BM121" s="68">
        <f t="shared" ca="1" si="139"/>
        <v>4.0881774166954044E-2</v>
      </c>
      <c r="BO121" s="97">
        <f t="shared" ca="1" si="164"/>
        <v>5206817.5517967436</v>
      </c>
      <c r="BP121" s="97">
        <f t="shared" ca="1" si="165"/>
        <v>5301148.1742440425</v>
      </c>
      <c r="BQ121" s="97">
        <f t="shared" ca="1" si="166"/>
        <v>5448036.1187367579</v>
      </c>
      <c r="BR121" s="97">
        <f t="shared" ca="1" si="140"/>
        <v>5670761.5009963624</v>
      </c>
      <c r="BT121" s="97">
        <f t="shared" si="141"/>
        <v>4736172.5369764827</v>
      </c>
      <c r="BU121" s="97">
        <f t="shared" si="142"/>
        <v>4875667.4331572857</v>
      </c>
      <c r="BV121" s="97">
        <f t="shared" si="143"/>
        <v>5005826.6507039629</v>
      </c>
      <c r="BW121" s="97">
        <f t="shared" si="144"/>
        <v>5005826.6507039629</v>
      </c>
      <c r="BY121" s="97">
        <f t="shared" ca="1" si="145"/>
        <v>5206817.5517967427</v>
      </c>
      <c r="BZ121" s="97">
        <f t="shared" ca="1" si="146"/>
        <v>5301148.1742440425</v>
      </c>
      <c r="CA121" s="97">
        <f t="shared" ca="1" si="147"/>
        <v>5301148.1742440425</v>
      </c>
      <c r="CB121" s="97">
        <f t="shared" ca="1" si="148"/>
        <v>5670761.5009963624</v>
      </c>
    </row>
    <row r="122" spans="2:80">
      <c r="B122" s="14">
        <v>10354</v>
      </c>
      <c r="C122" s="15" t="s">
        <v>121</v>
      </c>
      <c r="D122" s="16">
        <f>RHWM!D109</f>
        <v>1</v>
      </c>
      <c r="E122" s="16">
        <f>RHWM!E109</f>
        <v>0</v>
      </c>
      <c r="F122" s="18">
        <f>RHWM!M109</f>
        <v>715.23699999999997</v>
      </c>
      <c r="G122" s="18">
        <f>RHWM!N109</f>
        <v>715.03599999999994</v>
      </c>
      <c r="H122" s="18">
        <f>RHWM!O109</f>
        <v>799.07</v>
      </c>
      <c r="I122" s="18">
        <v>0</v>
      </c>
      <c r="J122" s="18">
        <v>0</v>
      </c>
      <c r="K122" s="18">
        <v>0</v>
      </c>
      <c r="L122" s="18">
        <v>0</v>
      </c>
      <c r="M122" s="18">
        <v>0</v>
      </c>
      <c r="N122" s="18">
        <v>0</v>
      </c>
      <c r="O122" s="81">
        <f t="shared" si="104"/>
        <v>799.07</v>
      </c>
      <c r="P122" s="63">
        <f t="shared" si="105"/>
        <v>715.03599999999994</v>
      </c>
      <c r="Q122" s="63">
        <f t="shared" si="106"/>
        <v>715.03599999999994</v>
      </c>
      <c r="R122" s="63">
        <f t="shared" si="107"/>
        <v>0</v>
      </c>
      <c r="S122" s="63">
        <f t="shared" si="108"/>
        <v>84.034000000000106</v>
      </c>
      <c r="T122" s="67">
        <f t="shared" si="149"/>
        <v>33.949064274110405</v>
      </c>
      <c r="U122" s="138">
        <f t="shared" ca="1" si="150"/>
        <v>0.93</v>
      </c>
      <c r="V122" s="66">
        <f t="shared" ca="1" si="151"/>
        <v>664.98347999999999</v>
      </c>
      <c r="W122" s="66">
        <f t="shared" ca="1" si="109"/>
        <v>664.98347999999999</v>
      </c>
      <c r="X122" s="66">
        <f t="shared" ca="1" si="110"/>
        <v>0</v>
      </c>
      <c r="Y122" s="63">
        <f t="shared" ca="1" si="111"/>
        <v>134.08652000000006</v>
      </c>
      <c r="Z122" s="67">
        <f t="shared" ca="1" si="152"/>
        <v>34.16862471073118</v>
      </c>
      <c r="AA122" s="68">
        <f t="shared" ca="1" si="153"/>
        <v>6.4673486976845052E-3</v>
      </c>
      <c r="AB122" s="81">
        <f t="shared" si="154"/>
        <v>757.053</v>
      </c>
      <c r="AC122" s="63">
        <f t="shared" si="112"/>
        <v>715.03599999999994</v>
      </c>
      <c r="AD122" s="63">
        <f t="shared" si="113"/>
        <v>715.03599999999994</v>
      </c>
      <c r="AE122" s="63">
        <f t="shared" si="114"/>
        <v>0</v>
      </c>
      <c r="AF122" s="63">
        <f t="shared" si="115"/>
        <v>42.017000000000053</v>
      </c>
      <c r="AG122" s="67">
        <f t="shared" si="116"/>
        <v>34.95898946171183</v>
      </c>
      <c r="AH122" s="65">
        <f t="shared" ca="1" si="117"/>
        <v>0.93</v>
      </c>
      <c r="AI122" s="66">
        <f t="shared" ca="1" si="118"/>
        <v>664.98347999999999</v>
      </c>
      <c r="AJ122" s="66">
        <f t="shared" ca="1" si="119"/>
        <v>664.98347999999999</v>
      </c>
      <c r="AK122" s="66">
        <f t="shared" ca="1" si="120"/>
        <v>0</v>
      </c>
      <c r="AL122" s="63">
        <f t="shared" ca="1" si="121"/>
        <v>92.069520000000011</v>
      </c>
      <c r="AM122" s="67">
        <f t="shared" ca="1" si="122"/>
        <v>34.854465131310413</v>
      </c>
      <c r="AN122" s="65">
        <f t="shared" ca="1" si="123"/>
        <v>-2.9899128095763894E-3</v>
      </c>
      <c r="AO122" s="68">
        <f t="shared" ca="1" si="124"/>
        <v>2.0072227851881674E-2</v>
      </c>
      <c r="AP122" s="81">
        <f t="shared" si="155"/>
        <v>799.07</v>
      </c>
      <c r="AQ122" s="63">
        <f t="shared" si="156"/>
        <v>715.03599999999994</v>
      </c>
      <c r="AR122" s="63">
        <f t="shared" si="125"/>
        <v>715.03599999999994</v>
      </c>
      <c r="AS122" s="63">
        <f t="shared" si="126"/>
        <v>0</v>
      </c>
      <c r="AT122" s="63">
        <f t="shared" si="127"/>
        <v>84.034000000000106</v>
      </c>
      <c r="AU122" s="67">
        <f t="shared" si="128"/>
        <v>35.901325531330492</v>
      </c>
      <c r="AV122" s="69">
        <f t="shared" ca="1" si="157"/>
        <v>0.93</v>
      </c>
      <c r="AW122" s="66">
        <f t="shared" ca="1" si="158"/>
        <v>664.98347999999999</v>
      </c>
      <c r="AX122" s="66">
        <f t="shared" ca="1" si="129"/>
        <v>664.98347999999999</v>
      </c>
      <c r="AY122" s="66">
        <f t="shared" ca="1" si="130"/>
        <v>0</v>
      </c>
      <c r="AZ122" s="63">
        <f t="shared" ca="1" si="131"/>
        <v>134.08652000000006</v>
      </c>
      <c r="BA122" s="67">
        <f t="shared" ca="1" si="159"/>
        <v>35.916810916796102</v>
      </c>
      <c r="BB122" s="65">
        <f t="shared" ca="1" si="132"/>
        <v>4.3133185854360434E-4</v>
      </c>
      <c r="BC122" s="68">
        <f t="shared" ca="1" si="160"/>
        <v>5.1163493434837504E-2</v>
      </c>
      <c r="BD122" s="81">
        <f t="shared" si="133"/>
        <v>715.03599999999994</v>
      </c>
      <c r="BE122" s="63">
        <f t="shared" si="134"/>
        <v>715.03599999999994</v>
      </c>
      <c r="BF122" s="67">
        <f t="shared" si="135"/>
        <v>35.901325531330492</v>
      </c>
      <c r="BG122" s="69">
        <f t="shared" ca="1" si="161"/>
        <v>0.93</v>
      </c>
      <c r="BH122" s="70">
        <f t="shared" ca="1" si="162"/>
        <v>664.98347999999999</v>
      </c>
      <c r="BI122" s="70">
        <f t="shared" ca="1" si="136"/>
        <v>664.98347999999999</v>
      </c>
      <c r="BJ122" s="67">
        <f t="shared" ca="1" si="137"/>
        <v>38.733501665490152</v>
      </c>
      <c r="BK122" s="65">
        <f t="shared" ca="1" si="138"/>
        <v>7.8887787351697325E-2</v>
      </c>
      <c r="BL122" s="65">
        <f t="shared" ca="1" si="163"/>
        <v>0.13359849842962235</v>
      </c>
      <c r="BM122" s="68">
        <f t="shared" ca="1" si="139"/>
        <v>7.8422629314699455E-2</v>
      </c>
      <c r="BO122" s="97">
        <f t="shared" ca="1" si="164"/>
        <v>199040961.67053467</v>
      </c>
      <c r="BP122" s="97">
        <f t="shared" ca="1" si="165"/>
        <v>203036157.20504332</v>
      </c>
      <c r="BQ122" s="97">
        <f t="shared" ca="1" si="166"/>
        <v>209224592.60622883</v>
      </c>
      <c r="BR122" s="97">
        <f t="shared" ca="1" si="140"/>
        <v>225632535.27570611</v>
      </c>
      <c r="BT122" s="97">
        <f t="shared" si="141"/>
        <v>212647275.35137257</v>
      </c>
      <c r="BU122" s="97">
        <f t="shared" si="142"/>
        <v>218973159.26140252</v>
      </c>
      <c r="BV122" s="97">
        <f t="shared" si="143"/>
        <v>224875684.17495495</v>
      </c>
      <c r="BW122" s="97">
        <f t="shared" si="144"/>
        <v>224875684.17495495</v>
      </c>
      <c r="BY122" s="97">
        <f t="shared" ca="1" si="145"/>
        <v>199040961.67053467</v>
      </c>
      <c r="BZ122" s="97">
        <f t="shared" ca="1" si="146"/>
        <v>203036157.20504332</v>
      </c>
      <c r="CA122" s="97">
        <f t="shared" ca="1" si="147"/>
        <v>203036157.20504332</v>
      </c>
      <c r="CB122" s="97">
        <f t="shared" ca="1" si="148"/>
        <v>225632535.27570608</v>
      </c>
    </row>
    <row r="123" spans="2:80">
      <c r="B123" s="14">
        <v>10360</v>
      </c>
      <c r="C123" s="15" t="s">
        <v>122</v>
      </c>
      <c r="D123" s="16">
        <f>RHWM!D110</f>
        <v>1</v>
      </c>
      <c r="E123" s="16">
        <f>RHWM!E110</f>
        <v>0</v>
      </c>
      <c r="F123" s="18">
        <f>RHWM!M110</f>
        <v>7.6630000000000003</v>
      </c>
      <c r="G123" s="18">
        <f>RHWM!N110</f>
        <v>7.7610000000000001</v>
      </c>
      <c r="H123" s="18">
        <f>RHWM!O110</f>
        <v>6.7649999999999997</v>
      </c>
      <c r="I123" s="18">
        <v>0.89800000000000002</v>
      </c>
      <c r="J123" s="18">
        <v>0.996</v>
      </c>
      <c r="K123" s="18">
        <v>0.89800000000000002</v>
      </c>
      <c r="L123" s="18">
        <v>0.996</v>
      </c>
      <c r="M123" s="18">
        <v>0</v>
      </c>
      <c r="N123" s="18">
        <v>0</v>
      </c>
      <c r="O123" s="81">
        <f t="shared" si="104"/>
        <v>6.7649999999999997</v>
      </c>
      <c r="P123" s="63">
        <f t="shared" si="105"/>
        <v>7.7610000000000001</v>
      </c>
      <c r="Q123" s="63">
        <f t="shared" si="106"/>
        <v>6.7649999999999997</v>
      </c>
      <c r="R123" s="63">
        <f t="shared" si="107"/>
        <v>0.99600000000000044</v>
      </c>
      <c r="S123" s="63">
        <f t="shared" si="108"/>
        <v>0</v>
      </c>
      <c r="T123" s="67">
        <f t="shared" si="149"/>
        <v>37.692686485550432</v>
      </c>
      <c r="U123" s="138">
        <f t="shared" ca="1" si="150"/>
        <v>1.34</v>
      </c>
      <c r="V123" s="66">
        <f t="shared" ca="1" si="151"/>
        <v>10.399740000000001</v>
      </c>
      <c r="W123" s="66">
        <f t="shared" ca="1" si="109"/>
        <v>6.7649999999999997</v>
      </c>
      <c r="X123" s="66">
        <f t="shared" ca="1" si="110"/>
        <v>3.6347400000000016</v>
      </c>
      <c r="Y123" s="63">
        <f t="shared" ca="1" si="111"/>
        <v>0</v>
      </c>
      <c r="Z123" s="67">
        <f t="shared" ca="1" si="152"/>
        <v>44.287216311955532</v>
      </c>
      <c r="AA123" s="68">
        <f t="shared" ca="1" si="153"/>
        <v>0.17495515552952501</v>
      </c>
      <c r="AB123" s="81">
        <f t="shared" si="154"/>
        <v>7.2629999999999999</v>
      </c>
      <c r="AC123" s="63">
        <f t="shared" si="112"/>
        <v>7.7610000000000001</v>
      </c>
      <c r="AD123" s="63">
        <f t="shared" si="113"/>
        <v>7.2629999999999999</v>
      </c>
      <c r="AE123" s="63">
        <f t="shared" si="114"/>
        <v>0.49800000000000022</v>
      </c>
      <c r="AF123" s="63">
        <f t="shared" si="115"/>
        <v>0</v>
      </c>
      <c r="AG123" s="67">
        <f t="shared" si="116"/>
        <v>36.765996709240177</v>
      </c>
      <c r="AH123" s="65">
        <f t="shared" ca="1" si="117"/>
        <v>1.34</v>
      </c>
      <c r="AI123" s="66">
        <f t="shared" ca="1" si="118"/>
        <v>10.399740000000001</v>
      </c>
      <c r="AJ123" s="66">
        <f t="shared" ca="1" si="119"/>
        <v>7.2629999999999999</v>
      </c>
      <c r="AK123" s="66">
        <f t="shared" ca="1" si="120"/>
        <v>3.1367400000000014</v>
      </c>
      <c r="AL123" s="63">
        <f t="shared" ca="1" si="121"/>
        <v>0</v>
      </c>
      <c r="AM123" s="67">
        <f t="shared" ca="1" si="122"/>
        <v>43.379835365952182</v>
      </c>
      <c r="AN123" s="65">
        <f t="shared" ca="1" si="123"/>
        <v>0.17989009543292989</v>
      </c>
      <c r="AO123" s="68">
        <f t="shared" ca="1" si="124"/>
        <v>-2.0488552263294935E-2</v>
      </c>
      <c r="AP123" s="81">
        <f t="shared" si="155"/>
        <v>7.7610000000000001</v>
      </c>
      <c r="AQ123" s="63">
        <f t="shared" si="156"/>
        <v>7.7610000000000001</v>
      </c>
      <c r="AR123" s="63">
        <f t="shared" si="125"/>
        <v>7.7610000000000001</v>
      </c>
      <c r="AS123" s="63">
        <f t="shared" si="126"/>
        <v>0</v>
      </c>
      <c r="AT123" s="63">
        <f t="shared" si="127"/>
        <v>0</v>
      </c>
      <c r="AU123" s="67">
        <f t="shared" si="128"/>
        <v>35.901325531330492</v>
      </c>
      <c r="AV123" s="69">
        <f t="shared" ca="1" si="157"/>
        <v>1.34</v>
      </c>
      <c r="AW123" s="66">
        <f t="shared" ca="1" si="158"/>
        <v>10.399740000000001</v>
      </c>
      <c r="AX123" s="66">
        <f t="shared" ca="1" si="129"/>
        <v>7.7610000000000001</v>
      </c>
      <c r="AY123" s="66">
        <f t="shared" ca="1" si="130"/>
        <v>2.6387400000000012</v>
      </c>
      <c r="AZ123" s="63">
        <f t="shared" ca="1" si="131"/>
        <v>0</v>
      </c>
      <c r="BA123" s="67">
        <f t="shared" ca="1" si="159"/>
        <v>42.819112624474705</v>
      </c>
      <c r="BB123" s="65">
        <f t="shared" ca="1" si="132"/>
        <v>0.19268890467866351</v>
      </c>
      <c r="BC123" s="68">
        <f t="shared" ca="1" si="160"/>
        <v>-3.3149604101093799E-2</v>
      </c>
      <c r="BD123" s="81">
        <f t="shared" si="133"/>
        <v>7.7610000000000001</v>
      </c>
      <c r="BE123" s="63">
        <f t="shared" si="134"/>
        <v>7.7610000000000001</v>
      </c>
      <c r="BF123" s="67">
        <f t="shared" si="135"/>
        <v>35.901325531330492</v>
      </c>
      <c r="BG123" s="69">
        <f t="shared" ca="1" si="161"/>
        <v>1.34</v>
      </c>
      <c r="BH123" s="70">
        <f t="shared" ca="1" si="162"/>
        <v>10.399740000000001</v>
      </c>
      <c r="BI123" s="70">
        <f t="shared" ca="1" si="136"/>
        <v>10.399740000000001</v>
      </c>
      <c r="BJ123" s="67">
        <f t="shared" ca="1" si="137"/>
        <v>38.733501665490152</v>
      </c>
      <c r="BK123" s="65">
        <f t="shared" ca="1" si="138"/>
        <v>7.8887787351697325E-2</v>
      </c>
      <c r="BL123" s="65">
        <f t="shared" ca="1" si="163"/>
        <v>-0.12540220652717182</v>
      </c>
      <c r="BM123" s="68">
        <f t="shared" ca="1" si="139"/>
        <v>-9.541559150969614E-2</v>
      </c>
      <c r="BO123" s="97">
        <f t="shared" ca="1" si="164"/>
        <v>4034641.6863205256</v>
      </c>
      <c r="BP123" s="97">
        <f t="shared" ca="1" si="165"/>
        <v>3951977.7192666787</v>
      </c>
      <c r="BQ123" s="97">
        <f t="shared" ca="1" si="166"/>
        <v>3900894.9117292305</v>
      </c>
      <c r="BR123" s="97">
        <f t="shared" ca="1" si="140"/>
        <v>3528688.7163094222</v>
      </c>
      <c r="BT123" s="97">
        <f t="shared" si="141"/>
        <v>2562588.5527737662</v>
      </c>
      <c r="BU123" s="97">
        <f t="shared" si="142"/>
        <v>2499586.2880332181</v>
      </c>
      <c r="BV123" s="97">
        <f t="shared" si="143"/>
        <v>2440800.442050226</v>
      </c>
      <c r="BW123" s="97">
        <f t="shared" si="144"/>
        <v>2440800.442050226</v>
      </c>
      <c r="BY123" s="97">
        <f t="shared" ca="1" si="145"/>
        <v>4034641.6863205251</v>
      </c>
      <c r="BZ123" s="97">
        <f t="shared" ca="1" si="146"/>
        <v>3951977.7192666787</v>
      </c>
      <c r="CA123" s="97">
        <f t="shared" ca="1" si="147"/>
        <v>3951977.7192666787</v>
      </c>
      <c r="CB123" s="97">
        <f t="shared" ca="1" si="148"/>
        <v>3528688.7163094217</v>
      </c>
    </row>
    <row r="124" spans="2:80">
      <c r="B124" s="14">
        <v>10363</v>
      </c>
      <c r="C124" s="15" t="s">
        <v>123</v>
      </c>
      <c r="D124" s="16">
        <f>RHWM!D111</f>
        <v>1</v>
      </c>
      <c r="E124" s="16">
        <f>RHWM!E111</f>
        <v>0</v>
      </c>
      <c r="F124" s="18">
        <f>RHWM!M111</f>
        <v>91.05</v>
      </c>
      <c r="G124" s="18">
        <f>RHWM!N111</f>
        <v>91.234999999999999</v>
      </c>
      <c r="H124" s="18">
        <f>RHWM!O111</f>
        <v>100.706</v>
      </c>
      <c r="I124" s="18">
        <v>0</v>
      </c>
      <c r="J124" s="18">
        <v>0</v>
      </c>
      <c r="K124" s="18">
        <v>0</v>
      </c>
      <c r="L124" s="18">
        <v>0</v>
      </c>
      <c r="M124" s="18">
        <v>0</v>
      </c>
      <c r="N124" s="18">
        <v>0</v>
      </c>
      <c r="O124" s="81">
        <f t="shared" si="104"/>
        <v>100.706</v>
      </c>
      <c r="P124" s="63">
        <f t="shared" si="105"/>
        <v>91.234999999999999</v>
      </c>
      <c r="Q124" s="63">
        <f t="shared" si="106"/>
        <v>91.234999999999999</v>
      </c>
      <c r="R124" s="63">
        <f t="shared" si="107"/>
        <v>0</v>
      </c>
      <c r="S124" s="63">
        <f t="shared" si="108"/>
        <v>9.4710000000000036</v>
      </c>
      <c r="T124" s="67">
        <f t="shared" si="149"/>
        <v>33.949064274110405</v>
      </c>
      <c r="U124" s="138">
        <f t="shared" ca="1" si="150"/>
        <v>0.94</v>
      </c>
      <c r="V124" s="66">
        <f t="shared" ca="1" si="151"/>
        <v>85.760899999999992</v>
      </c>
      <c r="W124" s="66">
        <f t="shared" ca="1" si="109"/>
        <v>85.760899999999992</v>
      </c>
      <c r="X124" s="66">
        <f t="shared" ca="1" si="110"/>
        <v>0</v>
      </c>
      <c r="Y124" s="63">
        <f t="shared" ca="1" si="111"/>
        <v>14.945100000000011</v>
      </c>
      <c r="Z124" s="67">
        <f t="shared" ca="1" si="152"/>
        <v>34.16862471073118</v>
      </c>
      <c r="AA124" s="68">
        <f t="shared" ca="1" si="153"/>
        <v>6.4673486976845052E-3</v>
      </c>
      <c r="AB124" s="81">
        <f t="shared" si="154"/>
        <v>95.970500000000001</v>
      </c>
      <c r="AC124" s="63">
        <f t="shared" si="112"/>
        <v>91.234999999999999</v>
      </c>
      <c r="AD124" s="63">
        <f t="shared" si="113"/>
        <v>91.234999999999999</v>
      </c>
      <c r="AE124" s="63">
        <f t="shared" si="114"/>
        <v>0</v>
      </c>
      <c r="AF124" s="63">
        <f t="shared" si="115"/>
        <v>4.7355000000000018</v>
      </c>
      <c r="AG124" s="67">
        <f t="shared" si="116"/>
        <v>34.95898946171183</v>
      </c>
      <c r="AH124" s="65">
        <f t="shared" ca="1" si="117"/>
        <v>0.94</v>
      </c>
      <c r="AI124" s="66">
        <f t="shared" ca="1" si="118"/>
        <v>85.760899999999992</v>
      </c>
      <c r="AJ124" s="66">
        <f t="shared" ca="1" si="119"/>
        <v>85.760899999999992</v>
      </c>
      <c r="AK124" s="66">
        <f t="shared" ca="1" si="120"/>
        <v>0</v>
      </c>
      <c r="AL124" s="63">
        <f t="shared" ca="1" si="121"/>
        <v>10.209600000000009</v>
      </c>
      <c r="AM124" s="67">
        <f t="shared" ca="1" si="122"/>
        <v>34.854465131310413</v>
      </c>
      <c r="AN124" s="65">
        <f t="shared" ca="1" si="123"/>
        <v>-2.9899128095763894E-3</v>
      </c>
      <c r="AO124" s="68">
        <f t="shared" ca="1" si="124"/>
        <v>2.0072227851881674E-2</v>
      </c>
      <c r="AP124" s="81">
        <f t="shared" si="155"/>
        <v>100.706</v>
      </c>
      <c r="AQ124" s="63">
        <f t="shared" si="156"/>
        <v>91.234999999999999</v>
      </c>
      <c r="AR124" s="63">
        <f t="shared" si="125"/>
        <v>91.234999999999999</v>
      </c>
      <c r="AS124" s="63">
        <f t="shared" si="126"/>
        <v>0</v>
      </c>
      <c r="AT124" s="63">
        <f t="shared" si="127"/>
        <v>9.4710000000000036</v>
      </c>
      <c r="AU124" s="67">
        <f t="shared" si="128"/>
        <v>35.901325531330492</v>
      </c>
      <c r="AV124" s="69">
        <f t="shared" ca="1" si="157"/>
        <v>0.94</v>
      </c>
      <c r="AW124" s="66">
        <f t="shared" ca="1" si="158"/>
        <v>85.760899999999992</v>
      </c>
      <c r="AX124" s="66">
        <f t="shared" ca="1" si="129"/>
        <v>85.760899999999992</v>
      </c>
      <c r="AY124" s="66">
        <f t="shared" ca="1" si="130"/>
        <v>0</v>
      </c>
      <c r="AZ124" s="63">
        <f t="shared" ca="1" si="131"/>
        <v>14.945100000000011</v>
      </c>
      <c r="BA124" s="67">
        <f t="shared" ca="1" si="159"/>
        <v>35.916810916796102</v>
      </c>
      <c r="BB124" s="65">
        <f t="shared" ca="1" si="132"/>
        <v>4.3133185854360434E-4</v>
      </c>
      <c r="BC124" s="68">
        <f t="shared" ca="1" si="160"/>
        <v>5.1163493434837504E-2</v>
      </c>
      <c r="BD124" s="81">
        <f t="shared" si="133"/>
        <v>91.234999999999999</v>
      </c>
      <c r="BE124" s="63">
        <f t="shared" si="134"/>
        <v>91.234999999999999</v>
      </c>
      <c r="BF124" s="67">
        <f t="shared" si="135"/>
        <v>35.901325531330492</v>
      </c>
      <c r="BG124" s="69">
        <f t="shared" ca="1" si="161"/>
        <v>0.94</v>
      </c>
      <c r="BH124" s="70">
        <f t="shared" ca="1" si="162"/>
        <v>85.760899999999992</v>
      </c>
      <c r="BI124" s="70">
        <f t="shared" ca="1" si="136"/>
        <v>85.760899999999992</v>
      </c>
      <c r="BJ124" s="67">
        <f t="shared" ca="1" si="137"/>
        <v>38.733501665490152</v>
      </c>
      <c r="BK124" s="65">
        <f t="shared" ca="1" si="138"/>
        <v>7.8887787351697325E-2</v>
      </c>
      <c r="BL124" s="65">
        <f t="shared" ca="1" si="163"/>
        <v>0.13359849842962235</v>
      </c>
      <c r="BM124" s="68">
        <f t="shared" ca="1" si="139"/>
        <v>7.8422629314699455E-2</v>
      </c>
      <c r="BO124" s="97">
        <f t="shared" ca="1" si="164"/>
        <v>25669708.380921815</v>
      </c>
      <c r="BP124" s="97">
        <f t="shared" ca="1" si="165"/>
        <v>26184956.61643504</v>
      </c>
      <c r="BQ124" s="97">
        <f t="shared" ca="1" si="166"/>
        <v>26983060.337143306</v>
      </c>
      <c r="BR124" s="97">
        <f t="shared" ca="1" si="140"/>
        <v>29099142.875739262</v>
      </c>
      <c r="BT124" s="97">
        <f t="shared" si="141"/>
        <v>27132723.620464534</v>
      </c>
      <c r="BU124" s="97">
        <f t="shared" si="142"/>
        <v>27939874.615004081</v>
      </c>
      <c r="BV124" s="97">
        <f t="shared" si="143"/>
        <v>28693007.129294213</v>
      </c>
      <c r="BW124" s="97">
        <f t="shared" si="144"/>
        <v>28693007.129294213</v>
      </c>
      <c r="BY124" s="97">
        <f t="shared" ca="1" si="145"/>
        <v>25669708.380921815</v>
      </c>
      <c r="BZ124" s="97">
        <f t="shared" ca="1" si="146"/>
        <v>26184956.61643504</v>
      </c>
      <c r="CA124" s="97">
        <f t="shared" ca="1" si="147"/>
        <v>26184956.61643504</v>
      </c>
      <c r="CB124" s="97">
        <f t="shared" ca="1" si="148"/>
        <v>29099142.875739262</v>
      </c>
    </row>
    <row r="125" spans="2:80">
      <c r="B125" s="14">
        <v>10369</v>
      </c>
      <c r="C125" s="15" t="s">
        <v>124</v>
      </c>
      <c r="D125" s="16">
        <f>RHWM!D112</f>
        <v>1</v>
      </c>
      <c r="E125" s="16">
        <f>RHWM!E112</f>
        <v>0</v>
      </c>
      <c r="F125" s="18">
        <f>RHWM!M112</f>
        <v>18.376999999999999</v>
      </c>
      <c r="G125" s="18">
        <f>RHWM!N112</f>
        <v>18.393999999999998</v>
      </c>
      <c r="H125" s="18">
        <f>RHWM!O112</f>
        <v>16.431999999999999</v>
      </c>
      <c r="I125" s="18">
        <v>1.9450000000000001</v>
      </c>
      <c r="J125" s="18">
        <v>1.962</v>
      </c>
      <c r="K125" s="18">
        <v>0</v>
      </c>
      <c r="L125" s="18">
        <v>0</v>
      </c>
      <c r="M125" s="18">
        <v>1.9450000000000001</v>
      </c>
      <c r="N125" s="18">
        <v>1.962</v>
      </c>
      <c r="O125" s="81">
        <f t="shared" si="104"/>
        <v>16.431999999999999</v>
      </c>
      <c r="P125" s="63">
        <f t="shared" si="105"/>
        <v>18.393999999999998</v>
      </c>
      <c r="Q125" s="63">
        <f t="shared" si="106"/>
        <v>16.431999999999999</v>
      </c>
      <c r="R125" s="63">
        <f t="shared" si="107"/>
        <v>1.9619999999999997</v>
      </c>
      <c r="S125" s="63">
        <f t="shared" si="108"/>
        <v>0</v>
      </c>
      <c r="T125" s="67">
        <f t="shared" si="149"/>
        <v>37.060588461029802</v>
      </c>
      <c r="U125" s="138">
        <f t="shared" ca="1" si="150"/>
        <v>1.1599999999999999</v>
      </c>
      <c r="V125" s="66">
        <f t="shared" ca="1" si="151"/>
        <v>21.337039999999998</v>
      </c>
      <c r="W125" s="66">
        <f t="shared" ca="1" si="109"/>
        <v>16.431999999999999</v>
      </c>
      <c r="X125" s="66">
        <f t="shared" ca="1" si="110"/>
        <v>4.9050399999999996</v>
      </c>
      <c r="Y125" s="63">
        <f t="shared" ca="1" si="111"/>
        <v>0</v>
      </c>
      <c r="Z125" s="67">
        <f t="shared" ca="1" si="152"/>
        <v>40.824077100044555</v>
      </c>
      <c r="AA125" s="68">
        <f t="shared" ca="1" si="153"/>
        <v>0.10154961902378212</v>
      </c>
      <c r="AB125" s="81">
        <f t="shared" si="154"/>
        <v>17.412999999999997</v>
      </c>
      <c r="AC125" s="63">
        <f t="shared" si="112"/>
        <v>18.393999999999998</v>
      </c>
      <c r="AD125" s="63">
        <f t="shared" si="113"/>
        <v>17.412999999999997</v>
      </c>
      <c r="AE125" s="63">
        <f t="shared" si="114"/>
        <v>0.98100000000000165</v>
      </c>
      <c r="AF125" s="63">
        <f t="shared" si="115"/>
        <v>0</v>
      </c>
      <c r="AG125" s="67">
        <f t="shared" si="116"/>
        <v>36.460889610568017</v>
      </c>
      <c r="AH125" s="65">
        <f t="shared" ca="1" si="117"/>
        <v>1.1599999999999999</v>
      </c>
      <c r="AI125" s="66">
        <f t="shared" ca="1" si="118"/>
        <v>21.337039999999998</v>
      </c>
      <c r="AJ125" s="66">
        <f t="shared" ca="1" si="119"/>
        <v>17.412999999999997</v>
      </c>
      <c r="AK125" s="66">
        <f t="shared" ca="1" si="120"/>
        <v>3.9240400000000015</v>
      </c>
      <c r="AL125" s="63">
        <f t="shared" ca="1" si="121"/>
        <v>0</v>
      </c>
      <c r="AM125" s="67">
        <f t="shared" ca="1" si="122"/>
        <v>40.052706754615834</v>
      </c>
      <c r="AN125" s="65">
        <f t="shared" ca="1" si="123"/>
        <v>9.8511505956419221E-2</v>
      </c>
      <c r="AO125" s="68">
        <f t="shared" ca="1" si="124"/>
        <v>-1.8894985514023577E-2</v>
      </c>
      <c r="AP125" s="81">
        <f t="shared" si="155"/>
        <v>18.393999999999998</v>
      </c>
      <c r="AQ125" s="63">
        <f t="shared" si="156"/>
        <v>18.393999999999998</v>
      </c>
      <c r="AR125" s="63">
        <f t="shared" si="125"/>
        <v>18.393999999999998</v>
      </c>
      <c r="AS125" s="63">
        <f t="shared" si="126"/>
        <v>0</v>
      </c>
      <c r="AT125" s="63">
        <f t="shared" si="127"/>
        <v>0</v>
      </c>
      <c r="AU125" s="67">
        <f t="shared" si="128"/>
        <v>35.901325531330492</v>
      </c>
      <c r="AV125" s="69">
        <f t="shared" ca="1" si="157"/>
        <v>1.1599999999999999</v>
      </c>
      <c r="AW125" s="66">
        <f t="shared" ca="1" si="158"/>
        <v>21.337039999999998</v>
      </c>
      <c r="AX125" s="66">
        <f t="shared" ca="1" si="129"/>
        <v>18.393999999999998</v>
      </c>
      <c r="AY125" s="66">
        <f t="shared" ca="1" si="130"/>
        <v>2.9430399999999999</v>
      </c>
      <c r="AZ125" s="63">
        <f t="shared" ca="1" si="131"/>
        <v>0</v>
      </c>
      <c r="BA125" s="67">
        <f t="shared" ca="1" si="159"/>
        <v>39.668974928272505</v>
      </c>
      <c r="BB125" s="65">
        <f t="shared" ca="1" si="132"/>
        <v>0.10494457631248322</v>
      </c>
      <c r="BC125" s="68">
        <f t="shared" ca="1" si="160"/>
        <v>-2.8294630370732654E-2</v>
      </c>
      <c r="BD125" s="81">
        <f t="shared" si="133"/>
        <v>18.393999999999998</v>
      </c>
      <c r="BE125" s="63">
        <f t="shared" si="134"/>
        <v>18.393999999999998</v>
      </c>
      <c r="BF125" s="67">
        <f t="shared" si="135"/>
        <v>35.901325531330492</v>
      </c>
      <c r="BG125" s="69">
        <f t="shared" ca="1" si="161"/>
        <v>1.1599999999999999</v>
      </c>
      <c r="BH125" s="70">
        <f t="shared" ca="1" si="162"/>
        <v>21.337039999999998</v>
      </c>
      <c r="BI125" s="70">
        <f t="shared" ca="1" si="136"/>
        <v>21.337039999999998</v>
      </c>
      <c r="BJ125" s="67">
        <f t="shared" ca="1" si="137"/>
        <v>38.733501665490152</v>
      </c>
      <c r="BK125" s="65">
        <f t="shared" ca="1" si="138"/>
        <v>7.8887787351697325E-2</v>
      </c>
      <c r="BL125" s="65">
        <f t="shared" ca="1" si="163"/>
        <v>-5.1209374052258005E-2</v>
      </c>
      <c r="BM125" s="68">
        <f t="shared" ca="1" si="139"/>
        <v>-2.3581987295457685E-2</v>
      </c>
      <c r="BO125" s="97">
        <f t="shared" ca="1" si="164"/>
        <v>7630529.1025693957</v>
      </c>
      <c r="BP125" s="97">
        <f t="shared" ca="1" si="165"/>
        <v>7486350.3657120122</v>
      </c>
      <c r="BQ125" s="97">
        <f t="shared" ca="1" si="166"/>
        <v>7414626.1020790758</v>
      </c>
      <c r="BR125" s="97">
        <f t="shared" ca="1" si="140"/>
        <v>7239774.4835392777</v>
      </c>
      <c r="BT125" s="97">
        <f t="shared" si="141"/>
        <v>5971625.9859731151</v>
      </c>
      <c r="BU125" s="97">
        <f t="shared" si="142"/>
        <v>5874995.6466318639</v>
      </c>
      <c r="BV125" s="97">
        <f t="shared" si="143"/>
        <v>5784832.2807720462</v>
      </c>
      <c r="BW125" s="97">
        <f t="shared" si="144"/>
        <v>5784832.2807720462</v>
      </c>
      <c r="BY125" s="97">
        <f t="shared" ca="1" si="145"/>
        <v>7630529.1025693957</v>
      </c>
      <c r="BZ125" s="97">
        <f t="shared" ca="1" si="146"/>
        <v>7486350.3657120122</v>
      </c>
      <c r="CA125" s="97">
        <f t="shared" ca="1" si="147"/>
        <v>7486350.3657120122</v>
      </c>
      <c r="CB125" s="97">
        <f t="shared" ca="1" si="148"/>
        <v>7239774.4835392777</v>
      </c>
    </row>
    <row r="126" spans="2:80">
      <c r="B126" s="14">
        <v>10370</v>
      </c>
      <c r="C126" s="15" t="s">
        <v>125</v>
      </c>
      <c r="D126" s="16">
        <f>RHWM!D113</f>
        <v>1</v>
      </c>
      <c r="E126" s="16">
        <f>RHWM!E113</f>
        <v>0</v>
      </c>
      <c r="F126" s="18">
        <f>RHWM!M113</f>
        <v>368.82799999999997</v>
      </c>
      <c r="G126" s="18">
        <f>RHWM!N113</f>
        <v>367.22500000000002</v>
      </c>
      <c r="H126" s="18">
        <f>RHWM!O113</f>
        <v>402.39</v>
      </c>
      <c r="I126" s="18">
        <v>0</v>
      </c>
      <c r="J126" s="18">
        <v>0</v>
      </c>
      <c r="K126" s="18">
        <v>0</v>
      </c>
      <c r="L126" s="18">
        <v>0</v>
      </c>
      <c r="M126" s="18">
        <v>0</v>
      </c>
      <c r="N126" s="18">
        <v>0</v>
      </c>
      <c r="O126" s="81">
        <f t="shared" si="104"/>
        <v>402.39</v>
      </c>
      <c r="P126" s="63">
        <f t="shared" si="105"/>
        <v>367.22500000000002</v>
      </c>
      <c r="Q126" s="63">
        <f t="shared" si="106"/>
        <v>367.22500000000002</v>
      </c>
      <c r="R126" s="63">
        <f t="shared" si="107"/>
        <v>0</v>
      </c>
      <c r="S126" s="63">
        <f t="shared" si="108"/>
        <v>35.164999999999964</v>
      </c>
      <c r="T126" s="67">
        <f t="shared" si="149"/>
        <v>33.949064274110405</v>
      </c>
      <c r="U126" s="138">
        <f t="shared" ca="1" si="150"/>
        <v>1.1100000000000001</v>
      </c>
      <c r="V126" s="66">
        <f t="shared" ca="1" si="151"/>
        <v>407.61975000000007</v>
      </c>
      <c r="W126" s="66">
        <f t="shared" ca="1" si="109"/>
        <v>402.39</v>
      </c>
      <c r="X126" s="66">
        <f t="shared" ca="1" si="110"/>
        <v>5.2297500000000809</v>
      </c>
      <c r="Y126" s="63">
        <f t="shared" ca="1" si="111"/>
        <v>0</v>
      </c>
      <c r="Z126" s="67">
        <f t="shared" ca="1" si="152"/>
        <v>34.540070046535092</v>
      </c>
      <c r="AA126" s="68">
        <f t="shared" ca="1" si="153"/>
        <v>1.7408602712958743E-2</v>
      </c>
      <c r="AB126" s="81">
        <f t="shared" si="154"/>
        <v>384.8075</v>
      </c>
      <c r="AC126" s="63">
        <f t="shared" si="112"/>
        <v>367.22500000000002</v>
      </c>
      <c r="AD126" s="63">
        <f t="shared" si="113"/>
        <v>367.22500000000002</v>
      </c>
      <c r="AE126" s="63">
        <f t="shared" si="114"/>
        <v>0</v>
      </c>
      <c r="AF126" s="63">
        <f t="shared" si="115"/>
        <v>17.582499999999982</v>
      </c>
      <c r="AG126" s="67">
        <f t="shared" si="116"/>
        <v>34.95898946171183</v>
      </c>
      <c r="AH126" s="65">
        <f t="shared" ca="1" si="117"/>
        <v>1.1100000000000001</v>
      </c>
      <c r="AI126" s="66">
        <f t="shared" ca="1" si="118"/>
        <v>407.61975000000007</v>
      </c>
      <c r="AJ126" s="66">
        <f t="shared" ca="1" si="119"/>
        <v>384.8075</v>
      </c>
      <c r="AK126" s="66">
        <f t="shared" ca="1" si="120"/>
        <v>22.812250000000063</v>
      </c>
      <c r="AL126" s="63">
        <f t="shared" ca="1" si="121"/>
        <v>0</v>
      </c>
      <c r="AM126" s="67">
        <f t="shared" ca="1" si="122"/>
        <v>36.436332663019229</v>
      </c>
      <c r="AN126" s="65">
        <f t="shared" ca="1" si="123"/>
        <v>4.2259322253162646E-2</v>
      </c>
      <c r="AO126" s="68">
        <f t="shared" ca="1" si="124"/>
        <v>5.4900369742427957E-2</v>
      </c>
      <c r="AP126" s="81">
        <f t="shared" si="155"/>
        <v>402.39</v>
      </c>
      <c r="AQ126" s="63">
        <f t="shared" si="156"/>
        <v>367.22500000000002</v>
      </c>
      <c r="AR126" s="63">
        <f t="shared" si="125"/>
        <v>367.22500000000002</v>
      </c>
      <c r="AS126" s="63">
        <f t="shared" si="126"/>
        <v>0</v>
      </c>
      <c r="AT126" s="63">
        <f t="shared" si="127"/>
        <v>35.164999999999964</v>
      </c>
      <c r="AU126" s="67">
        <f t="shared" si="128"/>
        <v>35.901325531330492</v>
      </c>
      <c r="AV126" s="69">
        <f t="shared" ca="1" si="157"/>
        <v>1.1100000000000001</v>
      </c>
      <c r="AW126" s="66">
        <f t="shared" ca="1" si="158"/>
        <v>407.61975000000007</v>
      </c>
      <c r="AX126" s="66">
        <f t="shared" ca="1" si="129"/>
        <v>402.39</v>
      </c>
      <c r="AY126" s="66">
        <f t="shared" ca="1" si="130"/>
        <v>5.2297500000000809</v>
      </c>
      <c r="AZ126" s="63">
        <f t="shared" ca="1" si="131"/>
        <v>0</v>
      </c>
      <c r="BA126" s="67">
        <f t="shared" ca="1" si="159"/>
        <v>36.265827072435975</v>
      </c>
      <c r="BB126" s="65">
        <f t="shared" ca="1" si="132"/>
        <v>1.015287139711285E-2</v>
      </c>
      <c r="BC126" s="68">
        <f t="shared" ca="1" si="160"/>
        <v>4.9963912162766633E-2</v>
      </c>
      <c r="BD126" s="81">
        <f t="shared" si="133"/>
        <v>367.22500000000002</v>
      </c>
      <c r="BE126" s="63">
        <f t="shared" si="134"/>
        <v>367.22500000000002</v>
      </c>
      <c r="BF126" s="67">
        <f t="shared" si="135"/>
        <v>35.901325531330492</v>
      </c>
      <c r="BG126" s="69">
        <f t="shared" ca="1" si="161"/>
        <v>1.1100000000000001</v>
      </c>
      <c r="BH126" s="70">
        <f t="shared" ca="1" si="162"/>
        <v>407.61975000000007</v>
      </c>
      <c r="BI126" s="70">
        <f t="shared" ca="1" si="136"/>
        <v>407.61975000000007</v>
      </c>
      <c r="BJ126" s="67">
        <f t="shared" ca="1" si="137"/>
        <v>38.733501665490152</v>
      </c>
      <c r="BK126" s="65">
        <f t="shared" ca="1" si="138"/>
        <v>7.8887787351697325E-2</v>
      </c>
      <c r="BL126" s="65">
        <f t="shared" ca="1" si="163"/>
        <v>0.12140773349056144</v>
      </c>
      <c r="BM126" s="68">
        <f t="shared" ca="1" si="139"/>
        <v>6.8044073229747148E-2</v>
      </c>
      <c r="BO126" s="97">
        <f t="shared" ca="1" si="164"/>
        <v>123333920.92399585</v>
      </c>
      <c r="BP126" s="97">
        <f t="shared" ca="1" si="165"/>
        <v>130104998.7845066</v>
      </c>
      <c r="BQ126" s="97">
        <f t="shared" ca="1" si="166"/>
        <v>129496166.115732</v>
      </c>
      <c r="BR126" s="97">
        <f t="shared" ca="1" si="140"/>
        <v>138307612.72588232</v>
      </c>
      <c r="BT126" s="97">
        <f t="shared" si="141"/>
        <v>109210439.3218073</v>
      </c>
      <c r="BU126" s="97">
        <f t="shared" si="142"/>
        <v>112459258.56847563</v>
      </c>
      <c r="BV126" s="97">
        <f t="shared" si="143"/>
        <v>115490650.98980728</v>
      </c>
      <c r="BW126" s="97">
        <f t="shared" si="144"/>
        <v>115490650.98980728</v>
      </c>
      <c r="BY126" s="97">
        <f t="shared" ca="1" si="145"/>
        <v>123333920.92399585</v>
      </c>
      <c r="BZ126" s="97">
        <f t="shared" ca="1" si="146"/>
        <v>130104998.7845066</v>
      </c>
      <c r="CA126" s="97">
        <f t="shared" ca="1" si="147"/>
        <v>130104998.7845066</v>
      </c>
      <c r="CB126" s="97">
        <f t="shared" ca="1" si="148"/>
        <v>138307612.72588232</v>
      </c>
    </row>
    <row r="127" spans="2:80">
      <c r="B127" s="14">
        <v>10371</v>
      </c>
      <c r="C127" s="15" t="s">
        <v>126</v>
      </c>
      <c r="D127" s="16">
        <f>RHWM!D114</f>
        <v>1</v>
      </c>
      <c r="E127" s="16">
        <f>RHWM!E114</f>
        <v>0</v>
      </c>
      <c r="F127" s="18">
        <f>RHWM!M114</f>
        <v>11.535</v>
      </c>
      <c r="G127" s="18">
        <f>RHWM!N114</f>
        <v>11.568</v>
      </c>
      <c r="H127" s="18">
        <f>RHWM!O114</f>
        <v>11.032</v>
      </c>
      <c r="I127" s="18">
        <v>0.503</v>
      </c>
      <c r="J127" s="18">
        <v>0.53600000000000003</v>
      </c>
      <c r="K127" s="18">
        <v>0.503</v>
      </c>
      <c r="L127" s="18">
        <v>0.53600000000000003</v>
      </c>
      <c r="M127" s="18">
        <v>0</v>
      </c>
      <c r="N127" s="18">
        <v>0</v>
      </c>
      <c r="O127" s="81">
        <f t="shared" si="104"/>
        <v>11.032</v>
      </c>
      <c r="P127" s="63">
        <f t="shared" si="105"/>
        <v>11.568</v>
      </c>
      <c r="Q127" s="63">
        <f t="shared" si="106"/>
        <v>11.032</v>
      </c>
      <c r="R127" s="63">
        <f t="shared" si="107"/>
        <v>0.53599999999999959</v>
      </c>
      <c r="S127" s="63">
        <f t="shared" si="108"/>
        <v>0</v>
      </c>
      <c r="T127" s="67">
        <f t="shared" si="149"/>
        <v>35.30069130981898</v>
      </c>
      <c r="U127" s="138">
        <f t="shared" ca="1" si="150"/>
        <v>0.9</v>
      </c>
      <c r="V127" s="66">
        <f t="shared" ca="1" si="151"/>
        <v>10.411199999999999</v>
      </c>
      <c r="W127" s="66">
        <f t="shared" ca="1" si="109"/>
        <v>10.411199999999999</v>
      </c>
      <c r="X127" s="66">
        <f t="shared" ca="1" si="110"/>
        <v>0</v>
      </c>
      <c r="Y127" s="63">
        <f t="shared" ca="1" si="111"/>
        <v>0.62080000000000091</v>
      </c>
      <c r="Z127" s="67">
        <f t="shared" ca="1" si="152"/>
        <v>34.16862471073118</v>
      </c>
      <c r="AA127" s="68">
        <f t="shared" ca="1" si="153"/>
        <v>-3.2069247289015945E-2</v>
      </c>
      <c r="AB127" s="81">
        <f t="shared" si="154"/>
        <v>11.3</v>
      </c>
      <c r="AC127" s="63">
        <f t="shared" si="112"/>
        <v>11.568</v>
      </c>
      <c r="AD127" s="63">
        <f t="shared" si="113"/>
        <v>11.3</v>
      </c>
      <c r="AE127" s="63">
        <f t="shared" si="114"/>
        <v>0.26799999999999891</v>
      </c>
      <c r="AF127" s="63">
        <f t="shared" si="115"/>
        <v>0</v>
      </c>
      <c r="AG127" s="67">
        <f t="shared" si="116"/>
        <v>35.611405680959862</v>
      </c>
      <c r="AH127" s="65">
        <f t="shared" ca="1" si="117"/>
        <v>0.9</v>
      </c>
      <c r="AI127" s="66">
        <f t="shared" ca="1" si="118"/>
        <v>10.411199999999999</v>
      </c>
      <c r="AJ127" s="66">
        <f t="shared" ca="1" si="119"/>
        <v>10.411199999999999</v>
      </c>
      <c r="AK127" s="66">
        <f t="shared" ca="1" si="120"/>
        <v>0</v>
      </c>
      <c r="AL127" s="63">
        <f t="shared" ca="1" si="121"/>
        <v>0.88880000000000159</v>
      </c>
      <c r="AM127" s="67">
        <f t="shared" ca="1" si="122"/>
        <v>34.854465131310413</v>
      </c>
      <c r="AN127" s="65">
        <f t="shared" ca="1" si="123"/>
        <v>-2.1255565040898095E-2</v>
      </c>
      <c r="AO127" s="68">
        <f t="shared" ca="1" si="124"/>
        <v>2.0072227851881674E-2</v>
      </c>
      <c r="AP127" s="81">
        <f t="shared" si="155"/>
        <v>11.568</v>
      </c>
      <c r="AQ127" s="63">
        <f t="shared" si="156"/>
        <v>11.568</v>
      </c>
      <c r="AR127" s="63">
        <f t="shared" si="125"/>
        <v>11.568</v>
      </c>
      <c r="AS127" s="63">
        <f t="shared" si="126"/>
        <v>0</v>
      </c>
      <c r="AT127" s="63">
        <f t="shared" si="127"/>
        <v>0</v>
      </c>
      <c r="AU127" s="67">
        <f t="shared" si="128"/>
        <v>35.901325531330492</v>
      </c>
      <c r="AV127" s="69">
        <f t="shared" ca="1" si="157"/>
        <v>0.9</v>
      </c>
      <c r="AW127" s="66">
        <f t="shared" ca="1" si="158"/>
        <v>10.411199999999999</v>
      </c>
      <c r="AX127" s="66">
        <f t="shared" ca="1" si="129"/>
        <v>10.411199999999999</v>
      </c>
      <c r="AY127" s="66">
        <f t="shared" ca="1" si="130"/>
        <v>0</v>
      </c>
      <c r="AZ127" s="63">
        <f t="shared" ca="1" si="131"/>
        <v>1.1568000000000005</v>
      </c>
      <c r="BA127" s="67">
        <f t="shared" ca="1" si="159"/>
        <v>35.916810916796102</v>
      </c>
      <c r="BB127" s="65">
        <f t="shared" ca="1" si="132"/>
        <v>4.3133185854360434E-4</v>
      </c>
      <c r="BC127" s="68">
        <f t="shared" ca="1" si="160"/>
        <v>5.1163493434837504E-2</v>
      </c>
      <c r="BD127" s="81">
        <f t="shared" si="133"/>
        <v>11.568</v>
      </c>
      <c r="BE127" s="63">
        <f t="shared" si="134"/>
        <v>11.568</v>
      </c>
      <c r="BF127" s="67">
        <f t="shared" si="135"/>
        <v>35.901325531330492</v>
      </c>
      <c r="BG127" s="69">
        <f t="shared" ca="1" si="161"/>
        <v>0.9</v>
      </c>
      <c r="BH127" s="70">
        <f t="shared" ca="1" si="162"/>
        <v>10.411199999999999</v>
      </c>
      <c r="BI127" s="70">
        <f t="shared" ca="1" si="136"/>
        <v>10.411199999999999</v>
      </c>
      <c r="BJ127" s="67">
        <f t="shared" ca="1" si="137"/>
        <v>38.733501665490152</v>
      </c>
      <c r="BK127" s="65">
        <f t="shared" ca="1" si="138"/>
        <v>7.8887787351697325E-2</v>
      </c>
      <c r="BL127" s="65">
        <f t="shared" ca="1" si="163"/>
        <v>0.13359849842962235</v>
      </c>
      <c r="BM127" s="68">
        <f t="shared" ca="1" si="139"/>
        <v>7.8422629314699455E-2</v>
      </c>
      <c r="BO127" s="97">
        <f t="shared" ca="1" si="164"/>
        <v>3116250.7377540725</v>
      </c>
      <c r="BP127" s="97">
        <f t="shared" ca="1" si="165"/>
        <v>3178800.8326058667</v>
      </c>
      <c r="BQ127" s="97">
        <f t="shared" ca="1" si="166"/>
        <v>3275689.0119164605</v>
      </c>
      <c r="BR127" s="97">
        <f t="shared" ca="1" si="140"/>
        <v>3532577.1570482189</v>
      </c>
      <c r="BT127" s="97">
        <f t="shared" si="141"/>
        <v>3577219.5583505975</v>
      </c>
      <c r="BU127" s="97">
        <f t="shared" si="142"/>
        <v>3608706.01043593</v>
      </c>
      <c r="BV127" s="97">
        <f t="shared" si="143"/>
        <v>3638085.2356187366</v>
      </c>
      <c r="BW127" s="97">
        <f t="shared" si="144"/>
        <v>3638085.2356187366</v>
      </c>
      <c r="BY127" s="97">
        <f t="shared" ca="1" si="145"/>
        <v>3116250.7377540721</v>
      </c>
      <c r="BZ127" s="97">
        <f t="shared" ca="1" si="146"/>
        <v>3178800.8326058667</v>
      </c>
      <c r="CA127" s="97">
        <f t="shared" ca="1" si="147"/>
        <v>3178800.8326058667</v>
      </c>
      <c r="CB127" s="97">
        <f t="shared" ca="1" si="148"/>
        <v>3532577.1570482189</v>
      </c>
    </row>
    <row r="128" spans="2:80">
      <c r="B128" s="14">
        <v>10376</v>
      </c>
      <c r="C128" s="15" t="s">
        <v>127</v>
      </c>
      <c r="D128" s="16">
        <f>RHWM!D115</f>
        <v>1</v>
      </c>
      <c r="E128" s="16">
        <f>RHWM!E115</f>
        <v>0</v>
      </c>
      <c r="F128" s="18">
        <f>RHWM!M115</f>
        <v>56.11</v>
      </c>
      <c r="G128" s="18">
        <f>RHWM!N115</f>
        <v>56.128</v>
      </c>
      <c r="H128" s="18">
        <f>RHWM!O115</f>
        <v>56.029000000000003</v>
      </c>
      <c r="I128" s="18">
        <v>8.1000000000000003E-2</v>
      </c>
      <c r="J128" s="18">
        <v>9.9000000000000005E-2</v>
      </c>
      <c r="K128" s="18">
        <v>8.1000000000000003E-2</v>
      </c>
      <c r="L128" s="18">
        <v>9.9000000000000005E-2</v>
      </c>
      <c r="M128" s="18">
        <v>0</v>
      </c>
      <c r="N128" s="18">
        <v>0</v>
      </c>
      <c r="O128" s="81">
        <f t="shared" si="104"/>
        <v>56.029000000000003</v>
      </c>
      <c r="P128" s="63">
        <f t="shared" si="105"/>
        <v>56.128</v>
      </c>
      <c r="Q128" s="63">
        <f t="shared" si="106"/>
        <v>56.029000000000003</v>
      </c>
      <c r="R128" s="63">
        <f t="shared" si="107"/>
        <v>9.8999999999996646E-2</v>
      </c>
      <c r="S128" s="63">
        <f t="shared" si="108"/>
        <v>0</v>
      </c>
      <c r="T128" s="67">
        <f t="shared" si="149"/>
        <v>34.000516715616662</v>
      </c>
      <c r="U128" s="138">
        <f t="shared" ca="1" si="150"/>
        <v>1.37</v>
      </c>
      <c r="V128" s="66">
        <f t="shared" ca="1" si="151"/>
        <v>76.895360000000011</v>
      </c>
      <c r="W128" s="66">
        <f t="shared" ca="1" si="109"/>
        <v>56.029000000000003</v>
      </c>
      <c r="X128" s="66">
        <f t="shared" ca="1" si="110"/>
        <v>20.866360000000007</v>
      </c>
      <c r="Y128" s="63">
        <f t="shared" ca="1" si="111"/>
        <v>0</v>
      </c>
      <c r="Z128" s="67">
        <f t="shared" ca="1" si="152"/>
        <v>42.024883128417073</v>
      </c>
      <c r="AA128" s="68">
        <f t="shared" ca="1" si="153"/>
        <v>0.23600719012351856</v>
      </c>
      <c r="AB128" s="81">
        <f t="shared" si="154"/>
        <v>56.078500000000005</v>
      </c>
      <c r="AC128" s="63">
        <f t="shared" si="112"/>
        <v>56.128</v>
      </c>
      <c r="AD128" s="63">
        <f t="shared" si="113"/>
        <v>56.078500000000005</v>
      </c>
      <c r="AE128" s="63">
        <f t="shared" si="114"/>
        <v>4.949999999999477E-2</v>
      </c>
      <c r="AF128" s="63">
        <f t="shared" si="115"/>
        <v>0</v>
      </c>
      <c r="AG128" s="67">
        <f t="shared" si="116"/>
        <v>34.983825016544451</v>
      </c>
      <c r="AH128" s="65">
        <f t="shared" ca="1" si="117"/>
        <v>1.37</v>
      </c>
      <c r="AI128" s="66">
        <f t="shared" ca="1" si="118"/>
        <v>76.895360000000011</v>
      </c>
      <c r="AJ128" s="66">
        <f t="shared" ca="1" si="119"/>
        <v>56.078500000000005</v>
      </c>
      <c r="AK128" s="66">
        <f t="shared" ca="1" si="120"/>
        <v>20.816860000000005</v>
      </c>
      <c r="AL128" s="63">
        <f t="shared" ca="1" si="121"/>
        <v>0</v>
      </c>
      <c r="AM128" s="67">
        <f t="shared" ca="1" si="122"/>
        <v>42.506418151448813</v>
      </c>
      <c r="AN128" s="65">
        <f t="shared" ca="1" si="123"/>
        <v>0.21503060718337119</v>
      </c>
      <c r="AO128" s="68">
        <f t="shared" ca="1" si="124"/>
        <v>1.1458331045449688E-2</v>
      </c>
      <c r="AP128" s="81">
        <f t="shared" si="155"/>
        <v>56.128</v>
      </c>
      <c r="AQ128" s="63">
        <f t="shared" si="156"/>
        <v>56.128</v>
      </c>
      <c r="AR128" s="63">
        <f t="shared" si="125"/>
        <v>56.128</v>
      </c>
      <c r="AS128" s="63">
        <f t="shared" si="126"/>
        <v>0</v>
      </c>
      <c r="AT128" s="63">
        <f t="shared" si="127"/>
        <v>0</v>
      </c>
      <c r="AU128" s="67">
        <f t="shared" si="128"/>
        <v>35.901325531330492</v>
      </c>
      <c r="AV128" s="69">
        <f t="shared" ca="1" si="157"/>
        <v>1.37</v>
      </c>
      <c r="AW128" s="66">
        <f t="shared" ca="1" si="158"/>
        <v>76.895360000000011</v>
      </c>
      <c r="AX128" s="66">
        <f t="shared" ca="1" si="129"/>
        <v>56.128</v>
      </c>
      <c r="AY128" s="66">
        <f t="shared" ca="1" si="130"/>
        <v>20.767360000000011</v>
      </c>
      <c r="AZ128" s="63">
        <f t="shared" ca="1" si="131"/>
        <v>0</v>
      </c>
      <c r="BA128" s="67">
        <f t="shared" ca="1" si="159"/>
        <v>43.263657603500803</v>
      </c>
      <c r="BB128" s="65">
        <f t="shared" ca="1" si="132"/>
        <v>0.20507131598094697</v>
      </c>
      <c r="BC128" s="68">
        <f t="shared" ca="1" si="160"/>
        <v>2.947716645156051E-2</v>
      </c>
      <c r="BD128" s="81">
        <f t="shared" si="133"/>
        <v>56.128</v>
      </c>
      <c r="BE128" s="63">
        <f t="shared" si="134"/>
        <v>56.128</v>
      </c>
      <c r="BF128" s="67">
        <f t="shared" si="135"/>
        <v>35.901325531330492</v>
      </c>
      <c r="BG128" s="69">
        <f t="shared" ca="1" si="161"/>
        <v>1.37</v>
      </c>
      <c r="BH128" s="70">
        <f t="shared" ca="1" si="162"/>
        <v>76.895360000000011</v>
      </c>
      <c r="BI128" s="70">
        <f t="shared" ca="1" si="136"/>
        <v>76.895360000000011</v>
      </c>
      <c r="BJ128" s="67">
        <f t="shared" ca="1" si="137"/>
        <v>38.733501665490152</v>
      </c>
      <c r="BK128" s="65">
        <f t="shared" ca="1" si="138"/>
        <v>7.8887787351697325E-2</v>
      </c>
      <c r="BL128" s="65">
        <f t="shared" ca="1" si="163"/>
        <v>-7.8319824301933627E-2</v>
      </c>
      <c r="BM128" s="68">
        <f t="shared" ca="1" si="139"/>
        <v>-0.10471042415156506</v>
      </c>
      <c r="BO128" s="97">
        <f t="shared" ca="1" si="164"/>
        <v>28308102.209949806</v>
      </c>
      <c r="BP128" s="97">
        <f t="shared" ca="1" si="165"/>
        <v>28632465.816339836</v>
      </c>
      <c r="BQ128" s="97">
        <f t="shared" ca="1" si="166"/>
        <v>29142544.850720286</v>
      </c>
      <c r="BR128" s="97">
        <f t="shared" ca="1" si="140"/>
        <v>26091016.618545353</v>
      </c>
      <c r="BT128" s="97">
        <f t="shared" si="141"/>
        <v>16717417.579395795</v>
      </c>
      <c r="BU128" s="97">
        <f t="shared" si="142"/>
        <v>17200891.863430593</v>
      </c>
      <c r="BV128" s="97">
        <f t="shared" si="143"/>
        <v>17652009.690941259</v>
      </c>
      <c r="BW128" s="97">
        <f t="shared" si="144"/>
        <v>17652009.690941259</v>
      </c>
      <c r="BY128" s="97">
        <f t="shared" ca="1" si="145"/>
        <v>28308102.209949803</v>
      </c>
      <c r="BZ128" s="97">
        <f t="shared" ca="1" si="146"/>
        <v>28632465.816339839</v>
      </c>
      <c r="CA128" s="97">
        <f t="shared" ca="1" si="147"/>
        <v>28632465.816339839</v>
      </c>
      <c r="CB128" s="97">
        <f t="shared" ca="1" si="148"/>
        <v>26091016.618545353</v>
      </c>
    </row>
    <row r="129" spans="2:80">
      <c r="B129" s="14">
        <v>10378</v>
      </c>
      <c r="C129" s="15" t="s">
        <v>128</v>
      </c>
      <c r="D129" s="16">
        <f>RHWM!D116</f>
        <v>1</v>
      </c>
      <c r="E129" s="16">
        <f>RHWM!E116</f>
        <v>0</v>
      </c>
      <c r="F129" s="18">
        <f>RHWM!M116</f>
        <v>2.0350000000000001</v>
      </c>
      <c r="G129" s="18">
        <f>RHWM!N116</f>
        <v>2.0430000000000001</v>
      </c>
      <c r="H129" s="18">
        <f>RHWM!O116</f>
        <v>2.0209999999999999</v>
      </c>
      <c r="I129" s="18">
        <v>1.4E-2</v>
      </c>
      <c r="J129" s="18">
        <v>2.1999999999999999E-2</v>
      </c>
      <c r="K129" s="18">
        <v>1.4E-2</v>
      </c>
      <c r="L129" s="18">
        <v>2.1999999999999999E-2</v>
      </c>
      <c r="M129" s="18">
        <v>0</v>
      </c>
      <c r="N129" s="18">
        <v>0</v>
      </c>
      <c r="O129" s="81">
        <f t="shared" si="104"/>
        <v>2.0209999999999999</v>
      </c>
      <c r="P129" s="63">
        <f t="shared" si="105"/>
        <v>2.0430000000000001</v>
      </c>
      <c r="Q129" s="63">
        <f t="shared" si="106"/>
        <v>2.0209999999999999</v>
      </c>
      <c r="R129" s="63">
        <f t="shared" si="107"/>
        <v>2.2000000000000242E-2</v>
      </c>
      <c r="S129" s="63">
        <f t="shared" si="108"/>
        <v>0</v>
      </c>
      <c r="T129" s="67">
        <f t="shared" si="149"/>
        <v>34.263190845803784</v>
      </c>
      <c r="U129" s="138">
        <f t="shared" ca="1" si="150"/>
        <v>1.02</v>
      </c>
      <c r="V129" s="66">
        <f t="shared" ca="1" si="151"/>
        <v>2.08386</v>
      </c>
      <c r="W129" s="66">
        <f t="shared" ca="1" si="109"/>
        <v>2.0209999999999999</v>
      </c>
      <c r="X129" s="66">
        <f t="shared" ca="1" si="110"/>
        <v>6.2860000000000138E-2</v>
      </c>
      <c r="Y129" s="63">
        <f t="shared" ca="1" si="111"/>
        <v>0</v>
      </c>
      <c r="Z129" s="67">
        <f t="shared" ca="1" si="152"/>
        <v>35.041947990933998</v>
      </c>
      <c r="AA129" s="68">
        <f t="shared" ca="1" si="153"/>
        <v>2.2728681302184972E-2</v>
      </c>
      <c r="AB129" s="81">
        <f t="shared" si="154"/>
        <v>2.032</v>
      </c>
      <c r="AC129" s="63">
        <f t="shared" si="112"/>
        <v>2.0430000000000001</v>
      </c>
      <c r="AD129" s="63">
        <f t="shared" si="113"/>
        <v>2.032</v>
      </c>
      <c r="AE129" s="63">
        <f t="shared" si="114"/>
        <v>1.1000000000000121E-2</v>
      </c>
      <c r="AF129" s="63">
        <f t="shared" si="115"/>
        <v>0</v>
      </c>
      <c r="AG129" s="67">
        <f t="shared" si="116"/>
        <v>35.11061506911328</v>
      </c>
      <c r="AH129" s="65">
        <f t="shared" ca="1" si="117"/>
        <v>1.02</v>
      </c>
      <c r="AI129" s="66">
        <f t="shared" ca="1" si="118"/>
        <v>2.08386</v>
      </c>
      <c r="AJ129" s="66">
        <f t="shared" ca="1" si="119"/>
        <v>2.032</v>
      </c>
      <c r="AK129" s="66">
        <f t="shared" ca="1" si="120"/>
        <v>5.1860000000000017E-2</v>
      </c>
      <c r="AL129" s="63">
        <f t="shared" ca="1" si="121"/>
        <v>0</v>
      </c>
      <c r="AM129" s="67">
        <f t="shared" ca="1" si="122"/>
        <v>35.557895610464598</v>
      </c>
      <c r="AN129" s="65">
        <f t="shared" ca="1" si="123"/>
        <v>1.2739182736356769E-2</v>
      </c>
      <c r="AO129" s="68">
        <f t="shared" ca="1" si="124"/>
        <v>1.4723713980286934E-2</v>
      </c>
      <c r="AP129" s="81">
        <f t="shared" si="155"/>
        <v>2.0430000000000001</v>
      </c>
      <c r="AQ129" s="63">
        <f t="shared" si="156"/>
        <v>2.0430000000000001</v>
      </c>
      <c r="AR129" s="63">
        <f t="shared" si="125"/>
        <v>2.0430000000000001</v>
      </c>
      <c r="AS129" s="63">
        <f t="shared" si="126"/>
        <v>0</v>
      </c>
      <c r="AT129" s="63">
        <f t="shared" si="127"/>
        <v>0</v>
      </c>
      <c r="AU129" s="67">
        <f t="shared" si="128"/>
        <v>35.901325531330492</v>
      </c>
      <c r="AV129" s="69">
        <f t="shared" ca="1" si="157"/>
        <v>1.02</v>
      </c>
      <c r="AW129" s="66">
        <f t="shared" ca="1" si="158"/>
        <v>2.08386</v>
      </c>
      <c r="AX129" s="66">
        <f t="shared" ca="1" si="129"/>
        <v>2.0430000000000001</v>
      </c>
      <c r="AY129" s="66">
        <f t="shared" ca="1" si="130"/>
        <v>4.0859999999999896E-2</v>
      </c>
      <c r="AZ129" s="63">
        <f t="shared" ca="1" si="131"/>
        <v>0</v>
      </c>
      <c r="BA129" s="67">
        <f t="shared" ca="1" si="159"/>
        <v>36.450206781172646</v>
      </c>
      <c r="BB129" s="65">
        <f t="shared" ca="1" si="132"/>
        <v>1.5288606805427207E-2</v>
      </c>
      <c r="BC129" s="68">
        <f t="shared" ca="1" si="160"/>
        <v>4.0187799793635737E-2</v>
      </c>
      <c r="BD129" s="81">
        <f t="shared" si="133"/>
        <v>2.0430000000000001</v>
      </c>
      <c r="BE129" s="63">
        <f t="shared" si="134"/>
        <v>2.0430000000000001</v>
      </c>
      <c r="BF129" s="67">
        <f t="shared" si="135"/>
        <v>35.901325531330492</v>
      </c>
      <c r="BG129" s="69">
        <f t="shared" ca="1" si="161"/>
        <v>1.02</v>
      </c>
      <c r="BH129" s="70">
        <f t="shared" ca="1" si="162"/>
        <v>2.08386</v>
      </c>
      <c r="BI129" s="70">
        <f t="shared" ca="1" si="136"/>
        <v>2.08386</v>
      </c>
      <c r="BJ129" s="67">
        <f t="shared" ca="1" si="137"/>
        <v>38.733501665490152</v>
      </c>
      <c r="BK129" s="65">
        <f t="shared" ca="1" si="138"/>
        <v>7.8887787351697325E-2</v>
      </c>
      <c r="BL129" s="65">
        <f t="shared" ca="1" si="163"/>
        <v>0.10534670262940948</v>
      </c>
      <c r="BM129" s="68">
        <f t="shared" ca="1" si="139"/>
        <v>6.2641479595031635E-2</v>
      </c>
      <c r="BO129" s="97">
        <f t="shared" ca="1" si="164"/>
        <v>639677.22036579635</v>
      </c>
      <c r="BP129" s="97">
        <f t="shared" ca="1" si="165"/>
        <v>649095.6447981674</v>
      </c>
      <c r="BQ129" s="97">
        <f t="shared" ca="1" si="166"/>
        <v>665384.44043040648</v>
      </c>
      <c r="BR129" s="97">
        <f t="shared" ca="1" si="140"/>
        <v>707065.1062784791</v>
      </c>
      <c r="BT129" s="97">
        <f t="shared" si="141"/>
        <v>613197.36234627978</v>
      </c>
      <c r="BU129" s="97">
        <f t="shared" si="142"/>
        <v>628363.44249509834</v>
      </c>
      <c r="BV129" s="97">
        <f t="shared" si="143"/>
        <v>642514.53461005178</v>
      </c>
      <c r="BW129" s="97">
        <f t="shared" si="144"/>
        <v>642514.53461005178</v>
      </c>
      <c r="BY129" s="97">
        <f t="shared" ca="1" si="145"/>
        <v>639677.22036579647</v>
      </c>
      <c r="BZ129" s="97">
        <f t="shared" ca="1" si="146"/>
        <v>649095.64479816728</v>
      </c>
      <c r="CA129" s="97">
        <f t="shared" ca="1" si="147"/>
        <v>649095.64479816728</v>
      </c>
      <c r="CB129" s="97">
        <f t="shared" ca="1" si="148"/>
        <v>707065.1062784791</v>
      </c>
    </row>
    <row r="130" spans="2:80">
      <c r="B130" s="14">
        <v>10379</v>
      </c>
      <c r="C130" s="15" t="s">
        <v>129</v>
      </c>
      <c r="D130" s="16">
        <f>RHWM!D117</f>
        <v>1</v>
      </c>
      <c r="E130" s="16">
        <f>RHWM!E117</f>
        <v>0</v>
      </c>
      <c r="F130" s="18">
        <f>RHWM!M117</f>
        <v>4.59</v>
      </c>
      <c r="G130" s="18">
        <f>RHWM!N117</f>
        <v>4.6109999999999998</v>
      </c>
      <c r="H130" s="18">
        <f>RHWM!O117</f>
        <v>4.8079999999999998</v>
      </c>
      <c r="I130" s="18">
        <v>0</v>
      </c>
      <c r="J130" s="18">
        <v>0</v>
      </c>
      <c r="K130" s="18">
        <v>0</v>
      </c>
      <c r="L130" s="18">
        <v>0</v>
      </c>
      <c r="M130" s="18">
        <v>0</v>
      </c>
      <c r="N130" s="18">
        <v>0</v>
      </c>
      <c r="O130" s="81">
        <f t="shared" si="104"/>
        <v>4.8079999999999998</v>
      </c>
      <c r="P130" s="63">
        <f t="shared" si="105"/>
        <v>4.6109999999999998</v>
      </c>
      <c r="Q130" s="63">
        <f t="shared" si="106"/>
        <v>4.6109999999999998</v>
      </c>
      <c r="R130" s="63">
        <f t="shared" si="107"/>
        <v>0</v>
      </c>
      <c r="S130" s="63">
        <f t="shared" si="108"/>
        <v>0.19700000000000006</v>
      </c>
      <c r="T130" s="67">
        <f t="shared" si="149"/>
        <v>33.949064274110405</v>
      </c>
      <c r="U130" s="138">
        <f t="shared" ca="1" si="150"/>
        <v>0.92</v>
      </c>
      <c r="V130" s="66">
        <f t="shared" ca="1" si="151"/>
        <v>4.2421199999999999</v>
      </c>
      <c r="W130" s="66">
        <f t="shared" ca="1" si="109"/>
        <v>4.2421199999999999</v>
      </c>
      <c r="X130" s="66">
        <f t="shared" ca="1" si="110"/>
        <v>0</v>
      </c>
      <c r="Y130" s="63">
        <f t="shared" ca="1" si="111"/>
        <v>0.56587999999999994</v>
      </c>
      <c r="Z130" s="67">
        <f t="shared" ca="1" si="152"/>
        <v>34.16862471073118</v>
      </c>
      <c r="AA130" s="68">
        <f t="shared" ca="1" si="153"/>
        <v>6.4673486976845052E-3</v>
      </c>
      <c r="AB130" s="81">
        <f t="shared" si="154"/>
        <v>4.7095000000000002</v>
      </c>
      <c r="AC130" s="63">
        <f t="shared" si="112"/>
        <v>4.6109999999999998</v>
      </c>
      <c r="AD130" s="63">
        <f t="shared" si="113"/>
        <v>4.6109999999999998</v>
      </c>
      <c r="AE130" s="63">
        <f t="shared" si="114"/>
        <v>0</v>
      </c>
      <c r="AF130" s="63">
        <f t="shared" si="115"/>
        <v>9.8500000000000476E-2</v>
      </c>
      <c r="AG130" s="67">
        <f t="shared" si="116"/>
        <v>34.95898946171183</v>
      </c>
      <c r="AH130" s="65">
        <f t="shared" ca="1" si="117"/>
        <v>0.92</v>
      </c>
      <c r="AI130" s="66">
        <f t="shared" ca="1" si="118"/>
        <v>4.2421199999999999</v>
      </c>
      <c r="AJ130" s="66">
        <f t="shared" ca="1" si="119"/>
        <v>4.2421199999999999</v>
      </c>
      <c r="AK130" s="66">
        <f t="shared" ca="1" si="120"/>
        <v>0</v>
      </c>
      <c r="AL130" s="63">
        <f t="shared" ca="1" si="121"/>
        <v>0.46738000000000035</v>
      </c>
      <c r="AM130" s="67">
        <f t="shared" ca="1" si="122"/>
        <v>34.854465131310413</v>
      </c>
      <c r="AN130" s="65">
        <f t="shared" ca="1" si="123"/>
        <v>-2.9899128095763894E-3</v>
      </c>
      <c r="AO130" s="68">
        <f t="shared" ca="1" si="124"/>
        <v>2.0072227851881674E-2</v>
      </c>
      <c r="AP130" s="81">
        <f t="shared" si="155"/>
        <v>4.8079999999999998</v>
      </c>
      <c r="AQ130" s="63">
        <f t="shared" si="156"/>
        <v>4.6109999999999998</v>
      </c>
      <c r="AR130" s="63">
        <f t="shared" si="125"/>
        <v>4.6109999999999998</v>
      </c>
      <c r="AS130" s="63">
        <f t="shared" si="126"/>
        <v>0</v>
      </c>
      <c r="AT130" s="63">
        <f t="shared" si="127"/>
        <v>0.19700000000000006</v>
      </c>
      <c r="AU130" s="67">
        <f t="shared" si="128"/>
        <v>35.901325531330492</v>
      </c>
      <c r="AV130" s="69">
        <f t="shared" ca="1" si="157"/>
        <v>0.92</v>
      </c>
      <c r="AW130" s="66">
        <f t="shared" ca="1" si="158"/>
        <v>4.2421199999999999</v>
      </c>
      <c r="AX130" s="66">
        <f t="shared" ca="1" si="129"/>
        <v>4.2421199999999999</v>
      </c>
      <c r="AY130" s="66">
        <f t="shared" ca="1" si="130"/>
        <v>0</v>
      </c>
      <c r="AZ130" s="63">
        <f t="shared" ca="1" si="131"/>
        <v>0.56587999999999994</v>
      </c>
      <c r="BA130" s="67">
        <f t="shared" ca="1" si="159"/>
        <v>35.916810916796102</v>
      </c>
      <c r="BB130" s="65">
        <f t="shared" ca="1" si="132"/>
        <v>4.3133185854360434E-4</v>
      </c>
      <c r="BC130" s="68">
        <f t="shared" ca="1" si="160"/>
        <v>5.1163493434837504E-2</v>
      </c>
      <c r="BD130" s="81">
        <f t="shared" si="133"/>
        <v>4.6109999999999998</v>
      </c>
      <c r="BE130" s="63">
        <f t="shared" si="134"/>
        <v>4.6109999999999998</v>
      </c>
      <c r="BF130" s="67">
        <f t="shared" si="135"/>
        <v>35.901325531330492</v>
      </c>
      <c r="BG130" s="69">
        <f t="shared" ca="1" si="161"/>
        <v>0.92</v>
      </c>
      <c r="BH130" s="70">
        <f t="shared" ca="1" si="162"/>
        <v>4.2421199999999999</v>
      </c>
      <c r="BI130" s="70">
        <f t="shared" ca="1" si="136"/>
        <v>4.2421199999999999</v>
      </c>
      <c r="BJ130" s="67">
        <f t="shared" ca="1" si="137"/>
        <v>38.733501665490152</v>
      </c>
      <c r="BK130" s="65">
        <f t="shared" ca="1" si="138"/>
        <v>7.8887787351697325E-2</v>
      </c>
      <c r="BL130" s="65">
        <f t="shared" ca="1" si="163"/>
        <v>0.13359849842962235</v>
      </c>
      <c r="BM130" s="68">
        <f t="shared" ca="1" si="139"/>
        <v>7.8422629314699455E-2</v>
      </c>
      <c r="BO130" s="97">
        <f t="shared" ca="1" si="164"/>
        <v>1269739.2788190895</v>
      </c>
      <c r="BP130" s="97">
        <f t="shared" ca="1" si="165"/>
        <v>1295225.7749360304</v>
      </c>
      <c r="BQ130" s="97">
        <f t="shared" ca="1" si="166"/>
        <v>1334703.5760749055</v>
      </c>
      <c r="BR130" s="97">
        <f t="shared" ca="1" si="140"/>
        <v>1439374.5398664316</v>
      </c>
      <c r="BT130" s="97">
        <f t="shared" si="141"/>
        <v>1371282.8258230062</v>
      </c>
      <c r="BU130" s="97">
        <f t="shared" si="142"/>
        <v>1412076.0875736705</v>
      </c>
      <c r="BV130" s="97">
        <f t="shared" si="143"/>
        <v>1450139.2653386926</v>
      </c>
      <c r="BW130" s="97">
        <f t="shared" si="144"/>
        <v>1450139.2653386926</v>
      </c>
      <c r="BY130" s="97">
        <f t="shared" ca="1" si="145"/>
        <v>1269739.2788190895</v>
      </c>
      <c r="BZ130" s="97">
        <f t="shared" ca="1" si="146"/>
        <v>1295225.7749360304</v>
      </c>
      <c r="CA130" s="97">
        <f t="shared" ca="1" si="147"/>
        <v>1295225.7749360304</v>
      </c>
      <c r="CB130" s="97">
        <f t="shared" ca="1" si="148"/>
        <v>1439374.5398664314</v>
      </c>
    </row>
    <row r="131" spans="2:80">
      <c r="B131" s="14">
        <v>10388</v>
      </c>
      <c r="C131" s="15" t="s">
        <v>130</v>
      </c>
      <c r="D131" s="16">
        <f>RHWM!D118</f>
        <v>1</v>
      </c>
      <c r="E131" s="16">
        <f>RHWM!E118</f>
        <v>0</v>
      </c>
      <c r="F131" s="18">
        <f>RHWM!M118</f>
        <v>221.82499999999999</v>
      </c>
      <c r="G131" s="18">
        <f>RHWM!N118</f>
        <v>221.953</v>
      </c>
      <c r="H131" s="18">
        <f>RHWM!O118</f>
        <v>113.223</v>
      </c>
      <c r="I131" s="18">
        <v>108.602</v>
      </c>
      <c r="J131" s="18">
        <v>108.73</v>
      </c>
      <c r="K131" s="18">
        <v>0</v>
      </c>
      <c r="L131" s="18">
        <v>0</v>
      </c>
      <c r="M131" s="18">
        <v>108.602</v>
      </c>
      <c r="N131" s="18">
        <v>108.73</v>
      </c>
      <c r="O131" s="81">
        <f t="shared" si="104"/>
        <v>113.223</v>
      </c>
      <c r="P131" s="63">
        <f t="shared" si="105"/>
        <v>221.953</v>
      </c>
      <c r="Q131" s="63">
        <f t="shared" si="106"/>
        <v>113.223</v>
      </c>
      <c r="R131" s="63">
        <f t="shared" si="107"/>
        <v>108.73</v>
      </c>
      <c r="S131" s="63">
        <f t="shared" si="108"/>
        <v>0</v>
      </c>
      <c r="T131" s="67">
        <f t="shared" si="149"/>
        <v>48.239278154868835</v>
      </c>
      <c r="U131" s="138">
        <f t="shared" ca="1" si="150"/>
        <v>0.92</v>
      </c>
      <c r="V131" s="66">
        <f t="shared" ca="1" si="151"/>
        <v>204.19676000000001</v>
      </c>
      <c r="W131" s="66">
        <f t="shared" ca="1" si="109"/>
        <v>113.223</v>
      </c>
      <c r="X131" s="66">
        <f t="shared" ca="1" si="110"/>
        <v>90.973760000000013</v>
      </c>
      <c r="Y131" s="63">
        <f t="shared" ca="1" si="111"/>
        <v>0</v>
      </c>
      <c r="Z131" s="67">
        <f t="shared" ca="1" si="152"/>
        <v>47.067044192195389</v>
      </c>
      <c r="AA131" s="68">
        <f t="shared" ca="1" si="153"/>
        <v>-2.4300404307669554E-2</v>
      </c>
      <c r="AB131" s="81">
        <f t="shared" si="154"/>
        <v>167.58799999999999</v>
      </c>
      <c r="AC131" s="63">
        <f t="shared" si="112"/>
        <v>221.953</v>
      </c>
      <c r="AD131" s="63">
        <f t="shared" si="113"/>
        <v>167.58799999999999</v>
      </c>
      <c r="AE131" s="63">
        <f t="shared" si="114"/>
        <v>54.365000000000009</v>
      </c>
      <c r="AF131" s="63">
        <f t="shared" si="115"/>
        <v>0</v>
      </c>
      <c r="AG131" s="67">
        <f t="shared" si="116"/>
        <v>41.856726090250469</v>
      </c>
      <c r="AH131" s="65">
        <f t="shared" ca="1" si="117"/>
        <v>0.92</v>
      </c>
      <c r="AI131" s="66">
        <f t="shared" ca="1" si="118"/>
        <v>204.19676000000001</v>
      </c>
      <c r="AJ131" s="66">
        <f t="shared" ca="1" si="119"/>
        <v>167.58799999999999</v>
      </c>
      <c r="AK131" s="66">
        <f t="shared" ca="1" si="120"/>
        <v>36.608760000000018</v>
      </c>
      <c r="AL131" s="63">
        <f t="shared" ca="1" si="121"/>
        <v>0</v>
      </c>
      <c r="AM131" s="67">
        <f t="shared" ca="1" si="122"/>
        <v>39.921960728593589</v>
      </c>
      <c r="AN131" s="65">
        <f t="shared" ca="1" si="123"/>
        <v>-4.6223523490231511E-2</v>
      </c>
      <c r="AO131" s="68">
        <f t="shared" ca="1" si="124"/>
        <v>-0.15180650466227052</v>
      </c>
      <c r="AP131" s="81">
        <f t="shared" si="155"/>
        <v>221.953</v>
      </c>
      <c r="AQ131" s="63">
        <f t="shared" si="156"/>
        <v>221.953</v>
      </c>
      <c r="AR131" s="63">
        <f t="shared" si="125"/>
        <v>221.953</v>
      </c>
      <c r="AS131" s="63">
        <f t="shared" si="126"/>
        <v>0</v>
      </c>
      <c r="AT131" s="63">
        <f t="shared" si="127"/>
        <v>0</v>
      </c>
      <c r="AU131" s="67">
        <f t="shared" si="128"/>
        <v>35.901325531330492</v>
      </c>
      <c r="AV131" s="69">
        <f t="shared" ca="1" si="157"/>
        <v>0.92</v>
      </c>
      <c r="AW131" s="66">
        <f t="shared" ca="1" si="158"/>
        <v>204.19676000000001</v>
      </c>
      <c r="AX131" s="66">
        <f t="shared" ca="1" si="129"/>
        <v>204.19676000000001</v>
      </c>
      <c r="AY131" s="66">
        <f t="shared" ca="1" si="130"/>
        <v>0</v>
      </c>
      <c r="AZ131" s="63">
        <f t="shared" ca="1" si="131"/>
        <v>17.756239999999991</v>
      </c>
      <c r="BA131" s="67">
        <f t="shared" ca="1" si="159"/>
        <v>35.916810916796102</v>
      </c>
      <c r="BB131" s="65">
        <f t="shared" ca="1" si="132"/>
        <v>4.3133185854360434E-4</v>
      </c>
      <c r="BC131" s="68">
        <f t="shared" ca="1" si="160"/>
        <v>-0.23690107307074548</v>
      </c>
      <c r="BD131" s="81">
        <f t="shared" si="133"/>
        <v>221.953</v>
      </c>
      <c r="BE131" s="63">
        <f t="shared" si="134"/>
        <v>221.953</v>
      </c>
      <c r="BF131" s="67">
        <f t="shared" si="135"/>
        <v>35.901325531330492</v>
      </c>
      <c r="BG131" s="69">
        <f t="shared" ca="1" si="161"/>
        <v>0.92</v>
      </c>
      <c r="BH131" s="70">
        <f t="shared" ca="1" si="162"/>
        <v>204.19676000000001</v>
      </c>
      <c r="BI131" s="70">
        <f t="shared" ca="1" si="136"/>
        <v>204.19676000000001</v>
      </c>
      <c r="BJ131" s="67">
        <f t="shared" ca="1" si="137"/>
        <v>38.733501665490152</v>
      </c>
      <c r="BK131" s="65">
        <f t="shared" ca="1" si="138"/>
        <v>7.8887787351697325E-2</v>
      </c>
      <c r="BL131" s="65">
        <f t="shared" ca="1" si="163"/>
        <v>-0.17705684879372763</v>
      </c>
      <c r="BM131" s="68">
        <f t="shared" ca="1" si="139"/>
        <v>7.8422629314699455E-2</v>
      </c>
      <c r="BO131" s="97">
        <f t="shared" ca="1" si="164"/>
        <v>84191816.238970503</v>
      </c>
      <c r="BP131" s="97">
        <f t="shared" ca="1" si="165"/>
        <v>71410950.894564211</v>
      </c>
      <c r="BQ131" s="97">
        <f t="shared" ca="1" si="166"/>
        <v>64246684.628183372</v>
      </c>
      <c r="BR131" s="97">
        <f t="shared" ca="1" si="140"/>
        <v>69285078.561477795</v>
      </c>
      <c r="BT131" s="97">
        <f t="shared" si="141"/>
        <v>93792027.937734604</v>
      </c>
      <c r="BU131" s="97">
        <f t="shared" si="142"/>
        <v>81382379.110966012</v>
      </c>
      <c r="BV131" s="97">
        <f t="shared" si="143"/>
        <v>69803244.49354127</v>
      </c>
      <c r="BW131" s="97">
        <f t="shared" si="144"/>
        <v>69803244.49354127</v>
      </c>
      <c r="BY131" s="97">
        <f t="shared" ca="1" si="145"/>
        <v>84191816.238970488</v>
      </c>
      <c r="BZ131" s="97">
        <f t="shared" ca="1" si="146"/>
        <v>71410950.894564196</v>
      </c>
      <c r="CA131" s="97">
        <f t="shared" ca="1" si="147"/>
        <v>71410950.894564196</v>
      </c>
      <c r="CB131" s="97">
        <f t="shared" ca="1" si="148"/>
        <v>69285078.561477795</v>
      </c>
    </row>
    <row r="132" spans="2:80">
      <c r="B132" s="14">
        <v>10391</v>
      </c>
      <c r="C132" s="15" t="s">
        <v>131</v>
      </c>
      <c r="D132" s="16">
        <f>RHWM!D119</f>
        <v>1</v>
      </c>
      <c r="E132" s="16">
        <f>RHWM!E119</f>
        <v>0</v>
      </c>
      <c r="F132" s="18">
        <f>RHWM!M119</f>
        <v>38.054000000000002</v>
      </c>
      <c r="G132" s="18">
        <f>RHWM!N119</f>
        <v>38.607999999999997</v>
      </c>
      <c r="H132" s="18">
        <f>RHWM!O119</f>
        <v>29.977</v>
      </c>
      <c r="I132" s="18">
        <v>8.077</v>
      </c>
      <c r="J132" s="18">
        <v>8.6310000000000002</v>
      </c>
      <c r="K132" s="18">
        <v>0</v>
      </c>
      <c r="L132" s="18">
        <v>0</v>
      </c>
      <c r="M132" s="18">
        <v>8.077</v>
      </c>
      <c r="N132" s="18">
        <v>8.6310000000000002</v>
      </c>
      <c r="O132" s="81">
        <f t="shared" si="104"/>
        <v>29.977</v>
      </c>
      <c r="P132" s="63">
        <f t="shared" si="105"/>
        <v>38.607999999999997</v>
      </c>
      <c r="Q132" s="63">
        <f t="shared" si="106"/>
        <v>29.977</v>
      </c>
      <c r="R132" s="63">
        <f t="shared" si="107"/>
        <v>8.6309999999999967</v>
      </c>
      <c r="S132" s="63">
        <f t="shared" si="108"/>
        <v>0</v>
      </c>
      <c r="T132" s="67">
        <f t="shared" si="149"/>
        <v>40.470364166623689</v>
      </c>
      <c r="U132" s="138">
        <f t="shared" ca="1" si="150"/>
        <v>1.1599999999999999</v>
      </c>
      <c r="V132" s="66">
        <f t="shared" ca="1" si="151"/>
        <v>44.785279999999993</v>
      </c>
      <c r="W132" s="66">
        <f t="shared" ca="1" si="109"/>
        <v>29.977</v>
      </c>
      <c r="X132" s="66">
        <f t="shared" ca="1" si="110"/>
        <v>14.808279999999993</v>
      </c>
      <c r="Y132" s="63">
        <f t="shared" ca="1" si="111"/>
        <v>0</v>
      </c>
      <c r="Z132" s="67">
        <f t="shared" ca="1" si="152"/>
        <v>43.741414512839675</v>
      </c>
      <c r="AA132" s="68">
        <f t="shared" ca="1" si="153"/>
        <v>8.0825819425505818E-2</v>
      </c>
      <c r="AB132" s="81">
        <f t="shared" si="154"/>
        <v>34.292499999999997</v>
      </c>
      <c r="AC132" s="63">
        <f t="shared" si="112"/>
        <v>38.607999999999997</v>
      </c>
      <c r="AD132" s="63">
        <f t="shared" si="113"/>
        <v>34.292499999999997</v>
      </c>
      <c r="AE132" s="63">
        <f t="shared" si="114"/>
        <v>4.3155000000000001</v>
      </c>
      <c r="AF132" s="63">
        <f t="shared" si="115"/>
        <v>0</v>
      </c>
      <c r="AG132" s="67">
        <f t="shared" si="116"/>
        <v>38.10675264493765</v>
      </c>
      <c r="AH132" s="65">
        <f t="shared" ca="1" si="117"/>
        <v>1.1599999999999999</v>
      </c>
      <c r="AI132" s="66">
        <f t="shared" ca="1" si="118"/>
        <v>44.785279999999993</v>
      </c>
      <c r="AJ132" s="66">
        <f t="shared" ca="1" si="119"/>
        <v>34.292499999999997</v>
      </c>
      <c r="AK132" s="66">
        <f t="shared" ca="1" si="120"/>
        <v>10.492779999999996</v>
      </c>
      <c r="AL132" s="63">
        <f t="shared" ca="1" si="121"/>
        <v>0</v>
      </c>
      <c r="AM132" s="67">
        <f t="shared" ca="1" si="122"/>
        <v>41.476820489130851</v>
      </c>
      <c r="AN132" s="65">
        <f t="shared" ca="1" si="123"/>
        <v>8.8437550047731683E-2</v>
      </c>
      <c r="AO132" s="68">
        <f t="shared" ca="1" si="124"/>
        <v>-5.1772308896048225E-2</v>
      </c>
      <c r="AP132" s="81">
        <f t="shared" si="155"/>
        <v>38.607999999999997</v>
      </c>
      <c r="AQ132" s="63">
        <f t="shared" si="156"/>
        <v>38.607999999999997</v>
      </c>
      <c r="AR132" s="63">
        <f t="shared" si="125"/>
        <v>38.607999999999997</v>
      </c>
      <c r="AS132" s="63">
        <f t="shared" si="126"/>
        <v>0</v>
      </c>
      <c r="AT132" s="63">
        <f t="shared" si="127"/>
        <v>0</v>
      </c>
      <c r="AU132" s="67">
        <f t="shared" si="128"/>
        <v>35.901325531330492</v>
      </c>
      <c r="AV132" s="69">
        <f t="shared" ca="1" si="157"/>
        <v>1.1599999999999999</v>
      </c>
      <c r="AW132" s="66">
        <f t="shared" ca="1" si="158"/>
        <v>44.785279999999993</v>
      </c>
      <c r="AX132" s="66">
        <f t="shared" ca="1" si="129"/>
        <v>38.607999999999997</v>
      </c>
      <c r="AY132" s="66">
        <f t="shared" ca="1" si="130"/>
        <v>6.1772799999999961</v>
      </c>
      <c r="AZ132" s="63">
        <f t="shared" ca="1" si="131"/>
        <v>0</v>
      </c>
      <c r="BA132" s="67">
        <f t="shared" ca="1" si="159"/>
        <v>39.668974928272505</v>
      </c>
      <c r="BB132" s="65">
        <f t="shared" ca="1" si="132"/>
        <v>0.10494457631248322</v>
      </c>
      <c r="BC132" s="68">
        <f t="shared" ca="1" si="160"/>
        <v>-9.3102603789179339E-2</v>
      </c>
      <c r="BD132" s="81">
        <f t="shared" si="133"/>
        <v>38.607999999999997</v>
      </c>
      <c r="BE132" s="63">
        <f t="shared" si="134"/>
        <v>38.607999999999997</v>
      </c>
      <c r="BF132" s="67">
        <f t="shared" si="135"/>
        <v>35.901325531330492</v>
      </c>
      <c r="BG132" s="69">
        <f t="shared" ca="1" si="161"/>
        <v>1.1599999999999999</v>
      </c>
      <c r="BH132" s="70">
        <f t="shared" ca="1" si="162"/>
        <v>44.785279999999993</v>
      </c>
      <c r="BI132" s="70">
        <f t="shared" ca="1" si="136"/>
        <v>44.785279999999993</v>
      </c>
      <c r="BJ132" s="67">
        <f t="shared" ca="1" si="137"/>
        <v>38.733501665490152</v>
      </c>
      <c r="BK132" s="65">
        <f t="shared" ca="1" si="138"/>
        <v>7.8887787351697325E-2</v>
      </c>
      <c r="BL132" s="65">
        <f t="shared" ca="1" si="163"/>
        <v>-0.11448904666490656</v>
      </c>
      <c r="BM132" s="68">
        <f t="shared" ca="1" si="139"/>
        <v>-2.3581987295457685E-2</v>
      </c>
      <c r="BO132" s="97">
        <f t="shared" ca="1" si="164"/>
        <v>17160590.309809431</v>
      </c>
      <c r="BP132" s="97">
        <f t="shared" ca="1" si="165"/>
        <v>16272146.927451447</v>
      </c>
      <c r="BQ132" s="97">
        <f t="shared" ca="1" si="166"/>
        <v>15562894.669406813</v>
      </c>
      <c r="BR132" s="97">
        <f t="shared" ca="1" si="140"/>
        <v>15195890.685032316</v>
      </c>
      <c r="BT132" s="97">
        <f t="shared" si="141"/>
        <v>13687323.220966265</v>
      </c>
      <c r="BU132" s="97">
        <f t="shared" si="142"/>
        <v>12887935.433573995</v>
      </c>
      <c r="BV132" s="97">
        <f t="shared" si="143"/>
        <v>12142046.574755201</v>
      </c>
      <c r="BW132" s="97">
        <f t="shared" si="144"/>
        <v>12142046.574755201</v>
      </c>
      <c r="BY132" s="97">
        <f t="shared" ca="1" si="145"/>
        <v>17160590.309809431</v>
      </c>
      <c r="BZ132" s="97">
        <f t="shared" ca="1" si="146"/>
        <v>16272146.927451447</v>
      </c>
      <c r="CA132" s="97">
        <f t="shared" ca="1" si="147"/>
        <v>16272146.927451447</v>
      </c>
      <c r="CB132" s="97">
        <f t="shared" ca="1" si="148"/>
        <v>15195890.685032316</v>
      </c>
    </row>
    <row r="133" spans="2:80">
      <c r="B133" s="14">
        <v>10406</v>
      </c>
      <c r="C133" s="15" t="s">
        <v>132</v>
      </c>
      <c r="D133" s="16">
        <f>RHWM!D120</f>
        <v>1</v>
      </c>
      <c r="E133" s="16">
        <f>RHWM!E120</f>
        <v>0</v>
      </c>
      <c r="F133" s="18">
        <f>RHWM!M120</f>
        <v>0.66300000000000003</v>
      </c>
      <c r="G133" s="18">
        <f>RHWM!N120</f>
        <v>0.66800000000000004</v>
      </c>
      <c r="H133" s="18">
        <f>RHWM!O120</f>
        <v>0.45800000000000002</v>
      </c>
      <c r="I133" s="18">
        <v>0.20499999999999999</v>
      </c>
      <c r="J133" s="18">
        <v>0.21</v>
      </c>
      <c r="K133" s="18">
        <v>0.20499999999999999</v>
      </c>
      <c r="L133" s="18">
        <v>0.21</v>
      </c>
      <c r="M133" s="18">
        <v>0</v>
      </c>
      <c r="N133" s="18">
        <v>0</v>
      </c>
      <c r="O133" s="81">
        <f t="shared" si="104"/>
        <v>0.45800000000000002</v>
      </c>
      <c r="P133" s="63">
        <f t="shared" si="105"/>
        <v>0.66800000000000004</v>
      </c>
      <c r="Q133" s="63">
        <f t="shared" si="106"/>
        <v>0.45800000000000002</v>
      </c>
      <c r="R133" s="63">
        <f t="shared" si="107"/>
        <v>0.21000000000000002</v>
      </c>
      <c r="S133" s="63">
        <f t="shared" si="108"/>
        <v>0</v>
      </c>
      <c r="T133" s="67">
        <f t="shared" si="149"/>
        <v>43.119568020273306</v>
      </c>
      <c r="U133" s="138">
        <f t="shared" ca="1" si="150"/>
        <v>0.93</v>
      </c>
      <c r="V133" s="66">
        <f t="shared" ca="1" si="151"/>
        <v>0.62124000000000001</v>
      </c>
      <c r="W133" s="66">
        <f t="shared" ca="1" si="109"/>
        <v>0.45800000000000002</v>
      </c>
      <c r="X133" s="66">
        <f t="shared" ca="1" si="110"/>
        <v>0.16324</v>
      </c>
      <c r="Y133" s="63">
        <f t="shared" ca="1" si="111"/>
        <v>0</v>
      </c>
      <c r="Z133" s="67">
        <f t="shared" ca="1" si="152"/>
        <v>41.776026845526488</v>
      </c>
      <c r="AA133" s="68">
        <f t="shared" ca="1" si="153"/>
        <v>-3.11585026574277E-2</v>
      </c>
      <c r="AB133" s="81">
        <f t="shared" si="154"/>
        <v>0.56300000000000006</v>
      </c>
      <c r="AC133" s="63">
        <f t="shared" si="112"/>
        <v>0.66800000000000004</v>
      </c>
      <c r="AD133" s="63">
        <f t="shared" si="113"/>
        <v>0.56300000000000006</v>
      </c>
      <c r="AE133" s="63">
        <f t="shared" si="114"/>
        <v>0.10499999999999998</v>
      </c>
      <c r="AF133" s="63">
        <f t="shared" si="115"/>
        <v>0</v>
      </c>
      <c r="AG133" s="67">
        <f t="shared" si="116"/>
        <v>39.385495609197243</v>
      </c>
      <c r="AH133" s="65">
        <f t="shared" ca="1" si="117"/>
        <v>0.93</v>
      </c>
      <c r="AI133" s="66">
        <f t="shared" ca="1" si="118"/>
        <v>0.62124000000000001</v>
      </c>
      <c r="AJ133" s="66">
        <f t="shared" ca="1" si="119"/>
        <v>0.56300000000000006</v>
      </c>
      <c r="AK133" s="66">
        <f t="shared" ca="1" si="120"/>
        <v>5.8239999999999958E-2</v>
      </c>
      <c r="AL133" s="63">
        <f t="shared" ca="1" si="121"/>
        <v>0</v>
      </c>
      <c r="AM133" s="67">
        <f t="shared" ca="1" si="122"/>
        <v>37.504302152031038</v>
      </c>
      <c r="AN133" s="65">
        <f t="shared" ca="1" si="123"/>
        <v>-4.7763610132835588E-2</v>
      </c>
      <c r="AO133" s="68">
        <f t="shared" ca="1" si="124"/>
        <v>-0.10225301485205451</v>
      </c>
      <c r="AP133" s="81">
        <f t="shared" si="155"/>
        <v>0.66800000000000004</v>
      </c>
      <c r="AQ133" s="63">
        <f t="shared" si="156"/>
        <v>0.66800000000000004</v>
      </c>
      <c r="AR133" s="63">
        <f t="shared" si="125"/>
        <v>0.66800000000000004</v>
      </c>
      <c r="AS133" s="63">
        <f t="shared" si="126"/>
        <v>0</v>
      </c>
      <c r="AT133" s="63">
        <f t="shared" si="127"/>
        <v>0</v>
      </c>
      <c r="AU133" s="67">
        <f t="shared" si="128"/>
        <v>35.901325531330492</v>
      </c>
      <c r="AV133" s="69">
        <f t="shared" ca="1" si="157"/>
        <v>0.93</v>
      </c>
      <c r="AW133" s="66">
        <f t="shared" ca="1" si="158"/>
        <v>0.62124000000000001</v>
      </c>
      <c r="AX133" s="66">
        <f t="shared" ca="1" si="129"/>
        <v>0.62124000000000001</v>
      </c>
      <c r="AY133" s="66">
        <f t="shared" ca="1" si="130"/>
        <v>0</v>
      </c>
      <c r="AZ133" s="63">
        <f t="shared" ca="1" si="131"/>
        <v>4.6760000000000024E-2</v>
      </c>
      <c r="BA133" s="67">
        <f t="shared" ca="1" si="159"/>
        <v>35.916810916796102</v>
      </c>
      <c r="BB133" s="65">
        <f t="shared" ca="1" si="132"/>
        <v>4.3133185854360434E-4</v>
      </c>
      <c r="BC133" s="68">
        <f t="shared" ca="1" si="160"/>
        <v>-0.14025306787540548</v>
      </c>
      <c r="BD133" s="81">
        <f t="shared" si="133"/>
        <v>0.66800000000000004</v>
      </c>
      <c r="BE133" s="63">
        <f t="shared" si="134"/>
        <v>0.66800000000000004</v>
      </c>
      <c r="BF133" s="67">
        <f t="shared" si="135"/>
        <v>35.901325531330492</v>
      </c>
      <c r="BG133" s="69">
        <f t="shared" ca="1" si="161"/>
        <v>0.93</v>
      </c>
      <c r="BH133" s="70">
        <f t="shared" ca="1" si="162"/>
        <v>0.62124000000000001</v>
      </c>
      <c r="BI133" s="70">
        <f t="shared" ca="1" si="136"/>
        <v>0.62124000000000001</v>
      </c>
      <c r="BJ133" s="67">
        <f t="shared" ca="1" si="137"/>
        <v>38.733501665490152</v>
      </c>
      <c r="BK133" s="65">
        <f t="shared" ca="1" si="138"/>
        <v>7.8887787351697325E-2</v>
      </c>
      <c r="BL133" s="65">
        <f t="shared" ca="1" si="163"/>
        <v>-7.2829452912948289E-2</v>
      </c>
      <c r="BM133" s="68">
        <f t="shared" ca="1" si="139"/>
        <v>7.8422629314699455E-2</v>
      </c>
      <c r="BO133" s="97">
        <f t="shared" ca="1" si="164"/>
        <v>227347.74491743033</v>
      </c>
      <c r="BP133" s="97">
        <f t="shared" ca="1" si="165"/>
        <v>204100.75257980719</v>
      </c>
      <c r="BQ133" s="97">
        <f t="shared" ca="1" si="166"/>
        <v>195461.5262182056</v>
      </c>
      <c r="BR133" s="97">
        <f t="shared" ca="1" si="140"/>
        <v>210790.13303410137</v>
      </c>
      <c r="BT133" s="97">
        <f t="shared" si="141"/>
        <v>252321.91379287292</v>
      </c>
      <c r="BU133" s="97">
        <f t="shared" si="142"/>
        <v>230471.31694642734</v>
      </c>
      <c r="BV133" s="97">
        <f t="shared" si="143"/>
        <v>210083.06858517602</v>
      </c>
      <c r="BW133" s="97">
        <f t="shared" si="144"/>
        <v>210083.06858517602</v>
      </c>
      <c r="BY133" s="97">
        <f t="shared" ca="1" si="145"/>
        <v>227347.7449174303</v>
      </c>
      <c r="BZ133" s="97">
        <f t="shared" ca="1" si="146"/>
        <v>204100.75257980719</v>
      </c>
      <c r="CA133" s="97">
        <f t="shared" ca="1" si="147"/>
        <v>204100.75257980719</v>
      </c>
      <c r="CB133" s="97">
        <f t="shared" ca="1" si="148"/>
        <v>210790.13303410134</v>
      </c>
    </row>
    <row r="134" spans="2:80">
      <c r="B134" s="14">
        <v>10408</v>
      </c>
      <c r="C134" s="15" t="s">
        <v>133</v>
      </c>
      <c r="D134" s="16">
        <f>RHWM!D121</f>
        <v>1</v>
      </c>
      <c r="E134" s="16">
        <f>RHWM!E121</f>
        <v>0</v>
      </c>
      <c r="F134" s="18">
        <f>RHWM!M121</f>
        <v>1.639</v>
      </c>
      <c r="G134" s="18">
        <f>RHWM!N121</f>
        <v>1.6379999999999999</v>
      </c>
      <c r="H134" s="18">
        <f>RHWM!O121</f>
        <v>1.5269999999999999</v>
      </c>
      <c r="I134" s="18">
        <v>0.112</v>
      </c>
      <c r="J134" s="18">
        <v>0.111</v>
      </c>
      <c r="K134" s="18">
        <v>0.112</v>
      </c>
      <c r="L134" s="18">
        <v>0.111</v>
      </c>
      <c r="M134" s="18">
        <v>0</v>
      </c>
      <c r="N134" s="18">
        <v>0</v>
      </c>
      <c r="O134" s="81">
        <f t="shared" si="104"/>
        <v>1.5269999999999999</v>
      </c>
      <c r="P134" s="63">
        <f t="shared" si="105"/>
        <v>1.6379999999999999</v>
      </c>
      <c r="Q134" s="63">
        <f t="shared" si="106"/>
        <v>1.5269999999999999</v>
      </c>
      <c r="R134" s="63">
        <f t="shared" si="107"/>
        <v>0.11099999999999999</v>
      </c>
      <c r="S134" s="63">
        <f t="shared" si="108"/>
        <v>0</v>
      </c>
      <c r="T134" s="67">
        <f t="shared" si="149"/>
        <v>35.925849295828193</v>
      </c>
      <c r="U134" s="138">
        <f t="shared" ca="1" si="150"/>
        <v>1.03</v>
      </c>
      <c r="V134" s="66">
        <f t="shared" ca="1" si="151"/>
        <v>1.6871399999999999</v>
      </c>
      <c r="W134" s="66">
        <f t="shared" ca="1" si="109"/>
        <v>1.5269999999999999</v>
      </c>
      <c r="X134" s="66">
        <f t="shared" ca="1" si="110"/>
        <v>0.16013999999999995</v>
      </c>
      <c r="Y134" s="63">
        <f t="shared" ca="1" si="111"/>
        <v>0</v>
      </c>
      <c r="Z134" s="67">
        <f t="shared" ca="1" si="152"/>
        <v>36.916632130876224</v>
      </c>
      <c r="AA134" s="68">
        <f t="shared" ca="1" si="153"/>
        <v>2.7578550109964572E-2</v>
      </c>
      <c r="AB134" s="81">
        <f t="shared" si="154"/>
        <v>1.5825</v>
      </c>
      <c r="AC134" s="63">
        <f t="shared" si="112"/>
        <v>1.6379999999999999</v>
      </c>
      <c r="AD134" s="63">
        <f t="shared" si="113"/>
        <v>1.5825</v>
      </c>
      <c r="AE134" s="63">
        <f t="shared" si="114"/>
        <v>5.5499999999999883E-2</v>
      </c>
      <c r="AF134" s="63">
        <f t="shared" si="115"/>
        <v>0</v>
      </c>
      <c r="AG134" s="67">
        <f t="shared" si="116"/>
        <v>35.913162895701447</v>
      </c>
      <c r="AH134" s="65">
        <f t="shared" ca="1" si="117"/>
        <v>1.03</v>
      </c>
      <c r="AI134" s="66">
        <f t="shared" ca="1" si="118"/>
        <v>1.6871399999999999</v>
      </c>
      <c r="AJ134" s="66">
        <f t="shared" ca="1" si="119"/>
        <v>1.5825</v>
      </c>
      <c r="AK134" s="66">
        <f t="shared" ca="1" si="120"/>
        <v>0.10463999999999984</v>
      </c>
      <c r="AL134" s="63">
        <f t="shared" ca="1" si="121"/>
        <v>0</v>
      </c>
      <c r="AM134" s="67">
        <f t="shared" ca="1" si="122"/>
        <v>36.607553534560694</v>
      </c>
      <c r="AN134" s="65">
        <f t="shared" ca="1" si="123"/>
        <v>1.9335268265729955E-2</v>
      </c>
      <c r="AO134" s="68">
        <f t="shared" ca="1" si="124"/>
        <v>-8.3723400124851022E-3</v>
      </c>
      <c r="AP134" s="81">
        <f t="shared" si="155"/>
        <v>1.6379999999999999</v>
      </c>
      <c r="AQ134" s="63">
        <f t="shared" si="156"/>
        <v>1.6379999999999999</v>
      </c>
      <c r="AR134" s="63">
        <f t="shared" si="125"/>
        <v>1.6379999999999999</v>
      </c>
      <c r="AS134" s="63">
        <f t="shared" si="126"/>
        <v>0</v>
      </c>
      <c r="AT134" s="63">
        <f t="shared" si="127"/>
        <v>0</v>
      </c>
      <c r="AU134" s="67">
        <f t="shared" si="128"/>
        <v>35.901325531330492</v>
      </c>
      <c r="AV134" s="69">
        <f t="shared" ca="1" si="157"/>
        <v>1.03</v>
      </c>
      <c r="AW134" s="66">
        <f t="shared" ca="1" si="158"/>
        <v>1.6871399999999999</v>
      </c>
      <c r="AX134" s="66">
        <f t="shared" ca="1" si="129"/>
        <v>1.6379999999999999</v>
      </c>
      <c r="AY134" s="66">
        <f t="shared" ca="1" si="130"/>
        <v>4.9139999999999961E-2</v>
      </c>
      <c r="AZ134" s="63">
        <f t="shared" ca="1" si="131"/>
        <v>0</v>
      </c>
      <c r="BA134" s="67">
        <f t="shared" ca="1" si="159"/>
        <v>36.709136812423402</v>
      </c>
      <c r="BB134" s="65">
        <f t="shared" ca="1" si="132"/>
        <v>2.250087619711838E-2</v>
      </c>
      <c r="BC134" s="68">
        <f t="shared" ca="1" si="160"/>
        <v>-5.6206459385897967E-3</v>
      </c>
      <c r="BD134" s="81">
        <f t="shared" si="133"/>
        <v>1.6379999999999999</v>
      </c>
      <c r="BE134" s="63">
        <f t="shared" si="134"/>
        <v>1.6379999999999999</v>
      </c>
      <c r="BF134" s="67">
        <f t="shared" si="135"/>
        <v>35.901325531330492</v>
      </c>
      <c r="BG134" s="69">
        <f t="shared" ca="1" si="161"/>
        <v>1.03</v>
      </c>
      <c r="BH134" s="70">
        <f t="shared" ca="1" si="162"/>
        <v>1.6871399999999999</v>
      </c>
      <c r="BI134" s="70">
        <f t="shared" ca="1" si="136"/>
        <v>1.6871399999999999</v>
      </c>
      <c r="BJ134" s="67">
        <f t="shared" ca="1" si="137"/>
        <v>38.733501665490152</v>
      </c>
      <c r="BK134" s="65">
        <f t="shared" ca="1" si="138"/>
        <v>7.8887787351697325E-2</v>
      </c>
      <c r="BL134" s="65">
        <f t="shared" ca="1" si="163"/>
        <v>4.9215473615599414E-2</v>
      </c>
      <c r="BM134" s="68">
        <f t="shared" ca="1" si="139"/>
        <v>5.5146076122978949E-2</v>
      </c>
      <c r="BO134" s="97">
        <f t="shared" ca="1" si="164"/>
        <v>545603.69418358977</v>
      </c>
      <c r="BP134" s="97">
        <f t="shared" ca="1" si="165"/>
        <v>541035.71454381675</v>
      </c>
      <c r="BQ134" s="97">
        <f t="shared" ca="1" si="166"/>
        <v>542537.04899579717</v>
      </c>
      <c r="BR134" s="97">
        <f t="shared" ca="1" si="140"/>
        <v>572455.83839925576</v>
      </c>
      <c r="BT134" s="97">
        <f t="shared" si="141"/>
        <v>515495.70044392324</v>
      </c>
      <c r="BU134" s="97">
        <f t="shared" si="142"/>
        <v>515313.66481087258</v>
      </c>
      <c r="BV134" s="97">
        <f t="shared" si="143"/>
        <v>515143.81188999745</v>
      </c>
      <c r="BW134" s="97">
        <f t="shared" si="144"/>
        <v>515143.81188999745</v>
      </c>
      <c r="BY134" s="97">
        <f t="shared" ca="1" si="145"/>
        <v>545603.69418358977</v>
      </c>
      <c r="BZ134" s="97">
        <f t="shared" ca="1" si="146"/>
        <v>541035.71454381687</v>
      </c>
      <c r="CA134" s="97">
        <f t="shared" ca="1" si="147"/>
        <v>541035.71454381687</v>
      </c>
      <c r="CB134" s="97">
        <f t="shared" ca="1" si="148"/>
        <v>572455.83839925576</v>
      </c>
    </row>
    <row r="135" spans="2:80">
      <c r="B135" s="14">
        <v>10409</v>
      </c>
      <c r="C135" s="15" t="s">
        <v>134</v>
      </c>
      <c r="D135" s="16">
        <f>RHWM!D122</f>
        <v>1</v>
      </c>
      <c r="E135" s="16">
        <f>RHWM!E122</f>
        <v>0</v>
      </c>
      <c r="F135" s="18">
        <f>RHWM!M122</f>
        <v>26.706</v>
      </c>
      <c r="G135" s="18">
        <f>RHWM!N122</f>
        <v>26.702000000000002</v>
      </c>
      <c r="H135" s="18">
        <f>RHWM!O122</f>
        <v>20.420999999999999</v>
      </c>
      <c r="I135" s="18">
        <v>6.2850000000000001</v>
      </c>
      <c r="J135" s="18">
        <v>6.2809999999999997</v>
      </c>
      <c r="K135" s="18">
        <v>0</v>
      </c>
      <c r="L135" s="18">
        <v>0</v>
      </c>
      <c r="M135" s="18">
        <v>6.2850000000000001</v>
      </c>
      <c r="N135" s="18">
        <v>6.2809999999999997</v>
      </c>
      <c r="O135" s="81">
        <f t="shared" si="104"/>
        <v>20.420999999999999</v>
      </c>
      <c r="P135" s="63">
        <f t="shared" si="105"/>
        <v>26.702000000000002</v>
      </c>
      <c r="Q135" s="63">
        <f t="shared" si="106"/>
        <v>20.420999999999999</v>
      </c>
      <c r="R135" s="63">
        <f t="shared" si="107"/>
        <v>6.2810000000000024</v>
      </c>
      <c r="S135" s="63">
        <f t="shared" si="108"/>
        <v>0</v>
      </c>
      <c r="T135" s="67">
        <f t="shared" si="149"/>
        <v>40.810821719032603</v>
      </c>
      <c r="U135" s="138">
        <f t="shared" ca="1" si="150"/>
        <v>1.19</v>
      </c>
      <c r="V135" s="66">
        <f t="shared" ca="1" si="151"/>
        <v>31.775380000000002</v>
      </c>
      <c r="W135" s="66">
        <f t="shared" ca="1" si="109"/>
        <v>20.420999999999999</v>
      </c>
      <c r="X135" s="66">
        <f t="shared" ca="1" si="110"/>
        <v>11.354380000000003</v>
      </c>
      <c r="Y135" s="63">
        <f t="shared" ca="1" si="111"/>
        <v>0</v>
      </c>
      <c r="Z135" s="67">
        <f t="shared" ca="1" si="152"/>
        <v>44.513895689613825</v>
      </c>
      <c r="AA135" s="68">
        <f t="shared" ca="1" si="153"/>
        <v>9.0737549860561817E-2</v>
      </c>
      <c r="AB135" s="81">
        <f t="shared" si="154"/>
        <v>23.561500000000002</v>
      </c>
      <c r="AC135" s="63">
        <f t="shared" si="112"/>
        <v>26.702000000000002</v>
      </c>
      <c r="AD135" s="63">
        <f t="shared" si="113"/>
        <v>23.561500000000002</v>
      </c>
      <c r="AE135" s="63">
        <f t="shared" si="114"/>
        <v>3.1404999999999994</v>
      </c>
      <c r="AF135" s="63">
        <f t="shared" si="115"/>
        <v>0</v>
      </c>
      <c r="AG135" s="67">
        <f t="shared" si="116"/>
        <v>38.271087941057722</v>
      </c>
      <c r="AH135" s="65">
        <f t="shared" ca="1" si="117"/>
        <v>1.19</v>
      </c>
      <c r="AI135" s="66">
        <f t="shared" ca="1" si="118"/>
        <v>31.775380000000002</v>
      </c>
      <c r="AJ135" s="66">
        <f t="shared" ca="1" si="119"/>
        <v>23.561500000000002</v>
      </c>
      <c r="AK135" s="66">
        <f t="shared" ca="1" si="120"/>
        <v>8.2138799999999996</v>
      </c>
      <c r="AL135" s="63">
        <f t="shared" ca="1" si="121"/>
        <v>0</v>
      </c>
      <c r="AM135" s="67">
        <f t="shared" ca="1" si="122"/>
        <v>42.161056320691372</v>
      </c>
      <c r="AN135" s="65">
        <f t="shared" ca="1" si="123"/>
        <v>0.10164248232568385</v>
      </c>
      <c r="AO135" s="68">
        <f t="shared" ca="1" si="124"/>
        <v>-5.2856289760130459E-2</v>
      </c>
      <c r="AP135" s="81">
        <f t="shared" si="155"/>
        <v>26.702000000000002</v>
      </c>
      <c r="AQ135" s="63">
        <f t="shared" si="156"/>
        <v>26.702000000000002</v>
      </c>
      <c r="AR135" s="63">
        <f t="shared" si="125"/>
        <v>26.702000000000002</v>
      </c>
      <c r="AS135" s="63">
        <f t="shared" si="126"/>
        <v>0</v>
      </c>
      <c r="AT135" s="63">
        <f t="shared" si="127"/>
        <v>0</v>
      </c>
      <c r="AU135" s="67">
        <f t="shared" si="128"/>
        <v>35.901325531330492</v>
      </c>
      <c r="AV135" s="69">
        <f t="shared" ca="1" si="157"/>
        <v>1.19</v>
      </c>
      <c r="AW135" s="66">
        <f t="shared" ca="1" si="158"/>
        <v>31.775380000000002</v>
      </c>
      <c r="AX135" s="66">
        <f t="shared" ca="1" si="129"/>
        <v>26.702000000000002</v>
      </c>
      <c r="AY135" s="66">
        <f t="shared" ca="1" si="130"/>
        <v>5.0733800000000002</v>
      </c>
      <c r="AZ135" s="63">
        <f t="shared" ca="1" si="131"/>
        <v>0</v>
      </c>
      <c r="BA135" s="67">
        <f t="shared" ca="1" si="159"/>
        <v>40.260177241005124</v>
      </c>
      <c r="BB135" s="65">
        <f t="shared" ca="1" si="132"/>
        <v>0.12141199928316659</v>
      </c>
      <c r="BC135" s="68">
        <f t="shared" ca="1" si="160"/>
        <v>-9.5559339004363975E-2</v>
      </c>
      <c r="BD135" s="81">
        <f t="shared" si="133"/>
        <v>26.702000000000002</v>
      </c>
      <c r="BE135" s="63">
        <f t="shared" si="134"/>
        <v>26.702000000000002</v>
      </c>
      <c r="BF135" s="67">
        <f t="shared" si="135"/>
        <v>35.901325531330492</v>
      </c>
      <c r="BG135" s="69">
        <f t="shared" ca="1" si="161"/>
        <v>1.19</v>
      </c>
      <c r="BH135" s="70">
        <f t="shared" ca="1" si="162"/>
        <v>31.775380000000002</v>
      </c>
      <c r="BI135" s="70">
        <f t="shared" ca="1" si="136"/>
        <v>31.775380000000002</v>
      </c>
      <c r="BJ135" s="67">
        <f t="shared" ca="1" si="137"/>
        <v>38.733501665490152</v>
      </c>
      <c r="BK135" s="65">
        <f t="shared" ca="1" si="138"/>
        <v>7.8887787351697325E-2</v>
      </c>
      <c r="BL135" s="65">
        <f t="shared" ca="1" si="163"/>
        <v>-0.12985594575745885</v>
      </c>
      <c r="BM135" s="68">
        <f t="shared" ca="1" si="139"/>
        <v>-3.7920239803615363E-2</v>
      </c>
      <c r="BO135" s="97">
        <f t="shared" ca="1" si="164"/>
        <v>12390546.529164292</v>
      </c>
      <c r="BP135" s="97">
        <f t="shared" ca="1" si="165"/>
        <v>11735628.211532403</v>
      </c>
      <c r="BQ135" s="97">
        <f t="shared" ca="1" si="166"/>
        <v>11206514.092934536</v>
      </c>
      <c r="BR135" s="97">
        <f t="shared" ca="1" si="140"/>
        <v>10781560.391167862</v>
      </c>
      <c r="BT135" s="97">
        <f t="shared" si="141"/>
        <v>9546039.7191044912</v>
      </c>
      <c r="BU135" s="97">
        <f t="shared" si="142"/>
        <v>8951971.8101706002</v>
      </c>
      <c r="BV135" s="97">
        <f t="shared" si="143"/>
        <v>8397661.8223972619</v>
      </c>
      <c r="BW135" s="97">
        <f t="shared" si="144"/>
        <v>8397661.8223972619</v>
      </c>
      <c r="BY135" s="97">
        <f t="shared" ca="1" si="145"/>
        <v>12390546.529164292</v>
      </c>
      <c r="BZ135" s="97">
        <f t="shared" ca="1" si="146"/>
        <v>11735628.211532405</v>
      </c>
      <c r="CA135" s="97">
        <f t="shared" ca="1" si="147"/>
        <v>11735628.211532405</v>
      </c>
      <c r="CB135" s="97">
        <f t="shared" ca="1" si="148"/>
        <v>10781560.391167862</v>
      </c>
    </row>
    <row r="136" spans="2:80">
      <c r="B136" s="14">
        <v>10426</v>
      </c>
      <c r="C136" s="15" t="s">
        <v>135</v>
      </c>
      <c r="D136" s="16">
        <f>RHWM!D123</f>
        <v>1</v>
      </c>
      <c r="E136" s="16">
        <f>RHWM!E123</f>
        <v>0</v>
      </c>
      <c r="F136" s="18">
        <f>RHWM!M123</f>
        <v>31.696000000000002</v>
      </c>
      <c r="G136" s="18">
        <f>RHWM!N123</f>
        <v>37.084000000000003</v>
      </c>
      <c r="H136" s="18">
        <f>RHWM!O123</f>
        <v>36.539000000000001</v>
      </c>
      <c r="I136" s="18">
        <v>0</v>
      </c>
      <c r="J136" s="18">
        <v>0.54500000000000004</v>
      </c>
      <c r="K136" s="18">
        <v>0</v>
      </c>
      <c r="L136" s="18">
        <v>0.54500000000000004</v>
      </c>
      <c r="M136" s="18">
        <v>0</v>
      </c>
      <c r="N136" s="18">
        <v>0</v>
      </c>
      <c r="O136" s="81">
        <f t="shared" si="104"/>
        <v>36.539000000000001</v>
      </c>
      <c r="P136" s="63">
        <f t="shared" si="105"/>
        <v>37.084000000000003</v>
      </c>
      <c r="Q136" s="63">
        <f t="shared" si="106"/>
        <v>36.539000000000001</v>
      </c>
      <c r="R136" s="63">
        <f t="shared" si="107"/>
        <v>0.54500000000000171</v>
      </c>
      <c r="S136" s="63">
        <f t="shared" si="108"/>
        <v>0</v>
      </c>
      <c r="T136" s="67">
        <f t="shared" si="149"/>
        <v>34.377770993197068</v>
      </c>
      <c r="U136" s="138">
        <f t="shared" ca="1" si="150"/>
        <v>1.2</v>
      </c>
      <c r="V136" s="66">
        <f t="shared" ca="1" si="151"/>
        <v>44.500800000000005</v>
      </c>
      <c r="W136" s="66">
        <f t="shared" ca="1" si="109"/>
        <v>36.539000000000001</v>
      </c>
      <c r="X136" s="66">
        <f t="shared" ca="1" si="110"/>
        <v>7.9618000000000038</v>
      </c>
      <c r="Y136" s="63">
        <f t="shared" ca="1" si="111"/>
        <v>0</v>
      </c>
      <c r="Z136" s="67">
        <f t="shared" ca="1" si="152"/>
        <v>39.348420574583074</v>
      </c>
      <c r="AA136" s="68">
        <f t="shared" ca="1" si="153"/>
        <v>0.14458905966793578</v>
      </c>
      <c r="AB136" s="81">
        <f t="shared" si="154"/>
        <v>36.811500000000002</v>
      </c>
      <c r="AC136" s="63">
        <f t="shared" si="112"/>
        <v>37.084000000000003</v>
      </c>
      <c r="AD136" s="63">
        <f t="shared" si="113"/>
        <v>36.811500000000002</v>
      </c>
      <c r="AE136" s="63">
        <f t="shared" si="114"/>
        <v>0.27250000000000085</v>
      </c>
      <c r="AF136" s="63">
        <f t="shared" si="115"/>
        <v>0</v>
      </c>
      <c r="AG136" s="67">
        <f t="shared" si="116"/>
        <v>35.16592170666069</v>
      </c>
      <c r="AH136" s="65">
        <f t="shared" ca="1" si="117"/>
        <v>1.2</v>
      </c>
      <c r="AI136" s="66">
        <f t="shared" ca="1" si="118"/>
        <v>44.500800000000005</v>
      </c>
      <c r="AJ136" s="66">
        <f t="shared" ca="1" si="119"/>
        <v>36.811500000000002</v>
      </c>
      <c r="AK136" s="66">
        <f t="shared" ca="1" si="120"/>
        <v>7.6893000000000029</v>
      </c>
      <c r="AL136" s="63">
        <f t="shared" ca="1" si="121"/>
        <v>0</v>
      </c>
      <c r="AM136" s="67">
        <f t="shared" ca="1" si="122"/>
        <v>39.738471200096029</v>
      </c>
      <c r="AN136" s="65">
        <f t="shared" ca="1" si="123"/>
        <v>0.13002785854946786</v>
      </c>
      <c r="AO136" s="68">
        <f t="shared" ca="1" si="124"/>
        <v>9.9127390583220176E-3</v>
      </c>
      <c r="AP136" s="81">
        <f t="shared" si="155"/>
        <v>37.084000000000003</v>
      </c>
      <c r="AQ136" s="63">
        <f t="shared" si="156"/>
        <v>37.084000000000003</v>
      </c>
      <c r="AR136" s="63">
        <f t="shared" si="125"/>
        <v>37.084000000000003</v>
      </c>
      <c r="AS136" s="63">
        <f t="shared" si="126"/>
        <v>0</v>
      </c>
      <c r="AT136" s="63">
        <f t="shared" si="127"/>
        <v>0</v>
      </c>
      <c r="AU136" s="67">
        <f t="shared" si="128"/>
        <v>35.901325531330492</v>
      </c>
      <c r="AV136" s="69">
        <f t="shared" ca="1" si="157"/>
        <v>1.2</v>
      </c>
      <c r="AW136" s="66">
        <f t="shared" ca="1" si="158"/>
        <v>44.500800000000005</v>
      </c>
      <c r="AX136" s="66">
        <f t="shared" ca="1" si="129"/>
        <v>37.084000000000003</v>
      </c>
      <c r="AY136" s="66">
        <f t="shared" ca="1" si="130"/>
        <v>7.4168000000000021</v>
      </c>
      <c r="AZ136" s="63">
        <f t="shared" ca="1" si="131"/>
        <v>0</v>
      </c>
      <c r="BA136" s="67">
        <f t="shared" ca="1" si="159"/>
        <v>40.450675763996749</v>
      </c>
      <c r="BB136" s="65">
        <f t="shared" ca="1" si="132"/>
        <v>0.12671816890705379</v>
      </c>
      <c r="BC136" s="68">
        <f t="shared" ca="1" si="160"/>
        <v>2.8012692080598312E-2</v>
      </c>
      <c r="BD136" s="81">
        <f t="shared" si="133"/>
        <v>37.084000000000003</v>
      </c>
      <c r="BE136" s="63">
        <f t="shared" si="134"/>
        <v>37.084000000000003</v>
      </c>
      <c r="BF136" s="67">
        <f t="shared" si="135"/>
        <v>35.901325531330492</v>
      </c>
      <c r="BG136" s="69">
        <f t="shared" ca="1" si="161"/>
        <v>1.2</v>
      </c>
      <c r="BH136" s="70">
        <f t="shared" ca="1" si="162"/>
        <v>44.500800000000005</v>
      </c>
      <c r="BI136" s="70">
        <f t="shared" ca="1" si="136"/>
        <v>44.500800000000005</v>
      </c>
      <c r="BJ136" s="67">
        <f t="shared" ca="1" si="137"/>
        <v>38.733501665490152</v>
      </c>
      <c r="BK136" s="65">
        <f t="shared" ca="1" si="138"/>
        <v>7.8887787351697325E-2</v>
      </c>
      <c r="BL136" s="65">
        <f t="shared" ca="1" si="163"/>
        <v>-1.5627537271219571E-2</v>
      </c>
      <c r="BM136" s="68">
        <f t="shared" ca="1" si="139"/>
        <v>-4.2451060855575928E-2</v>
      </c>
      <c r="BO136" s="97">
        <f t="shared" ca="1" si="164"/>
        <v>15339077.062115364</v>
      </c>
      <c r="BP136" s="97">
        <f t="shared" ca="1" si="165"/>
        <v>15491129.330427604</v>
      </c>
      <c r="BQ136" s="97">
        <f t="shared" ca="1" si="166"/>
        <v>15768765.904656969</v>
      </c>
      <c r="BR136" s="97">
        <f t="shared" ca="1" si="140"/>
        <v>15099365.063621044</v>
      </c>
      <c r="BT136" s="97">
        <f t="shared" si="141"/>
        <v>11167819.673322668</v>
      </c>
      <c r="BU136" s="97">
        <f t="shared" si="142"/>
        <v>11423855.035391495</v>
      </c>
      <c r="BV136" s="97">
        <f t="shared" si="143"/>
        <v>11662755.262593815</v>
      </c>
      <c r="BW136" s="97">
        <f t="shared" si="144"/>
        <v>11662755.262593815</v>
      </c>
      <c r="BY136" s="97">
        <f t="shared" ca="1" si="145"/>
        <v>15339077.062115364</v>
      </c>
      <c r="BZ136" s="97">
        <f t="shared" ca="1" si="146"/>
        <v>15491129.330427606</v>
      </c>
      <c r="CA136" s="97">
        <f t="shared" ca="1" si="147"/>
        <v>15491129.330427606</v>
      </c>
      <c r="CB136" s="97">
        <f t="shared" ca="1" si="148"/>
        <v>15099365.063621044</v>
      </c>
    </row>
    <row r="137" spans="2:80">
      <c r="B137" s="14">
        <v>10434</v>
      </c>
      <c r="C137" s="15" t="s">
        <v>136</v>
      </c>
      <c r="D137" s="16">
        <f>RHWM!D124</f>
        <v>1</v>
      </c>
      <c r="E137" s="16">
        <f>RHWM!E124</f>
        <v>0</v>
      </c>
      <c r="F137" s="18">
        <f>RHWM!M124</f>
        <v>27.193000000000001</v>
      </c>
      <c r="G137" s="18">
        <f>RHWM!N124</f>
        <v>27.382999999999999</v>
      </c>
      <c r="H137" s="18">
        <f>RHWM!O124</f>
        <v>27.157</v>
      </c>
      <c r="I137" s="18">
        <v>3.5999999999999997E-2</v>
      </c>
      <c r="J137" s="18">
        <v>0.22600000000000001</v>
      </c>
      <c r="K137" s="18">
        <v>3.5999999999999997E-2</v>
      </c>
      <c r="L137" s="18">
        <v>0.22600000000000001</v>
      </c>
      <c r="M137" s="18">
        <v>0</v>
      </c>
      <c r="N137" s="18">
        <v>0</v>
      </c>
      <c r="O137" s="81">
        <f t="shared" si="104"/>
        <v>27.157</v>
      </c>
      <c r="P137" s="63">
        <f t="shared" si="105"/>
        <v>27.382999999999999</v>
      </c>
      <c r="Q137" s="63">
        <f t="shared" si="106"/>
        <v>27.157</v>
      </c>
      <c r="R137" s="63">
        <f t="shared" si="107"/>
        <v>0.22599999999999909</v>
      </c>
      <c r="S137" s="63">
        <f t="shared" si="108"/>
        <v>0</v>
      </c>
      <c r="T137" s="67">
        <f t="shared" si="149"/>
        <v>34.18982063659994</v>
      </c>
      <c r="U137" s="138">
        <f t="shared" ca="1" si="150"/>
        <v>1.08</v>
      </c>
      <c r="V137" s="66">
        <f t="shared" ca="1" si="151"/>
        <v>29.573640000000001</v>
      </c>
      <c r="W137" s="66">
        <f t="shared" ca="1" si="109"/>
        <v>27.157</v>
      </c>
      <c r="X137" s="66">
        <f t="shared" ca="1" si="110"/>
        <v>2.416640000000001</v>
      </c>
      <c r="Y137" s="63">
        <f t="shared" ca="1" si="111"/>
        <v>0</v>
      </c>
      <c r="Z137" s="67">
        <f t="shared" ca="1" si="152"/>
        <v>36.534415718502245</v>
      </c>
      <c r="AA137" s="68">
        <f t="shared" ca="1" si="153"/>
        <v>6.8575822810618581E-2</v>
      </c>
      <c r="AB137" s="81">
        <f t="shared" si="154"/>
        <v>27.27</v>
      </c>
      <c r="AC137" s="63">
        <f t="shared" si="112"/>
        <v>27.382999999999999</v>
      </c>
      <c r="AD137" s="63">
        <f t="shared" si="113"/>
        <v>27.27</v>
      </c>
      <c r="AE137" s="63">
        <f t="shared" si="114"/>
        <v>0.11299999999999955</v>
      </c>
      <c r="AF137" s="63">
        <f t="shared" si="115"/>
        <v>0</v>
      </c>
      <c r="AG137" s="67">
        <f t="shared" si="116"/>
        <v>35.075200037281583</v>
      </c>
      <c r="AH137" s="65">
        <f t="shared" ca="1" si="117"/>
        <v>1.08</v>
      </c>
      <c r="AI137" s="66">
        <f t="shared" ca="1" si="118"/>
        <v>29.573640000000001</v>
      </c>
      <c r="AJ137" s="66">
        <f t="shared" ca="1" si="119"/>
        <v>27.27</v>
      </c>
      <c r="AK137" s="66">
        <f t="shared" ca="1" si="120"/>
        <v>2.3036400000000015</v>
      </c>
      <c r="AL137" s="63">
        <f t="shared" ca="1" si="121"/>
        <v>0</v>
      </c>
      <c r="AM137" s="67">
        <f t="shared" ca="1" si="122"/>
        <v>37.056210224065588</v>
      </c>
      <c r="AN137" s="65">
        <f t="shared" ca="1" si="123"/>
        <v>5.6478941949821504E-2</v>
      </c>
      <c r="AO137" s="68">
        <f t="shared" ca="1" si="124"/>
        <v>1.4282273174525795E-2</v>
      </c>
      <c r="AP137" s="81">
        <f t="shared" si="155"/>
        <v>27.382999999999999</v>
      </c>
      <c r="AQ137" s="63">
        <f t="shared" si="156"/>
        <v>27.382999999999999</v>
      </c>
      <c r="AR137" s="63">
        <f t="shared" si="125"/>
        <v>27.382999999999999</v>
      </c>
      <c r="AS137" s="63">
        <f t="shared" si="126"/>
        <v>0</v>
      </c>
      <c r="AT137" s="63">
        <f t="shared" si="127"/>
        <v>0</v>
      </c>
      <c r="AU137" s="67">
        <f t="shared" si="128"/>
        <v>35.901325531330492</v>
      </c>
      <c r="AV137" s="69">
        <f t="shared" ca="1" si="157"/>
        <v>1.08</v>
      </c>
      <c r="AW137" s="66">
        <f t="shared" ca="1" si="158"/>
        <v>29.573640000000001</v>
      </c>
      <c r="AX137" s="66">
        <f t="shared" ca="1" si="129"/>
        <v>27.382999999999999</v>
      </c>
      <c r="AY137" s="66">
        <f t="shared" ca="1" si="130"/>
        <v>2.1906400000000019</v>
      </c>
      <c r="AZ137" s="63">
        <f t="shared" ca="1" si="131"/>
        <v>0</v>
      </c>
      <c r="BA137" s="67">
        <f t="shared" ca="1" si="159"/>
        <v>37.93186195999639</v>
      </c>
      <c r="BB137" s="65">
        <f t="shared" ca="1" si="132"/>
        <v>5.6558814991214845E-2</v>
      </c>
      <c r="BC137" s="68">
        <f t="shared" ca="1" si="160"/>
        <v>3.8250132484982657E-2</v>
      </c>
      <c r="BD137" s="81">
        <f t="shared" si="133"/>
        <v>27.382999999999999</v>
      </c>
      <c r="BE137" s="63">
        <f t="shared" si="134"/>
        <v>27.382999999999999</v>
      </c>
      <c r="BF137" s="67">
        <f t="shared" si="135"/>
        <v>35.901325531330492</v>
      </c>
      <c r="BG137" s="69">
        <f t="shared" ca="1" si="161"/>
        <v>1.08</v>
      </c>
      <c r="BH137" s="70">
        <f t="shared" ca="1" si="162"/>
        <v>29.573640000000001</v>
      </c>
      <c r="BI137" s="70">
        <f t="shared" ca="1" si="136"/>
        <v>29.573640000000001</v>
      </c>
      <c r="BJ137" s="67">
        <f t="shared" ca="1" si="137"/>
        <v>38.733501665490152</v>
      </c>
      <c r="BK137" s="65">
        <f t="shared" ca="1" si="138"/>
        <v>7.8887787351697325E-2</v>
      </c>
      <c r="BL137" s="65">
        <f t="shared" ca="1" si="163"/>
        <v>6.0192175069443188E-2</v>
      </c>
      <c r="BM137" s="68">
        <f t="shared" ca="1" si="139"/>
        <v>2.1133676652603794E-2</v>
      </c>
      <c r="BO137" s="97">
        <f t="shared" ca="1" si="164"/>
        <v>9464791.5646873023</v>
      </c>
      <c r="BP137" s="97">
        <f t="shared" ca="1" si="165"/>
        <v>9599970.3033541143</v>
      </c>
      <c r="BQ137" s="97">
        <f t="shared" ca="1" si="166"/>
        <v>9826821.0959793404</v>
      </c>
      <c r="BR137" s="97">
        <f t="shared" ca="1" si="140"/>
        <v>10034497.955544749</v>
      </c>
      <c r="BT137" s="97">
        <f t="shared" si="141"/>
        <v>8201285.9603900621</v>
      </c>
      <c r="BU137" s="97">
        <f t="shared" si="142"/>
        <v>8413666.4149589222</v>
      </c>
      <c r="BV137" s="97">
        <f t="shared" si="143"/>
        <v>8611833.3339339439</v>
      </c>
      <c r="BW137" s="97">
        <f t="shared" si="144"/>
        <v>8611833.3339339439</v>
      </c>
      <c r="BY137" s="97">
        <f t="shared" ca="1" si="145"/>
        <v>9464791.5646873023</v>
      </c>
      <c r="BZ137" s="97">
        <f t="shared" ca="1" si="146"/>
        <v>9599970.3033541143</v>
      </c>
      <c r="CA137" s="97">
        <f t="shared" ca="1" si="147"/>
        <v>9599970.3033541143</v>
      </c>
      <c r="CB137" s="97">
        <f t="shared" ca="1" si="148"/>
        <v>10034497.955544749</v>
      </c>
    </row>
    <row r="138" spans="2:80">
      <c r="B138" s="14">
        <v>10436</v>
      </c>
      <c r="C138" s="15" t="s">
        <v>137</v>
      </c>
      <c r="D138" s="16">
        <f>RHWM!D125</f>
        <v>1</v>
      </c>
      <c r="E138" s="16">
        <f>RHWM!E125</f>
        <v>0</v>
      </c>
      <c r="F138" s="18">
        <f>RHWM!M125</f>
        <v>24.898</v>
      </c>
      <c r="G138" s="18">
        <f>RHWM!N125</f>
        <v>25.148</v>
      </c>
      <c r="H138" s="18">
        <f>RHWM!O125</f>
        <v>19.152000000000001</v>
      </c>
      <c r="I138" s="18">
        <v>5.7460000000000004</v>
      </c>
      <c r="J138" s="18">
        <v>5.9960000000000004</v>
      </c>
      <c r="K138" s="18">
        <v>0</v>
      </c>
      <c r="L138" s="18">
        <v>0</v>
      </c>
      <c r="M138" s="18">
        <v>5.7460000000000004</v>
      </c>
      <c r="N138" s="18">
        <v>5.9960000000000004</v>
      </c>
      <c r="O138" s="81">
        <f t="shared" si="104"/>
        <v>19.152000000000001</v>
      </c>
      <c r="P138" s="63">
        <f t="shared" si="105"/>
        <v>25.148</v>
      </c>
      <c r="Q138" s="63">
        <f t="shared" si="106"/>
        <v>19.152000000000001</v>
      </c>
      <c r="R138" s="63">
        <f t="shared" si="107"/>
        <v>5.9959999999999987</v>
      </c>
      <c r="S138" s="63">
        <f t="shared" si="108"/>
        <v>0</v>
      </c>
      <c r="T138" s="67">
        <f t="shared" si="149"/>
        <v>40.904246817948241</v>
      </c>
      <c r="U138" s="138">
        <f t="shared" ca="1" si="150"/>
        <v>1.0900000000000001</v>
      </c>
      <c r="V138" s="66">
        <f t="shared" ca="1" si="151"/>
        <v>27.41132</v>
      </c>
      <c r="W138" s="66">
        <f t="shared" ca="1" si="109"/>
        <v>19.152000000000001</v>
      </c>
      <c r="X138" s="66">
        <f t="shared" ca="1" si="110"/>
        <v>8.2593199999999989</v>
      </c>
      <c r="Y138" s="63">
        <f t="shared" ca="1" si="111"/>
        <v>0</v>
      </c>
      <c r="Z138" s="67">
        <f t="shared" ca="1" si="152"/>
        <v>42.891979622284644</v>
      </c>
      <c r="AA138" s="68">
        <f t="shared" ca="1" si="153"/>
        <v>4.8594778267967431E-2</v>
      </c>
      <c r="AB138" s="81">
        <f t="shared" si="154"/>
        <v>22.15</v>
      </c>
      <c r="AC138" s="63">
        <f t="shared" si="112"/>
        <v>25.148</v>
      </c>
      <c r="AD138" s="63">
        <f t="shared" si="113"/>
        <v>22.15</v>
      </c>
      <c r="AE138" s="63">
        <f t="shared" si="114"/>
        <v>2.9980000000000011</v>
      </c>
      <c r="AF138" s="63">
        <f t="shared" si="115"/>
        <v>0</v>
      </c>
      <c r="AG138" s="67">
        <f t="shared" si="116"/>
        <v>38.316183258188211</v>
      </c>
      <c r="AH138" s="65">
        <f t="shared" ca="1" si="117"/>
        <v>1.0900000000000001</v>
      </c>
      <c r="AI138" s="66">
        <f t="shared" ca="1" si="118"/>
        <v>27.41132</v>
      </c>
      <c r="AJ138" s="66">
        <f t="shared" ca="1" si="119"/>
        <v>22.15</v>
      </c>
      <c r="AK138" s="66">
        <f t="shared" ca="1" si="120"/>
        <v>5.2613200000000013</v>
      </c>
      <c r="AL138" s="63">
        <f t="shared" ca="1" si="121"/>
        <v>0</v>
      </c>
      <c r="AM138" s="67">
        <f t="shared" ca="1" si="122"/>
        <v>40.279742860195192</v>
      </c>
      <c r="AN138" s="65">
        <f t="shared" ca="1" si="123"/>
        <v>5.124622117959432E-2</v>
      </c>
      <c r="AO138" s="68">
        <f t="shared" ca="1" si="124"/>
        <v>-6.0902685888908126E-2</v>
      </c>
      <c r="AP138" s="81">
        <f t="shared" si="155"/>
        <v>25.148</v>
      </c>
      <c r="AQ138" s="63">
        <f t="shared" si="156"/>
        <v>25.148</v>
      </c>
      <c r="AR138" s="63">
        <f t="shared" si="125"/>
        <v>25.148</v>
      </c>
      <c r="AS138" s="63">
        <f t="shared" si="126"/>
        <v>0</v>
      </c>
      <c r="AT138" s="63">
        <f t="shared" si="127"/>
        <v>0</v>
      </c>
      <c r="AU138" s="67">
        <f t="shared" si="128"/>
        <v>35.901325531330492</v>
      </c>
      <c r="AV138" s="69">
        <f t="shared" ca="1" si="157"/>
        <v>1.0900000000000001</v>
      </c>
      <c r="AW138" s="66">
        <f t="shared" ca="1" si="158"/>
        <v>27.41132</v>
      </c>
      <c r="AX138" s="66">
        <f t="shared" ca="1" si="129"/>
        <v>25.148</v>
      </c>
      <c r="AY138" s="66">
        <f t="shared" ca="1" si="130"/>
        <v>2.2633200000000002</v>
      </c>
      <c r="AZ138" s="63">
        <f t="shared" ca="1" si="131"/>
        <v>0</v>
      </c>
      <c r="BA138" s="67">
        <f t="shared" ca="1" si="159"/>
        <v>38.162945795225774</v>
      </c>
      <c r="BB138" s="65">
        <f t="shared" ca="1" si="132"/>
        <v>6.299545296514486E-2</v>
      </c>
      <c r="BC138" s="68">
        <f t="shared" ca="1" si="160"/>
        <v>-0.11025450139405291</v>
      </c>
      <c r="BD138" s="81">
        <f t="shared" si="133"/>
        <v>25.148</v>
      </c>
      <c r="BE138" s="63">
        <f t="shared" si="134"/>
        <v>25.148</v>
      </c>
      <c r="BF138" s="67">
        <f t="shared" si="135"/>
        <v>35.901325531330492</v>
      </c>
      <c r="BG138" s="69">
        <f t="shared" ca="1" si="161"/>
        <v>1.0900000000000001</v>
      </c>
      <c r="BH138" s="70">
        <f t="shared" ca="1" si="162"/>
        <v>27.41132</v>
      </c>
      <c r="BI138" s="70">
        <f t="shared" ca="1" si="136"/>
        <v>27.41132</v>
      </c>
      <c r="BJ138" s="67">
        <f t="shared" ca="1" si="137"/>
        <v>38.733501665490152</v>
      </c>
      <c r="BK138" s="65">
        <f t="shared" ca="1" si="138"/>
        <v>7.8887787351697325E-2</v>
      </c>
      <c r="BL138" s="65">
        <f t="shared" ca="1" si="163"/>
        <v>-9.6952343851108735E-2</v>
      </c>
      <c r="BM138" s="68">
        <f t="shared" ca="1" si="139"/>
        <v>1.4950519630372971E-2</v>
      </c>
      <c r="BO138" s="97">
        <f t="shared" ca="1" si="164"/>
        <v>10299357.82281293</v>
      </c>
      <c r="BP138" s="97">
        <f t="shared" ca="1" si="165"/>
        <v>9672099.2684726845</v>
      </c>
      <c r="BQ138" s="97">
        <f t="shared" ca="1" si="166"/>
        <v>9163807.2613797542</v>
      </c>
      <c r="BR138" s="97">
        <f t="shared" ca="1" si="140"/>
        <v>9300810.9417299647</v>
      </c>
      <c r="BT138" s="97">
        <f t="shared" si="141"/>
        <v>9011061.591045199</v>
      </c>
      <c r="BU138" s="97">
        <f t="shared" si="142"/>
        <v>8440920.2988137938</v>
      </c>
      <c r="BV138" s="97">
        <f t="shared" si="143"/>
        <v>7908935.641886238</v>
      </c>
      <c r="BW138" s="97">
        <f t="shared" si="144"/>
        <v>7908935.641886238</v>
      </c>
      <c r="BY138" s="97">
        <f t="shared" ca="1" si="145"/>
        <v>10299357.82281293</v>
      </c>
      <c r="BZ138" s="97">
        <f t="shared" ca="1" si="146"/>
        <v>9672099.2684726845</v>
      </c>
      <c r="CA138" s="97">
        <f t="shared" ca="1" si="147"/>
        <v>9672099.2684726845</v>
      </c>
      <c r="CB138" s="97">
        <f t="shared" ca="1" si="148"/>
        <v>9300810.9417299628</v>
      </c>
    </row>
    <row r="139" spans="2:80">
      <c r="B139" s="14">
        <v>10440</v>
      </c>
      <c r="C139" s="15" t="s">
        <v>138</v>
      </c>
      <c r="D139" s="16">
        <f>RHWM!D126</f>
        <v>1</v>
      </c>
      <c r="E139" s="16">
        <f>RHWM!E126</f>
        <v>0</v>
      </c>
      <c r="F139" s="18">
        <f>RHWM!M126</f>
        <v>5.2519999999999998</v>
      </c>
      <c r="G139" s="18">
        <f>RHWM!N126</f>
        <v>5.2679999999999998</v>
      </c>
      <c r="H139" s="18">
        <f>RHWM!O126</f>
        <v>5.0049999999999999</v>
      </c>
      <c r="I139" s="18">
        <v>0.247</v>
      </c>
      <c r="J139" s="18">
        <v>0.26300000000000001</v>
      </c>
      <c r="K139" s="18">
        <v>0.247</v>
      </c>
      <c r="L139" s="18">
        <v>0.26300000000000001</v>
      </c>
      <c r="M139" s="18">
        <v>0</v>
      </c>
      <c r="N139" s="18">
        <v>0</v>
      </c>
      <c r="O139" s="81">
        <f t="shared" si="104"/>
        <v>5.0049999999999999</v>
      </c>
      <c r="P139" s="63">
        <f t="shared" si="105"/>
        <v>5.2679999999999998</v>
      </c>
      <c r="Q139" s="63">
        <f t="shared" si="106"/>
        <v>5.0049999999999999</v>
      </c>
      <c r="R139" s="63">
        <f t="shared" si="107"/>
        <v>0.2629999999999999</v>
      </c>
      <c r="S139" s="63">
        <f t="shared" si="108"/>
        <v>0</v>
      </c>
      <c r="T139" s="67">
        <f t="shared" si="149"/>
        <v>35.405396107046805</v>
      </c>
      <c r="U139" s="138">
        <f t="shared" ca="1" si="150"/>
        <v>1.01</v>
      </c>
      <c r="V139" s="66">
        <f t="shared" ca="1" si="151"/>
        <v>5.3206799999999994</v>
      </c>
      <c r="W139" s="66">
        <f t="shared" ca="1" si="109"/>
        <v>5.0049999999999999</v>
      </c>
      <c r="X139" s="66">
        <f t="shared" ca="1" si="110"/>
        <v>0.31567999999999952</v>
      </c>
      <c r="Y139" s="63">
        <f t="shared" ca="1" si="111"/>
        <v>0</v>
      </c>
      <c r="Z139" s="67">
        <f t="shared" ca="1" si="152"/>
        <v>35.886331874348677</v>
      </c>
      <c r="AA139" s="68">
        <f t="shared" ca="1" si="153"/>
        <v>1.3583685544649171E-2</v>
      </c>
      <c r="AB139" s="81">
        <f t="shared" si="154"/>
        <v>5.1364999999999998</v>
      </c>
      <c r="AC139" s="63">
        <f t="shared" si="112"/>
        <v>5.2679999999999998</v>
      </c>
      <c r="AD139" s="63">
        <f t="shared" si="113"/>
        <v>5.1364999999999998</v>
      </c>
      <c r="AE139" s="63">
        <f t="shared" si="114"/>
        <v>0.13149999999999995</v>
      </c>
      <c r="AF139" s="63">
        <f t="shared" si="115"/>
        <v>0</v>
      </c>
      <c r="AG139" s="67">
        <f t="shared" si="116"/>
        <v>35.661945590372589</v>
      </c>
      <c r="AH139" s="65">
        <f t="shared" ca="1" si="117"/>
        <v>1.01</v>
      </c>
      <c r="AI139" s="66">
        <f t="shared" ca="1" si="118"/>
        <v>5.3206799999999994</v>
      </c>
      <c r="AJ139" s="66">
        <f t="shared" ca="1" si="119"/>
        <v>5.1364999999999998</v>
      </c>
      <c r="AK139" s="66">
        <f t="shared" ca="1" si="120"/>
        <v>0.18417999999999957</v>
      </c>
      <c r="AL139" s="63">
        <f t="shared" ca="1" si="121"/>
        <v>0</v>
      </c>
      <c r="AM139" s="67">
        <f t="shared" ca="1" si="122"/>
        <v>35.832901386096495</v>
      </c>
      <c r="AN139" s="65">
        <f t="shared" ca="1" si="123"/>
        <v>4.7937876886352537E-3</v>
      </c>
      <c r="AO139" s="68">
        <f t="shared" ca="1" si="124"/>
        <v>-1.4888812943953944E-3</v>
      </c>
      <c r="AP139" s="81">
        <f t="shared" si="155"/>
        <v>5.2679999999999998</v>
      </c>
      <c r="AQ139" s="63">
        <f t="shared" si="156"/>
        <v>5.2679999999999998</v>
      </c>
      <c r="AR139" s="63">
        <f t="shared" si="125"/>
        <v>5.2679999999999998</v>
      </c>
      <c r="AS139" s="63">
        <f t="shared" si="126"/>
        <v>0</v>
      </c>
      <c r="AT139" s="63">
        <f t="shared" si="127"/>
        <v>0</v>
      </c>
      <c r="AU139" s="67">
        <f t="shared" si="128"/>
        <v>35.901325531330492</v>
      </c>
      <c r="AV139" s="69">
        <f t="shared" ca="1" si="157"/>
        <v>1.01</v>
      </c>
      <c r="AW139" s="66">
        <f t="shared" ca="1" si="158"/>
        <v>5.3206799999999994</v>
      </c>
      <c r="AX139" s="66">
        <f t="shared" ca="1" si="129"/>
        <v>5.2679999999999998</v>
      </c>
      <c r="AY139" s="66">
        <f t="shared" ca="1" si="130"/>
        <v>5.2679999999999616E-2</v>
      </c>
      <c r="AZ139" s="63">
        <f t="shared" ca="1" si="131"/>
        <v>0</v>
      </c>
      <c r="BA139" s="67">
        <f t="shared" ca="1" si="159"/>
        <v>36.186149422570395</v>
      </c>
      <c r="BB139" s="65">
        <f t="shared" ca="1" si="132"/>
        <v>7.9335201980590409E-3</v>
      </c>
      <c r="BC139" s="68">
        <f t="shared" ca="1" si="160"/>
        <v>8.3546445836673033E-3</v>
      </c>
      <c r="BD139" s="81">
        <f t="shared" si="133"/>
        <v>5.2679999999999998</v>
      </c>
      <c r="BE139" s="63">
        <f t="shared" si="134"/>
        <v>5.2679999999999998</v>
      </c>
      <c r="BF139" s="67">
        <f t="shared" si="135"/>
        <v>35.901325531330492</v>
      </c>
      <c r="BG139" s="69">
        <f t="shared" ca="1" si="161"/>
        <v>1.01</v>
      </c>
      <c r="BH139" s="70">
        <f t="shared" ca="1" si="162"/>
        <v>5.3206799999999994</v>
      </c>
      <c r="BI139" s="70">
        <f t="shared" ca="1" si="136"/>
        <v>5.3206799999999994</v>
      </c>
      <c r="BJ139" s="67">
        <f t="shared" ca="1" si="137"/>
        <v>38.733501665490152</v>
      </c>
      <c r="BK139" s="65">
        <f t="shared" ca="1" si="138"/>
        <v>7.8887787351697325E-2</v>
      </c>
      <c r="BL139" s="65">
        <f t="shared" ca="1" si="163"/>
        <v>7.9338557117246467E-2</v>
      </c>
      <c r="BM139" s="68">
        <f t="shared" ca="1" si="139"/>
        <v>7.0395780804765495E-2</v>
      </c>
      <c r="BO139" s="97">
        <f t="shared" ca="1" si="164"/>
        <v>1672631.6693083553</v>
      </c>
      <c r="BP139" s="97">
        <f t="shared" ca="1" si="165"/>
        <v>1670141.3193035088</v>
      </c>
      <c r="BQ139" s="97">
        <f t="shared" ca="1" si="166"/>
        <v>1686605.9124248128</v>
      </c>
      <c r="BR139" s="97">
        <f t="shared" ca="1" si="140"/>
        <v>1805335.8525398914</v>
      </c>
      <c r="BT139" s="97">
        <f t="shared" si="141"/>
        <v>1633876.8898212416</v>
      </c>
      <c r="BU139" s="97">
        <f t="shared" si="142"/>
        <v>1645716.0532819252</v>
      </c>
      <c r="BV139" s="97">
        <f t="shared" si="143"/>
        <v>1656762.8821956695</v>
      </c>
      <c r="BW139" s="97">
        <f t="shared" si="144"/>
        <v>1656762.8821956695</v>
      </c>
      <c r="BY139" s="97">
        <f t="shared" ca="1" si="145"/>
        <v>1672631.6693083551</v>
      </c>
      <c r="BZ139" s="97">
        <f t="shared" ca="1" si="146"/>
        <v>1670141.3193035086</v>
      </c>
      <c r="CA139" s="97">
        <f t="shared" ca="1" si="147"/>
        <v>1670141.3193035086</v>
      </c>
      <c r="CB139" s="97">
        <f t="shared" ca="1" si="148"/>
        <v>1805335.8525398914</v>
      </c>
    </row>
    <row r="140" spans="2:80">
      <c r="B140" s="14">
        <v>10442</v>
      </c>
      <c r="C140" s="15" t="s">
        <v>139</v>
      </c>
      <c r="D140" s="16">
        <f>RHWM!D127</f>
        <v>1</v>
      </c>
      <c r="E140" s="16">
        <f>RHWM!E127</f>
        <v>0</v>
      </c>
      <c r="F140" s="18">
        <f>RHWM!M127</f>
        <v>12.585000000000001</v>
      </c>
      <c r="G140" s="18">
        <f>RHWM!N127</f>
        <v>12.635</v>
      </c>
      <c r="H140" s="18">
        <f>RHWM!O127</f>
        <v>13.396000000000001</v>
      </c>
      <c r="I140" s="18">
        <v>0</v>
      </c>
      <c r="J140" s="18">
        <v>0</v>
      </c>
      <c r="K140" s="18">
        <v>0</v>
      </c>
      <c r="L140" s="18">
        <v>0</v>
      </c>
      <c r="M140" s="18">
        <v>0</v>
      </c>
      <c r="N140" s="18">
        <v>0</v>
      </c>
      <c r="O140" s="81">
        <f t="shared" si="104"/>
        <v>13.396000000000001</v>
      </c>
      <c r="P140" s="63">
        <f t="shared" si="105"/>
        <v>12.635</v>
      </c>
      <c r="Q140" s="63">
        <f t="shared" si="106"/>
        <v>12.635</v>
      </c>
      <c r="R140" s="63">
        <f t="shared" si="107"/>
        <v>0</v>
      </c>
      <c r="S140" s="63">
        <f t="shared" si="108"/>
        <v>0.76100000000000101</v>
      </c>
      <c r="T140" s="67">
        <f t="shared" si="149"/>
        <v>33.949064274110405</v>
      </c>
      <c r="U140" s="138">
        <f t="shared" ca="1" si="150"/>
        <v>1.26</v>
      </c>
      <c r="V140" s="66">
        <f t="shared" ca="1" si="151"/>
        <v>15.9201</v>
      </c>
      <c r="W140" s="66">
        <f t="shared" ca="1" si="109"/>
        <v>13.396000000000001</v>
      </c>
      <c r="X140" s="66">
        <f t="shared" ca="1" si="110"/>
        <v>2.5240999999999989</v>
      </c>
      <c r="Y140" s="63">
        <f t="shared" ca="1" si="111"/>
        <v>0</v>
      </c>
      <c r="Z140" s="67">
        <f t="shared" ca="1" si="152"/>
        <v>38.758807333179746</v>
      </c>
      <c r="AA140" s="68">
        <f t="shared" ca="1" si="153"/>
        <v>0.14167527623838683</v>
      </c>
      <c r="AB140" s="81">
        <f t="shared" si="154"/>
        <v>13.015499999999999</v>
      </c>
      <c r="AC140" s="63">
        <f t="shared" si="112"/>
        <v>12.635</v>
      </c>
      <c r="AD140" s="63">
        <f t="shared" si="113"/>
        <v>12.635</v>
      </c>
      <c r="AE140" s="63">
        <f t="shared" si="114"/>
        <v>0</v>
      </c>
      <c r="AF140" s="63">
        <f t="shared" si="115"/>
        <v>0.38049999999999962</v>
      </c>
      <c r="AG140" s="67">
        <f t="shared" si="116"/>
        <v>34.95898946171183</v>
      </c>
      <c r="AH140" s="65">
        <f t="shared" ca="1" si="117"/>
        <v>1.26</v>
      </c>
      <c r="AI140" s="66">
        <f t="shared" ca="1" si="118"/>
        <v>15.9201</v>
      </c>
      <c r="AJ140" s="66">
        <f t="shared" ca="1" si="119"/>
        <v>13.015499999999999</v>
      </c>
      <c r="AK140" s="66">
        <f t="shared" ca="1" si="120"/>
        <v>2.9046000000000003</v>
      </c>
      <c r="AL140" s="63">
        <f t="shared" ca="1" si="121"/>
        <v>0</v>
      </c>
      <c r="AM140" s="67">
        <f t="shared" ca="1" si="122"/>
        <v>40.011472472947446</v>
      </c>
      <c r="AN140" s="65">
        <f t="shared" ca="1" si="123"/>
        <v>0.14452600286885442</v>
      </c>
      <c r="AO140" s="68">
        <f t="shared" ca="1" si="124"/>
        <v>3.2319496546926674E-2</v>
      </c>
      <c r="AP140" s="81">
        <f t="shared" si="155"/>
        <v>13.396000000000001</v>
      </c>
      <c r="AQ140" s="63">
        <f t="shared" si="156"/>
        <v>12.635</v>
      </c>
      <c r="AR140" s="63">
        <f t="shared" si="125"/>
        <v>12.635</v>
      </c>
      <c r="AS140" s="63">
        <f t="shared" si="126"/>
        <v>0</v>
      </c>
      <c r="AT140" s="63">
        <f t="shared" si="127"/>
        <v>0.76100000000000101</v>
      </c>
      <c r="AU140" s="67">
        <f t="shared" si="128"/>
        <v>35.901325531330492</v>
      </c>
      <c r="AV140" s="69">
        <f t="shared" ca="1" si="157"/>
        <v>1.26</v>
      </c>
      <c r="AW140" s="66">
        <f t="shared" ca="1" si="158"/>
        <v>15.9201</v>
      </c>
      <c r="AX140" s="66">
        <f t="shared" ca="1" si="129"/>
        <v>13.396000000000001</v>
      </c>
      <c r="AY140" s="66">
        <f t="shared" ca="1" si="130"/>
        <v>2.5240999999999989</v>
      </c>
      <c r="AZ140" s="63">
        <f t="shared" ca="1" si="131"/>
        <v>0</v>
      </c>
      <c r="BA140" s="67">
        <f t="shared" ca="1" si="159"/>
        <v>40.229822114270675</v>
      </c>
      <c r="BB140" s="65">
        <f t="shared" ca="1" si="132"/>
        <v>0.12056648379633716</v>
      </c>
      <c r="BC140" s="68">
        <f t="shared" ca="1" si="160"/>
        <v>3.7953045573506428E-2</v>
      </c>
      <c r="BD140" s="81">
        <f t="shared" si="133"/>
        <v>12.635</v>
      </c>
      <c r="BE140" s="63">
        <f t="shared" si="134"/>
        <v>12.635</v>
      </c>
      <c r="BF140" s="67">
        <f t="shared" si="135"/>
        <v>35.901325531330492</v>
      </c>
      <c r="BG140" s="69">
        <f t="shared" ca="1" si="161"/>
        <v>1.26</v>
      </c>
      <c r="BH140" s="70">
        <f t="shared" ca="1" si="162"/>
        <v>15.9201</v>
      </c>
      <c r="BI140" s="70">
        <f t="shared" ca="1" si="136"/>
        <v>15.9201</v>
      </c>
      <c r="BJ140" s="67">
        <f t="shared" ca="1" si="137"/>
        <v>38.733501665490152</v>
      </c>
      <c r="BK140" s="65">
        <f t="shared" ca="1" si="138"/>
        <v>7.8887787351697325E-2</v>
      </c>
      <c r="BL140" s="65">
        <f t="shared" ca="1" si="163"/>
        <v>-6.5290109347437841E-4</v>
      </c>
      <c r="BM140" s="68">
        <f t="shared" ca="1" si="139"/>
        <v>-3.7194309349176446E-2</v>
      </c>
      <c r="BO140" s="97">
        <f t="shared" ca="1" si="164"/>
        <v>5405306.2163546039</v>
      </c>
      <c r="BP140" s="97">
        <f t="shared" ca="1" si="165"/>
        <v>5580002.9919491597</v>
      </c>
      <c r="BQ140" s="97">
        <f t="shared" ca="1" si="166"/>
        <v>5610454.0495226691</v>
      </c>
      <c r="BR140" s="97">
        <f t="shared" ca="1" si="140"/>
        <v>5401777.0860153828</v>
      </c>
      <c r="BT140" s="97">
        <f t="shared" si="141"/>
        <v>3757570.701425652</v>
      </c>
      <c r="BU140" s="97">
        <f t="shared" si="142"/>
        <v>3869351.8469948657</v>
      </c>
      <c r="BV140" s="97">
        <f t="shared" si="143"/>
        <v>3973652.05325404</v>
      </c>
      <c r="BW140" s="97">
        <f t="shared" si="144"/>
        <v>3973652.05325404</v>
      </c>
      <c r="BY140" s="97">
        <f t="shared" ca="1" si="145"/>
        <v>5405306.2163546039</v>
      </c>
      <c r="BZ140" s="97">
        <f t="shared" ca="1" si="146"/>
        <v>5580002.9919491587</v>
      </c>
      <c r="CA140" s="97">
        <f t="shared" ca="1" si="147"/>
        <v>5580002.9919491587</v>
      </c>
      <c r="CB140" s="97">
        <f t="shared" ca="1" si="148"/>
        <v>5401777.0860153828</v>
      </c>
    </row>
    <row r="141" spans="2:80">
      <c r="B141" s="14">
        <v>10446</v>
      </c>
      <c r="C141" s="15" t="s">
        <v>140</v>
      </c>
      <c r="D141" s="16">
        <f>RHWM!D128</f>
        <v>1</v>
      </c>
      <c r="E141" s="16">
        <f>RHWM!E128</f>
        <v>0</v>
      </c>
      <c r="F141" s="18">
        <f>RHWM!M128</f>
        <v>97.009</v>
      </c>
      <c r="G141" s="18">
        <f>RHWM!N128</f>
        <v>99.700999999999993</v>
      </c>
      <c r="H141" s="18">
        <f>RHWM!O128</f>
        <v>95.771000000000001</v>
      </c>
      <c r="I141" s="18">
        <f>MAX(F141-$H141,0)</f>
        <v>1.2379999999999995</v>
      </c>
      <c r="J141" s="18">
        <f>MAX(G141-$H141,0)</f>
        <v>3.9299999999999926</v>
      </c>
      <c r="K141" s="18">
        <v>0</v>
      </c>
      <c r="L141" s="18">
        <v>0</v>
      </c>
      <c r="M141" s="18">
        <f>I141</f>
        <v>1.2379999999999995</v>
      </c>
      <c r="N141" s="18">
        <f>J141</f>
        <v>3.9299999999999926</v>
      </c>
      <c r="O141" s="81">
        <f t="shared" si="104"/>
        <v>95.771000000000001</v>
      </c>
      <c r="P141" s="63">
        <f t="shared" si="105"/>
        <v>99.700999999999993</v>
      </c>
      <c r="Q141" s="63">
        <f t="shared" si="106"/>
        <v>95.771000000000001</v>
      </c>
      <c r="R141" s="63">
        <f t="shared" si="107"/>
        <v>3.9299999999999926</v>
      </c>
      <c r="S141" s="63">
        <f t="shared" si="108"/>
        <v>0</v>
      </c>
      <c r="T141" s="67">
        <f t="shared" si="149"/>
        <v>35.098920117108428</v>
      </c>
      <c r="U141" s="138">
        <f t="shared" ca="1" si="150"/>
        <v>1.27</v>
      </c>
      <c r="V141" s="66">
        <f t="shared" ca="1" si="151"/>
        <v>126.62026999999999</v>
      </c>
      <c r="W141" s="66">
        <f t="shared" ca="1" si="109"/>
        <v>95.771000000000001</v>
      </c>
      <c r="X141" s="66">
        <f t="shared" ca="1" si="110"/>
        <v>30.84926999999999</v>
      </c>
      <c r="Y141" s="63">
        <f t="shared" ca="1" si="111"/>
        <v>0</v>
      </c>
      <c r="Z141" s="67">
        <f t="shared" ca="1" si="152"/>
        <v>41.222225158510838</v>
      </c>
      <c r="AA141" s="68">
        <f t="shared" ca="1" si="153"/>
        <v>0.1744585024545442</v>
      </c>
      <c r="AB141" s="81">
        <f t="shared" si="154"/>
        <v>97.73599999999999</v>
      </c>
      <c r="AC141" s="63">
        <f t="shared" si="112"/>
        <v>99.700999999999993</v>
      </c>
      <c r="AD141" s="63">
        <f t="shared" si="113"/>
        <v>97.73599999999999</v>
      </c>
      <c r="AE141" s="63">
        <f t="shared" si="114"/>
        <v>1.9650000000000034</v>
      </c>
      <c r="AF141" s="63">
        <f t="shared" si="115"/>
        <v>0</v>
      </c>
      <c r="AG141" s="67">
        <f t="shared" si="116"/>
        <v>35.514012838686348</v>
      </c>
      <c r="AH141" s="65">
        <f t="shared" ca="1" si="117"/>
        <v>1.27</v>
      </c>
      <c r="AI141" s="66">
        <f t="shared" ca="1" si="118"/>
        <v>126.62026999999999</v>
      </c>
      <c r="AJ141" s="66">
        <f t="shared" ca="1" si="119"/>
        <v>97.73599999999999</v>
      </c>
      <c r="AK141" s="66">
        <f t="shared" ca="1" si="120"/>
        <v>28.884270000000001</v>
      </c>
      <c r="AL141" s="63">
        <f t="shared" ca="1" si="121"/>
        <v>0</v>
      </c>
      <c r="AM141" s="67">
        <f t="shared" ca="1" si="122"/>
        <v>41.302321709421044</v>
      </c>
      <c r="AN141" s="65">
        <f t="shared" ca="1" si="123"/>
        <v>0.16298661874755371</v>
      </c>
      <c r="AO141" s="68">
        <f t="shared" ca="1" si="124"/>
        <v>1.9430428755897733E-3</v>
      </c>
      <c r="AP141" s="81">
        <f t="shared" si="155"/>
        <v>99.700999999999993</v>
      </c>
      <c r="AQ141" s="63">
        <f t="shared" si="156"/>
        <v>99.700999999999993</v>
      </c>
      <c r="AR141" s="63">
        <f t="shared" si="125"/>
        <v>99.700999999999993</v>
      </c>
      <c r="AS141" s="63">
        <f t="shared" si="126"/>
        <v>0</v>
      </c>
      <c r="AT141" s="63">
        <f t="shared" si="127"/>
        <v>0</v>
      </c>
      <c r="AU141" s="67">
        <f t="shared" si="128"/>
        <v>35.901325531330492</v>
      </c>
      <c r="AV141" s="69">
        <f t="shared" ca="1" si="157"/>
        <v>1.27</v>
      </c>
      <c r="AW141" s="66">
        <f t="shared" ca="1" si="158"/>
        <v>126.62026999999999</v>
      </c>
      <c r="AX141" s="66">
        <f t="shared" ca="1" si="129"/>
        <v>99.700999999999993</v>
      </c>
      <c r="AY141" s="66">
        <f t="shared" ca="1" si="130"/>
        <v>26.919269999999997</v>
      </c>
      <c r="AZ141" s="63">
        <f t="shared" ca="1" si="131"/>
        <v>0</v>
      </c>
      <c r="BA141" s="67">
        <f t="shared" ca="1" si="159"/>
        <v>41.700166076217407</v>
      </c>
      <c r="BB141" s="65">
        <f t="shared" ca="1" si="132"/>
        <v>0.16152162793617086</v>
      </c>
      <c r="BC141" s="68">
        <f t="shared" ca="1" si="160"/>
        <v>1.1594253242486419E-2</v>
      </c>
      <c r="BD141" s="81">
        <f t="shared" si="133"/>
        <v>99.700999999999993</v>
      </c>
      <c r="BE141" s="63">
        <f t="shared" si="134"/>
        <v>99.700999999999993</v>
      </c>
      <c r="BF141" s="67">
        <f t="shared" si="135"/>
        <v>35.901325531330492</v>
      </c>
      <c r="BG141" s="69">
        <f t="shared" ca="1" si="161"/>
        <v>1.27</v>
      </c>
      <c r="BH141" s="70">
        <f t="shared" ca="1" si="162"/>
        <v>126.62026999999999</v>
      </c>
      <c r="BI141" s="70">
        <f t="shared" ca="1" si="136"/>
        <v>126.62026999999999</v>
      </c>
      <c r="BJ141" s="67">
        <f t="shared" ca="1" si="137"/>
        <v>38.733501665490152</v>
      </c>
      <c r="BK141" s="65">
        <f t="shared" ca="1" si="138"/>
        <v>7.8887787351697325E-2</v>
      </c>
      <c r="BL141" s="65">
        <f t="shared" ca="1" si="163"/>
        <v>-6.0373341891439836E-2</v>
      </c>
      <c r="BM141" s="68">
        <f t="shared" ca="1" si="139"/>
        <v>-7.114274809613319E-2</v>
      </c>
      <c r="BO141" s="97">
        <f t="shared" ca="1" si="164"/>
        <v>45723426.889045775</v>
      </c>
      <c r="BP141" s="97">
        <f t="shared" ca="1" si="165"/>
        <v>45812269.467910089</v>
      </c>
      <c r="BQ141" s="97">
        <f t="shared" ca="1" si="166"/>
        <v>46253555.879511669</v>
      </c>
      <c r="BR141" s="97">
        <f t="shared" ca="1" si="140"/>
        <v>42962950.80502516</v>
      </c>
      <c r="BT141" s="97">
        <f t="shared" si="141"/>
        <v>30654721.527059447</v>
      </c>
      <c r="BU141" s="97">
        <f t="shared" si="142"/>
        <v>31017255.523701638</v>
      </c>
      <c r="BV141" s="97">
        <f t="shared" si="143"/>
        <v>31355526.977560826</v>
      </c>
      <c r="BW141" s="97">
        <f t="shared" si="144"/>
        <v>31355526.977560826</v>
      </c>
      <c r="BY141" s="97">
        <f t="shared" ca="1" si="145"/>
        <v>45723426.889045767</v>
      </c>
      <c r="BZ141" s="97">
        <f t="shared" ca="1" si="146"/>
        <v>45812269.467910081</v>
      </c>
      <c r="CA141" s="97">
        <f t="shared" ca="1" si="147"/>
        <v>45812269.467910081</v>
      </c>
      <c r="CB141" s="97">
        <f t="shared" ca="1" si="148"/>
        <v>42962950.805025153</v>
      </c>
    </row>
    <row r="142" spans="2:80">
      <c r="B142" s="14">
        <v>10448</v>
      </c>
      <c r="C142" s="15" t="s">
        <v>141</v>
      </c>
      <c r="D142" s="16">
        <f>RHWM!D129</f>
        <v>0</v>
      </c>
      <c r="E142" s="16">
        <f>RHWM!E129</f>
        <v>1</v>
      </c>
      <c r="F142" s="18">
        <f>RHWM!M129</f>
        <v>8.2409999999999997</v>
      </c>
      <c r="G142" s="18">
        <f>RHWM!N129</f>
        <v>8.2360000000000007</v>
      </c>
      <c r="H142" s="18">
        <f>RHWM!O129</f>
        <v>8.4809999999999999</v>
      </c>
      <c r="I142" s="18">
        <v>0</v>
      </c>
      <c r="J142" s="18">
        <v>0</v>
      </c>
      <c r="K142" s="18">
        <v>0</v>
      </c>
      <c r="L142" s="18">
        <v>0</v>
      </c>
      <c r="M142" s="18">
        <v>0</v>
      </c>
      <c r="N142" s="18">
        <v>0</v>
      </c>
      <c r="O142" s="81">
        <f t="shared" si="104"/>
        <v>8.4809999999999999</v>
      </c>
      <c r="P142" s="63">
        <f t="shared" si="105"/>
        <v>8.2360000000000007</v>
      </c>
      <c r="Q142" s="63">
        <f t="shared" si="106"/>
        <v>8.2360000000000007</v>
      </c>
      <c r="R142" s="63">
        <f t="shared" si="107"/>
        <v>0</v>
      </c>
      <c r="S142" s="63">
        <f t="shared" si="108"/>
        <v>0.24499999999999922</v>
      </c>
      <c r="T142" s="67">
        <f t="shared" si="149"/>
        <v>33.949064274110405</v>
      </c>
      <c r="U142" s="138">
        <f t="shared" ca="1" si="150"/>
        <v>1.27</v>
      </c>
      <c r="V142" s="66">
        <f t="shared" ca="1" si="151"/>
        <v>10.459720000000001</v>
      </c>
      <c r="W142" s="66">
        <f t="shared" ca="1" si="109"/>
        <v>8.4809999999999999</v>
      </c>
      <c r="X142" s="66">
        <f t="shared" ca="1" si="110"/>
        <v>1.9787200000000009</v>
      </c>
      <c r="Y142" s="63">
        <f t="shared" ca="1" si="111"/>
        <v>0</v>
      </c>
      <c r="Z142" s="67">
        <f t="shared" ca="1" si="152"/>
        <v>39.645507965003951</v>
      </c>
      <c r="AA142" s="68">
        <f t="shared" ca="1" si="153"/>
        <v>0.16779383504945855</v>
      </c>
      <c r="AB142" s="81">
        <f t="shared" si="154"/>
        <v>8.3584999999999994</v>
      </c>
      <c r="AC142" s="63">
        <f t="shared" si="112"/>
        <v>8.2360000000000007</v>
      </c>
      <c r="AD142" s="63">
        <f t="shared" si="113"/>
        <v>8.2360000000000007</v>
      </c>
      <c r="AE142" s="63">
        <f t="shared" si="114"/>
        <v>0</v>
      </c>
      <c r="AF142" s="63">
        <f t="shared" si="115"/>
        <v>0.12249999999999872</v>
      </c>
      <c r="AG142" s="67">
        <f t="shared" si="116"/>
        <v>34.95898946171183</v>
      </c>
      <c r="AH142" s="65">
        <f t="shared" ca="1" si="117"/>
        <v>1.27</v>
      </c>
      <c r="AI142" s="66">
        <f t="shared" ca="1" si="118"/>
        <v>10.459720000000001</v>
      </c>
      <c r="AJ142" s="66">
        <f t="shared" ca="1" si="119"/>
        <v>8.3584999999999994</v>
      </c>
      <c r="AK142" s="66">
        <f t="shared" ca="1" si="120"/>
        <v>2.1012200000000014</v>
      </c>
      <c r="AL142" s="63">
        <f t="shared" ca="1" si="121"/>
        <v>0</v>
      </c>
      <c r="AM142" s="67">
        <f t="shared" ca="1" si="122"/>
        <v>40.532638846934539</v>
      </c>
      <c r="AN142" s="65">
        <f t="shared" ca="1" si="123"/>
        <v>0.15943393876779943</v>
      </c>
      <c r="AO142" s="68">
        <f t="shared" ca="1" si="124"/>
        <v>2.2376580033069082E-2</v>
      </c>
      <c r="AP142" s="81">
        <f t="shared" si="155"/>
        <v>8.4809999999999999</v>
      </c>
      <c r="AQ142" s="63">
        <f t="shared" si="156"/>
        <v>8.2360000000000007</v>
      </c>
      <c r="AR142" s="63">
        <f t="shared" si="125"/>
        <v>8.2360000000000007</v>
      </c>
      <c r="AS142" s="63">
        <f t="shared" si="126"/>
        <v>0</v>
      </c>
      <c r="AT142" s="63">
        <f t="shared" si="127"/>
        <v>0.24499999999999922</v>
      </c>
      <c r="AU142" s="67">
        <f t="shared" si="128"/>
        <v>35.901325531330492</v>
      </c>
      <c r="AV142" s="69">
        <f t="shared" ca="1" si="157"/>
        <v>1.27</v>
      </c>
      <c r="AW142" s="66">
        <f t="shared" ca="1" si="158"/>
        <v>10.459720000000001</v>
      </c>
      <c r="AX142" s="66">
        <f t="shared" ca="1" si="129"/>
        <v>8.4809999999999999</v>
      </c>
      <c r="AY142" s="66">
        <f t="shared" ca="1" si="130"/>
        <v>1.9787200000000009</v>
      </c>
      <c r="AZ142" s="63">
        <f t="shared" ca="1" si="131"/>
        <v>0</v>
      </c>
      <c r="BA142" s="67">
        <f t="shared" ca="1" si="159"/>
        <v>41.06298063288002</v>
      </c>
      <c r="BB142" s="65">
        <f t="shared" ca="1" si="132"/>
        <v>0.14377338510927773</v>
      </c>
      <c r="BC142" s="68">
        <f t="shared" ca="1" si="160"/>
        <v>3.5753676535745349E-2</v>
      </c>
      <c r="BD142" s="81">
        <f t="shared" si="133"/>
        <v>8.2360000000000007</v>
      </c>
      <c r="BE142" s="63">
        <f t="shared" si="134"/>
        <v>8.2360000000000007</v>
      </c>
      <c r="BF142" s="67">
        <f t="shared" si="135"/>
        <v>35.901325531330492</v>
      </c>
      <c r="BG142" s="69">
        <f t="shared" ca="1" si="161"/>
        <v>1.27</v>
      </c>
      <c r="BH142" s="70">
        <f t="shared" ca="1" si="162"/>
        <v>10.459720000000001</v>
      </c>
      <c r="BI142" s="70">
        <f t="shared" ca="1" si="136"/>
        <v>10.459720000000001</v>
      </c>
      <c r="BJ142" s="67">
        <f t="shared" ca="1" si="137"/>
        <v>38.733501665490152</v>
      </c>
      <c r="BK142" s="65">
        <f t="shared" ca="1" si="138"/>
        <v>7.8887787351697325E-2</v>
      </c>
      <c r="BL142" s="65">
        <f t="shared" ca="1" si="163"/>
        <v>-2.3004026088374263E-2</v>
      </c>
      <c r="BM142" s="68">
        <f t="shared" ca="1" si="139"/>
        <v>-5.6729417384879355E-2</v>
      </c>
      <c r="BO142" s="97">
        <f t="shared" ca="1" si="164"/>
        <v>3632604.7941281898</v>
      </c>
      <c r="BP142" s="97">
        <f t="shared" ca="1" si="165"/>
        <v>3713890.0660325093</v>
      </c>
      <c r="BQ142" s="97">
        <f t="shared" ca="1" si="166"/>
        <v>3762483.7709196471</v>
      </c>
      <c r="BR142" s="97">
        <f t="shared" ca="1" si="140"/>
        <v>3549040.2586753117</v>
      </c>
      <c r="BT142" s="97">
        <f t="shared" si="141"/>
        <v>2449335.361847382</v>
      </c>
      <c r="BU142" s="97">
        <f t="shared" si="142"/>
        <v>2522198.7979303296</v>
      </c>
      <c r="BV142" s="97">
        <f t="shared" si="143"/>
        <v>2590185.8575860923</v>
      </c>
      <c r="BW142" s="97">
        <f t="shared" si="144"/>
        <v>2590185.8575860923</v>
      </c>
      <c r="BY142" s="97">
        <f t="shared" ca="1" si="145"/>
        <v>3632604.7941281898</v>
      </c>
      <c r="BZ142" s="97">
        <f t="shared" ca="1" si="146"/>
        <v>3713890.0660325093</v>
      </c>
      <c r="CA142" s="97">
        <f t="shared" ca="1" si="147"/>
        <v>3713890.0660325093</v>
      </c>
      <c r="CB142" s="97">
        <f t="shared" ca="1" si="148"/>
        <v>3549040.2586753112</v>
      </c>
    </row>
    <row r="143" spans="2:80">
      <c r="B143" s="14">
        <v>10451</v>
      </c>
      <c r="C143" s="15" t="s">
        <v>142</v>
      </c>
      <c r="D143" s="16">
        <f>RHWM!D130</f>
        <v>1</v>
      </c>
      <c r="E143" s="16">
        <f>RHWM!E130</f>
        <v>0</v>
      </c>
      <c r="F143" s="18">
        <f>RHWM!M130</f>
        <v>26.242000000000001</v>
      </c>
      <c r="G143" s="18">
        <f>RHWM!N130</f>
        <v>26.806000000000001</v>
      </c>
      <c r="H143" s="18">
        <f>RHWM!O130</f>
        <v>26.832999999999998</v>
      </c>
      <c r="I143" s="18">
        <v>0</v>
      </c>
      <c r="J143" s="18">
        <v>0</v>
      </c>
      <c r="K143" s="18">
        <v>0</v>
      </c>
      <c r="L143" s="18">
        <v>0</v>
      </c>
      <c r="M143" s="18">
        <v>0</v>
      </c>
      <c r="N143" s="18">
        <v>0</v>
      </c>
      <c r="O143" s="81">
        <f t="shared" si="104"/>
        <v>26.832999999999998</v>
      </c>
      <c r="P143" s="63">
        <f t="shared" si="105"/>
        <v>26.806000000000001</v>
      </c>
      <c r="Q143" s="63">
        <f t="shared" si="106"/>
        <v>26.806000000000001</v>
      </c>
      <c r="R143" s="63">
        <f t="shared" si="107"/>
        <v>0</v>
      </c>
      <c r="S143" s="63">
        <f t="shared" si="108"/>
        <v>2.699999999999747E-2</v>
      </c>
      <c r="T143" s="67">
        <f t="shared" si="149"/>
        <v>33.949064274110405</v>
      </c>
      <c r="U143" s="138">
        <f t="shared" ca="1" si="150"/>
        <v>1.3</v>
      </c>
      <c r="V143" s="66">
        <f t="shared" ca="1" si="151"/>
        <v>34.847799999999999</v>
      </c>
      <c r="W143" s="66">
        <f t="shared" ca="1" si="109"/>
        <v>26.832999999999998</v>
      </c>
      <c r="X143" s="66">
        <f t="shared" ca="1" si="110"/>
        <v>8.014800000000001</v>
      </c>
      <c r="Y143" s="63">
        <f t="shared" ca="1" si="111"/>
        <v>0</v>
      </c>
      <c r="Z143" s="67">
        <f t="shared" ca="1" si="152"/>
        <v>40.827279853048104</v>
      </c>
      <c r="AA143" s="68">
        <f t="shared" ca="1" si="153"/>
        <v>0.20260398117019784</v>
      </c>
      <c r="AB143" s="81">
        <f t="shared" si="154"/>
        <v>26.819499999999998</v>
      </c>
      <c r="AC143" s="63">
        <f t="shared" si="112"/>
        <v>26.806000000000001</v>
      </c>
      <c r="AD143" s="63">
        <f t="shared" si="113"/>
        <v>26.806000000000001</v>
      </c>
      <c r="AE143" s="63">
        <f t="shared" si="114"/>
        <v>0</v>
      </c>
      <c r="AF143" s="63">
        <f t="shared" si="115"/>
        <v>1.3499999999996959E-2</v>
      </c>
      <c r="AG143" s="67">
        <f t="shared" si="116"/>
        <v>34.95898946171183</v>
      </c>
      <c r="AH143" s="65">
        <f t="shared" ca="1" si="117"/>
        <v>1.3</v>
      </c>
      <c r="AI143" s="66">
        <f t="shared" ca="1" si="118"/>
        <v>34.847799999999999</v>
      </c>
      <c r="AJ143" s="66">
        <f t="shared" ca="1" si="119"/>
        <v>26.819499999999998</v>
      </c>
      <c r="AK143" s="66">
        <f t="shared" ca="1" si="120"/>
        <v>8.0283000000000015</v>
      </c>
      <c r="AL143" s="63">
        <f t="shared" ca="1" si="121"/>
        <v>0</v>
      </c>
      <c r="AM143" s="67">
        <f t="shared" ca="1" si="122"/>
        <v>41.366330832625863</v>
      </c>
      <c r="AN143" s="65">
        <f t="shared" ca="1" si="123"/>
        <v>0.18328165286160658</v>
      </c>
      <c r="AO143" s="68">
        <f t="shared" ca="1" si="124"/>
        <v>1.3203205834873E-2</v>
      </c>
      <c r="AP143" s="81">
        <f t="shared" si="155"/>
        <v>26.832999999999998</v>
      </c>
      <c r="AQ143" s="63">
        <f t="shared" si="156"/>
        <v>26.806000000000001</v>
      </c>
      <c r="AR143" s="63">
        <f t="shared" si="125"/>
        <v>26.806000000000001</v>
      </c>
      <c r="AS143" s="63">
        <f t="shared" si="126"/>
        <v>0</v>
      </c>
      <c r="AT143" s="63">
        <f t="shared" si="127"/>
        <v>2.699999999999747E-2</v>
      </c>
      <c r="AU143" s="67">
        <f t="shared" si="128"/>
        <v>35.901325531330492</v>
      </c>
      <c r="AV143" s="69">
        <f t="shared" ca="1" si="157"/>
        <v>1.3</v>
      </c>
      <c r="AW143" s="66">
        <f t="shared" ca="1" si="158"/>
        <v>34.847799999999999</v>
      </c>
      <c r="AX143" s="66">
        <f t="shared" ca="1" si="129"/>
        <v>26.832999999999998</v>
      </c>
      <c r="AY143" s="66">
        <f t="shared" ca="1" si="130"/>
        <v>8.014800000000001</v>
      </c>
      <c r="AZ143" s="63">
        <f t="shared" ca="1" si="131"/>
        <v>0</v>
      </c>
      <c r="BA143" s="67">
        <f t="shared" ca="1" si="159"/>
        <v>42.173392963985954</v>
      </c>
      <c r="BB143" s="65">
        <f t="shared" ca="1" si="132"/>
        <v>0.17470294870260239</v>
      </c>
      <c r="BC143" s="68">
        <f t="shared" ca="1" si="160"/>
        <v>3.2970923259717289E-2</v>
      </c>
      <c r="BD143" s="81">
        <f t="shared" si="133"/>
        <v>26.806000000000001</v>
      </c>
      <c r="BE143" s="63">
        <f t="shared" si="134"/>
        <v>26.806000000000001</v>
      </c>
      <c r="BF143" s="67">
        <f t="shared" si="135"/>
        <v>35.901325531330492</v>
      </c>
      <c r="BG143" s="69">
        <f t="shared" ca="1" si="161"/>
        <v>1.3</v>
      </c>
      <c r="BH143" s="70">
        <f t="shared" ca="1" si="162"/>
        <v>34.847799999999999</v>
      </c>
      <c r="BI143" s="70">
        <f t="shared" ca="1" si="136"/>
        <v>34.847799999999999</v>
      </c>
      <c r="BJ143" s="67">
        <f t="shared" ca="1" si="137"/>
        <v>38.733501665490152</v>
      </c>
      <c r="BK143" s="65">
        <f t="shared" ca="1" si="138"/>
        <v>7.8887787351697325E-2</v>
      </c>
      <c r="BL143" s="65">
        <f t="shared" ca="1" si="163"/>
        <v>-5.1283803258365568E-2</v>
      </c>
      <c r="BM143" s="68">
        <f t="shared" ca="1" si="139"/>
        <v>-8.1565438698121939E-2</v>
      </c>
      <c r="BO143" s="97">
        <f t="shared" ca="1" si="164"/>
        <v>12463210.133880317</v>
      </c>
      <c r="BP143" s="97">
        <f t="shared" ca="1" si="165"/>
        <v>12627764.462641213</v>
      </c>
      <c r="BQ143" s="97">
        <f t="shared" ca="1" si="166"/>
        <v>12874133.678774215</v>
      </c>
      <c r="BR143" s="97">
        <f t="shared" ca="1" si="140"/>
        <v>11824049.317406729</v>
      </c>
      <c r="BT143" s="97">
        <f t="shared" si="141"/>
        <v>7971938.2843225989</v>
      </c>
      <c r="BU143" s="97">
        <f t="shared" si="142"/>
        <v>8209089.4824332707</v>
      </c>
      <c r="BV143" s="97">
        <f t="shared" si="143"/>
        <v>8430369.3660093229</v>
      </c>
      <c r="BW143" s="97">
        <f t="shared" si="144"/>
        <v>8430369.3660093229</v>
      </c>
      <c r="BY143" s="97">
        <f t="shared" ca="1" si="145"/>
        <v>12463210.133880313</v>
      </c>
      <c r="BZ143" s="97">
        <f t="shared" ca="1" si="146"/>
        <v>12627764.462641211</v>
      </c>
      <c r="CA143" s="97">
        <f t="shared" ca="1" si="147"/>
        <v>12627764.462641211</v>
      </c>
      <c r="CB143" s="97">
        <f t="shared" ca="1" si="148"/>
        <v>11824049.317406729</v>
      </c>
    </row>
    <row r="144" spans="2:80">
      <c r="B144" s="14">
        <v>10482</v>
      </c>
      <c r="C144" s="15" t="s">
        <v>143</v>
      </c>
      <c r="D144" s="16">
        <f>RHWM!D131</f>
        <v>1</v>
      </c>
      <c r="E144" s="16">
        <f>RHWM!E131</f>
        <v>0</v>
      </c>
      <c r="F144" s="18">
        <f>RHWM!M131</f>
        <v>2.7749999999999999</v>
      </c>
      <c r="G144" s="18">
        <f>RHWM!N131</f>
        <v>2.8090000000000002</v>
      </c>
      <c r="H144" s="18">
        <f>RHWM!O131</f>
        <v>4.1139999999999999</v>
      </c>
      <c r="I144" s="18">
        <v>0</v>
      </c>
      <c r="J144" s="18">
        <v>0</v>
      </c>
      <c r="K144" s="18">
        <v>0</v>
      </c>
      <c r="L144" s="18">
        <v>0</v>
      </c>
      <c r="M144" s="18">
        <v>0</v>
      </c>
      <c r="N144" s="18">
        <v>0</v>
      </c>
      <c r="O144" s="81">
        <f t="shared" si="104"/>
        <v>4.1139999999999999</v>
      </c>
      <c r="P144" s="63">
        <f t="shared" si="105"/>
        <v>2.8090000000000002</v>
      </c>
      <c r="Q144" s="63">
        <f t="shared" si="106"/>
        <v>2.8090000000000002</v>
      </c>
      <c r="R144" s="63">
        <f t="shared" si="107"/>
        <v>0</v>
      </c>
      <c r="S144" s="63">
        <f t="shared" si="108"/>
        <v>1.3049999999999997</v>
      </c>
      <c r="T144" s="67">
        <f t="shared" si="149"/>
        <v>33.949064274110405</v>
      </c>
      <c r="U144" s="138">
        <f t="shared" ca="1" si="150"/>
        <v>0.99</v>
      </c>
      <c r="V144" s="66">
        <f t="shared" ca="1" si="151"/>
        <v>2.78091</v>
      </c>
      <c r="W144" s="66">
        <f t="shared" ca="1" si="109"/>
        <v>2.78091</v>
      </c>
      <c r="X144" s="66">
        <f t="shared" ca="1" si="110"/>
        <v>0</v>
      </c>
      <c r="Y144" s="63">
        <f t="shared" ca="1" si="111"/>
        <v>1.3330899999999999</v>
      </c>
      <c r="Z144" s="67">
        <f t="shared" ca="1" si="152"/>
        <v>34.16862471073118</v>
      </c>
      <c r="AA144" s="68">
        <f t="shared" ca="1" si="153"/>
        <v>6.4673486976845052E-3</v>
      </c>
      <c r="AB144" s="81">
        <f t="shared" si="154"/>
        <v>3.4615</v>
      </c>
      <c r="AC144" s="63">
        <f t="shared" si="112"/>
        <v>2.8090000000000002</v>
      </c>
      <c r="AD144" s="63">
        <f t="shared" si="113"/>
        <v>2.8090000000000002</v>
      </c>
      <c r="AE144" s="63">
        <f t="shared" si="114"/>
        <v>0</v>
      </c>
      <c r="AF144" s="63">
        <f t="shared" si="115"/>
        <v>0.65249999999999986</v>
      </c>
      <c r="AG144" s="67">
        <f t="shared" si="116"/>
        <v>34.95898946171183</v>
      </c>
      <c r="AH144" s="65">
        <f t="shared" ca="1" si="117"/>
        <v>0.99</v>
      </c>
      <c r="AI144" s="66">
        <f t="shared" ca="1" si="118"/>
        <v>2.78091</v>
      </c>
      <c r="AJ144" s="66">
        <f t="shared" ca="1" si="119"/>
        <v>2.78091</v>
      </c>
      <c r="AK144" s="66">
        <f t="shared" ca="1" si="120"/>
        <v>0</v>
      </c>
      <c r="AL144" s="63">
        <f t="shared" ca="1" si="121"/>
        <v>0.68059000000000003</v>
      </c>
      <c r="AM144" s="67">
        <f t="shared" ca="1" si="122"/>
        <v>34.854465131310413</v>
      </c>
      <c r="AN144" s="65">
        <f t="shared" ca="1" si="123"/>
        <v>-2.9899128095763894E-3</v>
      </c>
      <c r="AO144" s="68">
        <f t="shared" ca="1" si="124"/>
        <v>2.0072227851881674E-2</v>
      </c>
      <c r="AP144" s="81">
        <f t="shared" si="155"/>
        <v>4.1139999999999999</v>
      </c>
      <c r="AQ144" s="63">
        <f t="shared" si="156"/>
        <v>2.8090000000000002</v>
      </c>
      <c r="AR144" s="63">
        <f t="shared" si="125"/>
        <v>2.8090000000000002</v>
      </c>
      <c r="AS144" s="63">
        <f t="shared" si="126"/>
        <v>0</v>
      </c>
      <c r="AT144" s="63">
        <f t="shared" si="127"/>
        <v>1.3049999999999997</v>
      </c>
      <c r="AU144" s="67">
        <f t="shared" si="128"/>
        <v>35.901325531330492</v>
      </c>
      <c r="AV144" s="69">
        <f t="shared" ca="1" si="157"/>
        <v>0.99</v>
      </c>
      <c r="AW144" s="66">
        <f t="shared" ca="1" si="158"/>
        <v>2.78091</v>
      </c>
      <c r="AX144" s="66">
        <f t="shared" ca="1" si="129"/>
        <v>2.78091</v>
      </c>
      <c r="AY144" s="66">
        <f t="shared" ca="1" si="130"/>
        <v>0</v>
      </c>
      <c r="AZ144" s="63">
        <f t="shared" ca="1" si="131"/>
        <v>1.3330899999999999</v>
      </c>
      <c r="BA144" s="67">
        <f t="shared" ca="1" si="159"/>
        <v>35.916810916796102</v>
      </c>
      <c r="BB144" s="65">
        <f t="shared" ca="1" si="132"/>
        <v>4.3133185854360434E-4</v>
      </c>
      <c r="BC144" s="68">
        <f t="shared" ca="1" si="160"/>
        <v>5.1163493434837504E-2</v>
      </c>
      <c r="BD144" s="81">
        <f t="shared" si="133"/>
        <v>2.8090000000000002</v>
      </c>
      <c r="BE144" s="63">
        <f t="shared" si="134"/>
        <v>2.8090000000000002</v>
      </c>
      <c r="BF144" s="67">
        <f t="shared" si="135"/>
        <v>35.901325531330492</v>
      </c>
      <c r="BG144" s="69">
        <f t="shared" ca="1" si="161"/>
        <v>0.99</v>
      </c>
      <c r="BH144" s="70">
        <f t="shared" ca="1" si="162"/>
        <v>2.78091</v>
      </c>
      <c r="BI144" s="70">
        <f t="shared" ca="1" si="136"/>
        <v>2.78091</v>
      </c>
      <c r="BJ144" s="67">
        <f t="shared" ca="1" si="137"/>
        <v>38.733501665490152</v>
      </c>
      <c r="BK144" s="65">
        <f t="shared" ca="1" si="138"/>
        <v>7.8887787351697325E-2</v>
      </c>
      <c r="BL144" s="65">
        <f t="shared" ca="1" si="163"/>
        <v>0.13359849842962235</v>
      </c>
      <c r="BM144" s="68">
        <f t="shared" ca="1" si="139"/>
        <v>7.8422629314699455E-2</v>
      </c>
      <c r="BO144" s="97">
        <f t="shared" ca="1" si="164"/>
        <v>832374.06246423826</v>
      </c>
      <c r="BP144" s="97">
        <f t="shared" ca="1" si="165"/>
        <v>849081.66430401697</v>
      </c>
      <c r="BQ144" s="97">
        <f t="shared" ca="1" si="166"/>
        <v>874961.22734445648</v>
      </c>
      <c r="BR144" s="97">
        <f t="shared" ca="1" si="140"/>
        <v>943577.98734122526</v>
      </c>
      <c r="BT144" s="97">
        <f t="shared" si="141"/>
        <v>835379.19274275086</v>
      </c>
      <c r="BU144" s="97">
        <f t="shared" si="142"/>
        <v>860230.26024602912</v>
      </c>
      <c r="BV144" s="97">
        <f t="shared" si="143"/>
        <v>883418.17313736444</v>
      </c>
      <c r="BW144" s="97">
        <f t="shared" si="144"/>
        <v>883418.17313736444</v>
      </c>
      <c r="BY144" s="97">
        <f t="shared" ca="1" si="145"/>
        <v>832374.06246423826</v>
      </c>
      <c r="BZ144" s="97">
        <f t="shared" ca="1" si="146"/>
        <v>849081.66430401697</v>
      </c>
      <c r="CA144" s="97">
        <f t="shared" ca="1" si="147"/>
        <v>849081.66430401697</v>
      </c>
      <c r="CB144" s="97">
        <f t="shared" ca="1" si="148"/>
        <v>943577.98734122515</v>
      </c>
    </row>
    <row r="145" spans="2:80">
      <c r="B145" s="14">
        <v>10502</v>
      </c>
      <c r="C145" s="15" t="s">
        <v>144</v>
      </c>
      <c r="D145" s="16">
        <f>RHWM!D132</f>
        <v>1</v>
      </c>
      <c r="E145" s="16">
        <f>RHWM!E132</f>
        <v>0</v>
      </c>
      <c r="F145" s="18">
        <f>RHWM!M132</f>
        <v>18.614999999999998</v>
      </c>
      <c r="G145" s="18">
        <f>RHWM!N132</f>
        <v>18.718</v>
      </c>
      <c r="H145" s="18">
        <f>RHWM!O132</f>
        <v>18.707000000000001</v>
      </c>
      <c r="I145" s="18">
        <v>0</v>
      </c>
      <c r="J145" s="18">
        <v>1.0999999999999999E-2</v>
      </c>
      <c r="K145" s="18">
        <v>0</v>
      </c>
      <c r="L145" s="18">
        <v>1.0999999999999999E-2</v>
      </c>
      <c r="M145" s="18">
        <v>0</v>
      </c>
      <c r="N145" s="18">
        <v>0</v>
      </c>
      <c r="O145" s="81">
        <f t="shared" si="104"/>
        <v>18.707000000000001</v>
      </c>
      <c r="P145" s="63">
        <f t="shared" si="105"/>
        <v>18.718</v>
      </c>
      <c r="Q145" s="63">
        <f t="shared" si="106"/>
        <v>18.707000000000001</v>
      </c>
      <c r="R145" s="63">
        <f t="shared" si="107"/>
        <v>1.0999999999999233E-2</v>
      </c>
      <c r="S145" s="63">
        <f t="shared" si="108"/>
        <v>0</v>
      </c>
      <c r="T145" s="67">
        <f t="shared" ref="T145:T151" si="167">(Q145*$T$14+R145*$T$5)/(Q145+R145)</f>
        <v>33.96620714690583</v>
      </c>
      <c r="U145" s="138">
        <f t="shared" ref="U145:U151" ca="1" si="168">RANDBETWEEN($Z$2,$Z$3)/100</f>
        <v>1.35</v>
      </c>
      <c r="V145" s="66">
        <f t="shared" ref="V145:V151" ca="1" si="169">G145*U145</f>
        <v>25.269300000000001</v>
      </c>
      <c r="W145" s="66">
        <f t="shared" ca="1" si="109"/>
        <v>18.707000000000001</v>
      </c>
      <c r="X145" s="66">
        <f t="shared" ca="1" si="110"/>
        <v>6.5623000000000005</v>
      </c>
      <c r="Y145" s="63">
        <f t="shared" ca="1" si="111"/>
        <v>0</v>
      </c>
      <c r="Z145" s="67">
        <f t="shared" ca="1" si="152"/>
        <v>41.687139670020471</v>
      </c>
      <c r="AA145" s="68">
        <f t="shared" ref="AA145:AA151" ca="1" si="170">Z145/T145-1</f>
        <v>0.22731217794560221</v>
      </c>
      <c r="AB145" s="81">
        <f t="shared" ref="AB145:AB151" si="171">O145+R145*$AB$12-S145*$AB$12</f>
        <v>18.712499999999999</v>
      </c>
      <c r="AC145" s="63">
        <f t="shared" si="112"/>
        <v>18.718</v>
      </c>
      <c r="AD145" s="63">
        <f t="shared" si="113"/>
        <v>18.712499999999999</v>
      </c>
      <c r="AE145" s="63">
        <f t="shared" si="114"/>
        <v>5.5000000000013927E-3</v>
      </c>
      <c r="AF145" s="63">
        <f t="shared" si="115"/>
        <v>0</v>
      </c>
      <c r="AG145" s="67">
        <f t="shared" si="116"/>
        <v>34.967264146932507</v>
      </c>
      <c r="AH145" s="65">
        <f t="shared" ca="1" si="117"/>
        <v>1.35</v>
      </c>
      <c r="AI145" s="66">
        <f t="shared" ca="1" si="118"/>
        <v>25.269300000000001</v>
      </c>
      <c r="AJ145" s="66">
        <f t="shared" ca="1" si="119"/>
        <v>18.712499999999999</v>
      </c>
      <c r="AK145" s="66">
        <f t="shared" ca="1" si="120"/>
        <v>6.5568000000000026</v>
      </c>
      <c r="AL145" s="63">
        <f t="shared" ca="1" si="121"/>
        <v>0</v>
      </c>
      <c r="AM145" s="67">
        <f t="shared" ca="1" si="122"/>
        <v>42.188718910679995</v>
      </c>
      <c r="AN145" s="65">
        <f t="shared" ca="1" si="123"/>
        <v>0.20652043961469002</v>
      </c>
      <c r="AO145" s="68">
        <f t="shared" ca="1" si="124"/>
        <v>1.2031989832591794E-2</v>
      </c>
      <c r="AP145" s="81">
        <f t="shared" ref="AP145:AP151" si="172">O145+R145</f>
        <v>18.718</v>
      </c>
      <c r="AQ145" s="63">
        <f t="shared" ref="AQ145:AQ151" si="173">P145</f>
        <v>18.718</v>
      </c>
      <c r="AR145" s="63">
        <f t="shared" si="125"/>
        <v>18.718</v>
      </c>
      <c r="AS145" s="63">
        <f t="shared" si="126"/>
        <v>0</v>
      </c>
      <c r="AT145" s="63">
        <f t="shared" si="127"/>
        <v>0</v>
      </c>
      <c r="AU145" s="67">
        <f t="shared" si="128"/>
        <v>35.901325531330492</v>
      </c>
      <c r="AV145" s="69">
        <f t="shared" ref="AV145:AV151" ca="1" si="174">U145</f>
        <v>1.35</v>
      </c>
      <c r="AW145" s="66">
        <f t="shared" ref="AW145:AW151" ca="1" si="175">V145</f>
        <v>25.269300000000001</v>
      </c>
      <c r="AX145" s="66">
        <f t="shared" ca="1" si="129"/>
        <v>18.718</v>
      </c>
      <c r="AY145" s="66">
        <f t="shared" ca="1" si="130"/>
        <v>6.5513000000000012</v>
      </c>
      <c r="AZ145" s="63">
        <f t="shared" ca="1" si="131"/>
        <v>0</v>
      </c>
      <c r="BA145" s="67">
        <f t="shared" ref="BA145:BA151" ca="1" si="176">(AX145*$BA$14+AY145*$T$5)/(AX145+AY145)</f>
        <v>42.969489567997108</v>
      </c>
      <c r="BB145" s="65">
        <f t="shared" ca="1" si="132"/>
        <v>0.1968775228228925</v>
      </c>
      <c r="BC145" s="68">
        <f t="shared" ref="BC145:BC151" ca="1" si="177">BA145/Z145-1</f>
        <v>3.0761282931072609E-2</v>
      </c>
      <c r="BD145" s="81">
        <f t="shared" si="133"/>
        <v>18.718</v>
      </c>
      <c r="BE145" s="63">
        <f t="shared" si="134"/>
        <v>18.718</v>
      </c>
      <c r="BF145" s="67">
        <f t="shared" si="135"/>
        <v>35.901325531330492</v>
      </c>
      <c r="BG145" s="69">
        <f t="shared" ref="BG145:BG151" ca="1" si="178">U145</f>
        <v>1.35</v>
      </c>
      <c r="BH145" s="70">
        <f t="shared" ref="BH145:BH151" ca="1" si="179">V145</f>
        <v>25.269300000000001</v>
      </c>
      <c r="BI145" s="70">
        <f t="shared" ca="1" si="136"/>
        <v>25.269300000000001</v>
      </c>
      <c r="BJ145" s="67">
        <f t="shared" ca="1" si="137"/>
        <v>38.733501665490152</v>
      </c>
      <c r="BK145" s="65">
        <f t="shared" ca="1" si="138"/>
        <v>7.8887787351697325E-2</v>
      </c>
      <c r="BL145" s="65">
        <f t="shared" ref="BL145:BL151" ca="1" si="180">BJ145/Z145-1</f>
        <v>-7.0852498586139401E-2</v>
      </c>
      <c r="BM145" s="68">
        <f t="shared" ca="1" si="139"/>
        <v>-9.8581294427612765E-2</v>
      </c>
      <c r="BO145" s="97">
        <f t="shared" ref="BO145:BO150" ca="1" si="181">W145*$Z$14*8760+X145*$T$5*8760</f>
        <v>9227826.3849415593</v>
      </c>
      <c r="BP145" s="97">
        <f t="shared" ref="BP145:BP150" ca="1" si="182">AJ145*$AM$14*8760+AK145*$T$5*8760</f>
        <v>9338855.4981821012</v>
      </c>
      <c r="BQ145" s="97">
        <f t="shared" ref="BQ145:BQ150" ca="1" si="183">AX145*$BA$14*8760+AY145*$T$5*8760</f>
        <v>9511686.1632075645</v>
      </c>
      <c r="BR145" s="97">
        <f t="shared" ca="1" si="140"/>
        <v>8574011.829049347</v>
      </c>
      <c r="BT145" s="97">
        <f t="shared" si="141"/>
        <v>5569428.1166918622</v>
      </c>
      <c r="BU145" s="97">
        <f t="shared" si="142"/>
        <v>5733571.1126479972</v>
      </c>
      <c r="BV145" s="97">
        <f t="shared" si="143"/>
        <v>5886728.8589480901</v>
      </c>
      <c r="BW145" s="97">
        <f t="shared" si="144"/>
        <v>5886728.8589480901</v>
      </c>
      <c r="BY145" s="97">
        <f t="shared" ca="1" si="145"/>
        <v>9227826.3849415593</v>
      </c>
      <c r="BZ145" s="97">
        <f t="shared" ca="1" si="146"/>
        <v>9338855.4981820993</v>
      </c>
      <c r="CA145" s="97">
        <f t="shared" ca="1" si="147"/>
        <v>9338855.4981820993</v>
      </c>
      <c r="CB145" s="97">
        <f t="shared" ca="1" si="148"/>
        <v>8574011.829049347</v>
      </c>
    </row>
    <row r="146" spans="2:80">
      <c r="B146" s="14">
        <v>13927</v>
      </c>
      <c r="C146" s="15" t="s">
        <v>160</v>
      </c>
      <c r="D146" s="16">
        <f>RHWM!D133</f>
        <v>1</v>
      </c>
      <c r="E146" s="16">
        <f>RHWM!E133</f>
        <v>0</v>
      </c>
      <c r="F146" s="18">
        <f>RHWM!M133</f>
        <v>3.5659999999999998</v>
      </c>
      <c r="G146" s="18">
        <f>RHWM!N133</f>
        <v>4.0679999999999996</v>
      </c>
      <c r="H146" s="18">
        <f>RHWM!O133</f>
        <v>4.0730000000000004</v>
      </c>
      <c r="I146" s="18">
        <v>0</v>
      </c>
      <c r="J146" s="18">
        <v>0</v>
      </c>
      <c r="K146" s="18">
        <v>0</v>
      </c>
      <c r="L146" s="18">
        <v>0</v>
      </c>
      <c r="M146" s="18">
        <v>0</v>
      </c>
      <c r="N146" s="18">
        <v>0</v>
      </c>
      <c r="O146" s="81">
        <f t="shared" ref="O146:O151" si="184">H146</f>
        <v>4.0730000000000004</v>
      </c>
      <c r="P146" s="63">
        <f t="shared" ref="P146:P151" si="185">G146</f>
        <v>4.0679999999999996</v>
      </c>
      <c r="Q146" s="63">
        <f t="shared" ref="Q146:Q151" si="186">MIN(P146,O146)</f>
        <v>4.0679999999999996</v>
      </c>
      <c r="R146" s="63">
        <f t="shared" ref="R146:R151" si="187">MAX(0,P146-O146)</f>
        <v>0</v>
      </c>
      <c r="S146" s="63">
        <f t="shared" ref="S146:S151" si="188">MAX(0,O146-P146)</f>
        <v>5.0000000000007816E-3</v>
      </c>
      <c r="T146" s="67">
        <f t="shared" si="167"/>
        <v>33.949064274110405</v>
      </c>
      <c r="U146" s="138">
        <f t="shared" ca="1" si="168"/>
        <v>1.37</v>
      </c>
      <c r="V146" s="66">
        <f t="shared" ca="1" si="169"/>
        <v>5.5731599999999997</v>
      </c>
      <c r="W146" s="66">
        <f t="shared" ref="W146:W151" ca="1" si="189">MIN(V146,O146)</f>
        <v>4.0730000000000004</v>
      </c>
      <c r="X146" s="66">
        <f t="shared" ref="X146:X151" ca="1" si="190">MAX(0,V146-O146)</f>
        <v>1.5001599999999993</v>
      </c>
      <c r="Y146" s="63">
        <f t="shared" ref="Y146:Y151" ca="1" si="191">MAX(0,O146-V146)</f>
        <v>0</v>
      </c>
      <c r="Z146" s="67">
        <f t="shared" ca="1" si="152"/>
        <v>41.961635346339975</v>
      </c>
      <c r="AA146" s="68">
        <f t="shared" ca="1" si="170"/>
        <v>0.23601743504724415</v>
      </c>
      <c r="AB146" s="81">
        <f t="shared" si="171"/>
        <v>4.0705</v>
      </c>
      <c r="AC146" s="63">
        <f t="shared" ref="AC146:AC151" si="192">P146</f>
        <v>4.0679999999999996</v>
      </c>
      <c r="AD146" s="63">
        <f t="shared" ref="AD146:AD151" si="193">MIN(AC146,AB146)</f>
        <v>4.0679999999999996</v>
      </c>
      <c r="AE146" s="63">
        <f t="shared" ref="AE146:AE151" si="194">MAX(0,AC146-AB146)</f>
        <v>0</v>
      </c>
      <c r="AF146" s="63">
        <f t="shared" ref="AF146:AF151" si="195">MAX(0,AB146-AC146)</f>
        <v>2.5000000000003908E-3</v>
      </c>
      <c r="AG146" s="67">
        <f t="shared" ref="AG146:AG151" si="196">(AD146*$AG$14+AE146*$T$5)/(AD146+AE146)</f>
        <v>34.95898946171183</v>
      </c>
      <c r="AH146" s="65">
        <f t="shared" ref="AH146:AH151" ca="1" si="197">U146</f>
        <v>1.37</v>
      </c>
      <c r="AI146" s="66">
        <f t="shared" ref="AI146:AI151" ca="1" si="198">V146</f>
        <v>5.5731599999999997</v>
      </c>
      <c r="AJ146" s="66">
        <f t="shared" ref="AJ146:AJ151" ca="1" si="199">MIN(AI146,AB146)</f>
        <v>4.0705</v>
      </c>
      <c r="AK146" s="66">
        <f t="shared" ref="AK146:AK151" ca="1" si="200">MAX(0,AI146-AB146)</f>
        <v>1.5026599999999997</v>
      </c>
      <c r="AL146" s="63">
        <f t="shared" ref="AL146:AL151" ca="1" si="201">MAX(0,AB146-AI146)</f>
        <v>0</v>
      </c>
      <c r="AM146" s="67">
        <f t="shared" ref="AM146:AM151" ca="1" si="202">(AJ146*$AM$14+AK146*$T$5)/(AJ146+AK146)</f>
        <v>42.475543411098734</v>
      </c>
      <c r="AN146" s="65">
        <f t="shared" ref="AN146:AN151" ca="1" si="203">AM146/AG146-1</f>
        <v>0.21501061858836823</v>
      </c>
      <c r="AO146" s="68">
        <f t="shared" ref="AO146:AO151" ca="1" si="204">AM146/Z146-1</f>
        <v>1.2247093339358806E-2</v>
      </c>
      <c r="AP146" s="81">
        <f t="shared" si="172"/>
        <v>4.0730000000000004</v>
      </c>
      <c r="AQ146" s="63">
        <f t="shared" si="173"/>
        <v>4.0679999999999996</v>
      </c>
      <c r="AR146" s="63">
        <f t="shared" ref="AR146:AR151" si="205">MIN(AQ146,AP146)</f>
        <v>4.0679999999999996</v>
      </c>
      <c r="AS146" s="63">
        <f t="shared" ref="AS146:AS151" si="206">MAX(0,AQ146-AP146)</f>
        <v>0</v>
      </c>
      <c r="AT146" s="63">
        <f t="shared" ref="AT146:AT151" si="207">MAX(0,AP146-AQ146)</f>
        <v>5.0000000000007816E-3</v>
      </c>
      <c r="AU146" s="67">
        <f t="shared" ref="AU146:AU151" si="208">$AU$14</f>
        <v>35.901325531330492</v>
      </c>
      <c r="AV146" s="69">
        <f t="shared" ca="1" si="174"/>
        <v>1.37</v>
      </c>
      <c r="AW146" s="66">
        <f t="shared" ca="1" si="175"/>
        <v>5.5731599999999997</v>
      </c>
      <c r="AX146" s="66">
        <f t="shared" ref="AX146:AX151" ca="1" si="209">MIN(AW146,AP146)</f>
        <v>4.0730000000000004</v>
      </c>
      <c r="AY146" s="66">
        <f t="shared" ref="AY146:AY151" ca="1" si="210">MAX(0,AW146-AP146)</f>
        <v>1.5001599999999993</v>
      </c>
      <c r="AZ146" s="63">
        <f t="shared" ref="AZ146:AZ151" ca="1" si="211">MAX(0,AP146-AW146)</f>
        <v>0</v>
      </c>
      <c r="BA146" s="67">
        <f t="shared" ca="1" si="176"/>
        <v>43.239252069581802</v>
      </c>
      <c r="BB146" s="65">
        <f t="shared" ref="BB146:BB151" ca="1" si="212">BA146/AU146-1</f>
        <v>0.20439152119460391</v>
      </c>
      <c r="BC146" s="68">
        <f t="shared" ca="1" si="177"/>
        <v>3.0447257660401572E-2</v>
      </c>
      <c r="BD146" s="81">
        <f t="shared" ref="BD146:BD151" si="213">AQ146</f>
        <v>4.0679999999999996</v>
      </c>
      <c r="BE146" s="63">
        <f t="shared" ref="BE146:BE151" si="214">BD146</f>
        <v>4.0679999999999996</v>
      </c>
      <c r="BF146" s="67">
        <f t="shared" ref="BF146:BF151" si="215">$BF$14</f>
        <v>35.901325531330492</v>
      </c>
      <c r="BG146" s="69">
        <f t="shared" ca="1" si="178"/>
        <v>1.37</v>
      </c>
      <c r="BH146" s="70">
        <f t="shared" ca="1" si="179"/>
        <v>5.5731599999999997</v>
      </c>
      <c r="BI146" s="70">
        <f t="shared" ref="BI146:BI151" ca="1" si="216">BH146</f>
        <v>5.5731599999999997</v>
      </c>
      <c r="BJ146" s="67">
        <f t="shared" ref="BJ146:BJ151" ca="1" si="217">$BJ$14</f>
        <v>38.733501665490152</v>
      </c>
      <c r="BK146" s="65">
        <f t="shared" ref="BK146:BK151" ca="1" si="218">BJ146/BF146-1</f>
        <v>7.8887787351697325E-2</v>
      </c>
      <c r="BL146" s="65">
        <f t="shared" ca="1" si="180"/>
        <v>-7.6930597537624101E-2</v>
      </c>
      <c r="BM146" s="68">
        <f t="shared" ref="BM146:BM151" ca="1" si="219">BJ146/BA146-1</f>
        <v>-0.10420509579677451</v>
      </c>
      <c r="BO146" s="97">
        <f t="shared" ca="1" si="181"/>
        <v>2048604.0309860385</v>
      </c>
      <c r="BP146" s="97">
        <f t="shared" ca="1" si="182"/>
        <v>2073693.4757689114</v>
      </c>
      <c r="BQ146" s="97">
        <f t="shared" ca="1" si="183"/>
        <v>2110978.4057616079</v>
      </c>
      <c r="BR146" s="97">
        <f t="shared" ref="BR146:BR150" ca="1" si="220">BJ146*BI146*8760</f>
        <v>1891003.6987642974</v>
      </c>
      <c r="BT146" s="97">
        <f t="shared" ref="BT146:BT150" si="221">Q146*8760*$T$14+R146*8760*$T$5</f>
        <v>1209797.9907716305</v>
      </c>
      <c r="BU146" s="97">
        <f t="shared" ref="BU146:BU150" si="222">AD146*8760*$AG$14+AE146*8760*$T$5</f>
        <v>1245787.3615809348</v>
      </c>
      <c r="BV146" s="97">
        <f t="shared" ref="BV146:BV150" si="223">AR146*8760*$AU$14+AS146*8760*$T$5</f>
        <v>1279368.1482103232</v>
      </c>
      <c r="BW146" s="97">
        <f t="shared" ref="BW146:BW150" si="224">BE146*8760*$BF$14</f>
        <v>1279368.1482103232</v>
      </c>
      <c r="BY146" s="97">
        <f t="shared" ref="BY146:BY150" ca="1" si="225">Z146*8760*V146</f>
        <v>2048604.0309860387</v>
      </c>
      <c r="BZ146" s="97">
        <f t="shared" ref="BZ146:BZ150" ca="1" si="226">AM146*8760*AI146</f>
        <v>2073693.4757689112</v>
      </c>
      <c r="CA146" s="97">
        <f t="shared" ref="CA146:CA150" ca="1" si="227">AM146*8760*AI146</f>
        <v>2073693.4757689112</v>
      </c>
      <c r="CB146" s="97">
        <f t="shared" ref="CB146:CB150" ca="1" si="228">BJ146*8760*BH146</f>
        <v>1891003.6987642972</v>
      </c>
    </row>
    <row r="147" spans="2:80">
      <c r="B147" s="14">
        <v>10597</v>
      </c>
      <c r="C147" s="15" t="s">
        <v>145</v>
      </c>
      <c r="D147" s="16">
        <f>RHWM!D134</f>
        <v>1</v>
      </c>
      <c r="E147" s="16">
        <f>RHWM!E134</f>
        <v>0</v>
      </c>
      <c r="F147" s="18">
        <f>RHWM!M134</f>
        <v>12.315</v>
      </c>
      <c r="G147" s="18">
        <f>RHWM!N134</f>
        <v>12.32</v>
      </c>
      <c r="H147" s="18">
        <f>RHWM!O134</f>
        <v>12.936999999999999</v>
      </c>
      <c r="I147" s="18">
        <v>0</v>
      </c>
      <c r="J147" s="18">
        <v>0</v>
      </c>
      <c r="K147" s="18">
        <v>0</v>
      </c>
      <c r="L147" s="18">
        <v>0</v>
      </c>
      <c r="M147" s="18">
        <v>0</v>
      </c>
      <c r="N147" s="18">
        <v>0</v>
      </c>
      <c r="O147" s="81">
        <f t="shared" si="184"/>
        <v>12.936999999999999</v>
      </c>
      <c r="P147" s="63">
        <f t="shared" si="185"/>
        <v>12.32</v>
      </c>
      <c r="Q147" s="63">
        <f t="shared" si="186"/>
        <v>12.32</v>
      </c>
      <c r="R147" s="63">
        <f t="shared" si="187"/>
        <v>0</v>
      </c>
      <c r="S147" s="63">
        <f t="shared" si="188"/>
        <v>0.6169999999999991</v>
      </c>
      <c r="T147" s="67">
        <f t="shared" si="167"/>
        <v>33.949064274110405</v>
      </c>
      <c r="U147" s="138">
        <f t="shared" ca="1" si="168"/>
        <v>0.9</v>
      </c>
      <c r="V147" s="66">
        <f t="shared" ca="1" si="169"/>
        <v>11.088000000000001</v>
      </c>
      <c r="W147" s="66">
        <f t="shared" ca="1" si="189"/>
        <v>11.088000000000001</v>
      </c>
      <c r="X147" s="66">
        <f t="shared" ca="1" si="190"/>
        <v>0</v>
      </c>
      <c r="Y147" s="63">
        <f t="shared" ca="1" si="191"/>
        <v>1.8489999999999984</v>
      </c>
      <c r="Z147" s="67">
        <f t="shared" ca="1" si="152"/>
        <v>34.16862471073118</v>
      </c>
      <c r="AA147" s="68">
        <f t="shared" ca="1" si="170"/>
        <v>6.4673486976845052E-3</v>
      </c>
      <c r="AB147" s="81">
        <f t="shared" si="171"/>
        <v>12.628499999999999</v>
      </c>
      <c r="AC147" s="63">
        <f t="shared" si="192"/>
        <v>12.32</v>
      </c>
      <c r="AD147" s="63">
        <f t="shared" si="193"/>
        <v>12.32</v>
      </c>
      <c r="AE147" s="63">
        <f t="shared" si="194"/>
        <v>0</v>
      </c>
      <c r="AF147" s="63">
        <f t="shared" si="195"/>
        <v>0.30849999999999866</v>
      </c>
      <c r="AG147" s="67">
        <f t="shared" si="196"/>
        <v>34.95898946171183</v>
      </c>
      <c r="AH147" s="65">
        <f t="shared" ca="1" si="197"/>
        <v>0.9</v>
      </c>
      <c r="AI147" s="66">
        <f t="shared" ca="1" si="198"/>
        <v>11.088000000000001</v>
      </c>
      <c r="AJ147" s="66">
        <f t="shared" ca="1" si="199"/>
        <v>11.088000000000001</v>
      </c>
      <c r="AK147" s="66">
        <f t="shared" ca="1" si="200"/>
        <v>0</v>
      </c>
      <c r="AL147" s="63">
        <f t="shared" ca="1" si="201"/>
        <v>1.540499999999998</v>
      </c>
      <c r="AM147" s="67">
        <f t="shared" ca="1" si="202"/>
        <v>34.854465131310413</v>
      </c>
      <c r="AN147" s="65">
        <f t="shared" ca="1" si="203"/>
        <v>-2.9899128095763894E-3</v>
      </c>
      <c r="AO147" s="68">
        <f t="shared" ca="1" si="204"/>
        <v>2.0072227851881674E-2</v>
      </c>
      <c r="AP147" s="81">
        <f t="shared" si="172"/>
        <v>12.936999999999999</v>
      </c>
      <c r="AQ147" s="63">
        <f t="shared" si="173"/>
        <v>12.32</v>
      </c>
      <c r="AR147" s="63">
        <f t="shared" si="205"/>
        <v>12.32</v>
      </c>
      <c r="AS147" s="63">
        <f t="shared" si="206"/>
        <v>0</v>
      </c>
      <c r="AT147" s="63">
        <f t="shared" si="207"/>
        <v>0.6169999999999991</v>
      </c>
      <c r="AU147" s="67">
        <f t="shared" si="208"/>
        <v>35.901325531330492</v>
      </c>
      <c r="AV147" s="69">
        <f t="shared" ca="1" si="174"/>
        <v>0.9</v>
      </c>
      <c r="AW147" s="66">
        <f t="shared" ca="1" si="175"/>
        <v>11.088000000000001</v>
      </c>
      <c r="AX147" s="66">
        <f t="shared" ca="1" si="209"/>
        <v>11.088000000000001</v>
      </c>
      <c r="AY147" s="66">
        <f t="shared" ca="1" si="210"/>
        <v>0</v>
      </c>
      <c r="AZ147" s="63">
        <f t="shared" ca="1" si="211"/>
        <v>1.8489999999999984</v>
      </c>
      <c r="BA147" s="67">
        <f t="shared" ca="1" si="176"/>
        <v>35.916810916796102</v>
      </c>
      <c r="BB147" s="65">
        <f t="shared" ca="1" si="212"/>
        <v>4.3133185854360434E-4</v>
      </c>
      <c r="BC147" s="68">
        <f t="shared" ca="1" si="177"/>
        <v>5.1163493434837504E-2</v>
      </c>
      <c r="BD147" s="81">
        <f t="shared" si="213"/>
        <v>12.32</v>
      </c>
      <c r="BE147" s="63">
        <f t="shared" si="214"/>
        <v>12.32</v>
      </c>
      <c r="BF147" s="67">
        <f t="shared" si="215"/>
        <v>35.901325531330492</v>
      </c>
      <c r="BG147" s="69">
        <f t="shared" ca="1" si="178"/>
        <v>0.9</v>
      </c>
      <c r="BH147" s="70">
        <f t="shared" ca="1" si="179"/>
        <v>11.088000000000001</v>
      </c>
      <c r="BI147" s="70">
        <f t="shared" ca="1" si="216"/>
        <v>11.088000000000001</v>
      </c>
      <c r="BJ147" s="67">
        <f t="shared" ca="1" si="217"/>
        <v>38.733501665490152</v>
      </c>
      <c r="BK147" s="65">
        <f t="shared" ca="1" si="218"/>
        <v>7.8887787351697325E-2</v>
      </c>
      <c r="BL147" s="65">
        <f t="shared" ca="1" si="180"/>
        <v>0.13359849842962235</v>
      </c>
      <c r="BM147" s="68">
        <f t="shared" ca="1" si="219"/>
        <v>7.8422629314699455E-2</v>
      </c>
      <c r="BO147" s="97">
        <f t="shared" ca="1" si="181"/>
        <v>3318828.5865430655</v>
      </c>
      <c r="BP147" s="97">
        <f t="shared" ca="1" si="182"/>
        <v>3385444.8701334964</v>
      </c>
      <c r="BQ147" s="97">
        <f t="shared" ca="1" si="183"/>
        <v>3488631.4511420126</v>
      </c>
      <c r="BR147" s="97">
        <f t="shared" ca="1" si="220"/>
        <v>3762219.1022505243</v>
      </c>
      <c r="BT147" s="97">
        <f t="shared" si="221"/>
        <v>3663891.6534676719</v>
      </c>
      <c r="BU147" s="97">
        <f t="shared" si="222"/>
        <v>3772886.0114742182</v>
      </c>
      <c r="BV147" s="97">
        <f t="shared" si="223"/>
        <v>3874585.9355828869</v>
      </c>
      <c r="BW147" s="97">
        <f t="shared" si="224"/>
        <v>3874585.9355828869</v>
      </c>
      <c r="BY147" s="97">
        <f t="shared" ca="1" si="225"/>
        <v>3318828.586543065</v>
      </c>
      <c r="BZ147" s="97">
        <f t="shared" ca="1" si="226"/>
        <v>3385444.8701334964</v>
      </c>
      <c r="CA147" s="97">
        <f t="shared" ca="1" si="227"/>
        <v>3385444.8701334964</v>
      </c>
      <c r="CB147" s="97">
        <f t="shared" ca="1" si="228"/>
        <v>3762219.1022505243</v>
      </c>
    </row>
    <row r="148" spans="2:80">
      <c r="B148" s="14">
        <v>10706</v>
      </c>
      <c r="C148" s="15" t="s">
        <v>146</v>
      </c>
      <c r="D148" s="16">
        <f>RHWM!D135</f>
        <v>1</v>
      </c>
      <c r="E148" s="16">
        <f>RHWM!E135</f>
        <v>0</v>
      </c>
      <c r="F148" s="18">
        <f>RHWM!M135</f>
        <v>16.753</v>
      </c>
      <c r="G148" s="18">
        <f>RHWM!N135</f>
        <v>16.887</v>
      </c>
      <c r="H148" s="18">
        <f>RHWM!O135</f>
        <v>17.277999999999999</v>
      </c>
      <c r="I148" s="18">
        <v>0</v>
      </c>
      <c r="J148" s="18">
        <v>0</v>
      </c>
      <c r="K148" s="18">
        <v>0</v>
      </c>
      <c r="L148" s="18">
        <v>0</v>
      </c>
      <c r="M148" s="18">
        <v>0</v>
      </c>
      <c r="N148" s="18">
        <v>0</v>
      </c>
      <c r="O148" s="81">
        <f t="shared" si="184"/>
        <v>17.277999999999999</v>
      </c>
      <c r="P148" s="63">
        <f t="shared" si="185"/>
        <v>16.887</v>
      </c>
      <c r="Q148" s="63">
        <f t="shared" si="186"/>
        <v>16.887</v>
      </c>
      <c r="R148" s="63">
        <f t="shared" si="187"/>
        <v>0</v>
      </c>
      <c r="S148" s="63">
        <f t="shared" si="188"/>
        <v>0.39099999999999824</v>
      </c>
      <c r="T148" s="67">
        <f t="shared" si="167"/>
        <v>33.949064274110405</v>
      </c>
      <c r="U148" s="138">
        <f t="shared" ca="1" si="168"/>
        <v>1.08</v>
      </c>
      <c r="V148" s="66">
        <f t="shared" ca="1" si="169"/>
        <v>18.237960000000001</v>
      </c>
      <c r="W148" s="66">
        <f t="shared" ca="1" si="189"/>
        <v>17.277999999999999</v>
      </c>
      <c r="X148" s="66">
        <f t="shared" ca="1" si="190"/>
        <v>0.95996000000000237</v>
      </c>
      <c r="Y148" s="63">
        <f t="shared" ca="1" si="191"/>
        <v>0</v>
      </c>
      <c r="Z148" s="67">
        <f t="shared" ca="1" si="152"/>
        <v>35.692488247151182</v>
      </c>
      <c r="AA148" s="68">
        <f t="shared" ca="1" si="170"/>
        <v>5.1354109761732492E-2</v>
      </c>
      <c r="AB148" s="81">
        <f t="shared" si="171"/>
        <v>17.0825</v>
      </c>
      <c r="AC148" s="63">
        <f t="shared" si="192"/>
        <v>16.887</v>
      </c>
      <c r="AD148" s="63">
        <f t="shared" si="193"/>
        <v>16.887</v>
      </c>
      <c r="AE148" s="63">
        <f t="shared" si="194"/>
        <v>0</v>
      </c>
      <c r="AF148" s="63">
        <f t="shared" si="195"/>
        <v>0.19549999999999912</v>
      </c>
      <c r="AG148" s="67">
        <f t="shared" si="196"/>
        <v>34.95898946171183</v>
      </c>
      <c r="AH148" s="65">
        <f t="shared" ca="1" si="197"/>
        <v>1.08</v>
      </c>
      <c r="AI148" s="66">
        <f t="shared" ca="1" si="198"/>
        <v>18.237960000000001</v>
      </c>
      <c r="AJ148" s="66">
        <f t="shared" ca="1" si="199"/>
        <v>17.0825</v>
      </c>
      <c r="AK148" s="66">
        <f t="shared" ca="1" si="200"/>
        <v>1.1554600000000015</v>
      </c>
      <c r="AL148" s="63">
        <f t="shared" ca="1" si="201"/>
        <v>0</v>
      </c>
      <c r="AM148" s="67">
        <f t="shared" ca="1" si="202"/>
        <v>36.645218862504912</v>
      </c>
      <c r="AN148" s="65">
        <f t="shared" ca="1" si="203"/>
        <v>4.8234500675137904E-2</v>
      </c>
      <c r="AO148" s="68">
        <f t="shared" ca="1" si="204"/>
        <v>2.6692748590588122E-2</v>
      </c>
      <c r="AP148" s="81">
        <f t="shared" si="172"/>
        <v>17.277999999999999</v>
      </c>
      <c r="AQ148" s="63">
        <f t="shared" si="173"/>
        <v>16.887</v>
      </c>
      <c r="AR148" s="63">
        <f t="shared" si="205"/>
        <v>16.887</v>
      </c>
      <c r="AS148" s="63">
        <f t="shared" si="206"/>
        <v>0</v>
      </c>
      <c r="AT148" s="63">
        <f t="shared" si="207"/>
        <v>0.39099999999999824</v>
      </c>
      <c r="AU148" s="67">
        <f t="shared" si="208"/>
        <v>35.901325531330492</v>
      </c>
      <c r="AV148" s="69">
        <f t="shared" ca="1" si="174"/>
        <v>1.08</v>
      </c>
      <c r="AW148" s="66">
        <f t="shared" ca="1" si="175"/>
        <v>18.237960000000001</v>
      </c>
      <c r="AX148" s="66">
        <f t="shared" ca="1" si="209"/>
        <v>17.277999999999999</v>
      </c>
      <c r="AY148" s="66">
        <f t="shared" ca="1" si="210"/>
        <v>0.95996000000000237</v>
      </c>
      <c r="AZ148" s="63">
        <f t="shared" ca="1" si="211"/>
        <v>0</v>
      </c>
      <c r="BA148" s="67">
        <f t="shared" ca="1" si="176"/>
        <v>37.34865819534658</v>
      </c>
      <c r="BB148" s="65">
        <f t="shared" ca="1" si="212"/>
        <v>4.0314184576639711E-2</v>
      </c>
      <c r="BC148" s="68">
        <f t="shared" ca="1" si="177"/>
        <v>4.6401078476998148E-2</v>
      </c>
      <c r="BD148" s="81">
        <f t="shared" si="213"/>
        <v>16.887</v>
      </c>
      <c r="BE148" s="63">
        <f t="shared" si="214"/>
        <v>16.887</v>
      </c>
      <c r="BF148" s="67">
        <f t="shared" si="215"/>
        <v>35.901325531330492</v>
      </c>
      <c r="BG148" s="69">
        <f t="shared" ca="1" si="178"/>
        <v>1.08</v>
      </c>
      <c r="BH148" s="70">
        <f t="shared" ca="1" si="179"/>
        <v>18.237960000000001</v>
      </c>
      <c r="BI148" s="70">
        <f t="shared" ca="1" si="216"/>
        <v>18.237960000000001</v>
      </c>
      <c r="BJ148" s="67">
        <f t="shared" ca="1" si="217"/>
        <v>38.733501665490152</v>
      </c>
      <c r="BK148" s="65">
        <f t="shared" ca="1" si="218"/>
        <v>7.8887787351697325E-2</v>
      </c>
      <c r="BL148" s="65">
        <f t="shared" ca="1" si="180"/>
        <v>8.5200375980559073E-2</v>
      </c>
      <c r="BM148" s="68">
        <f t="shared" ca="1" si="219"/>
        <v>3.7078801141940732E-2</v>
      </c>
      <c r="BO148" s="97">
        <f t="shared" ca="1" si="181"/>
        <v>5702393.5950596379</v>
      </c>
      <c r="BP148" s="97">
        <f t="shared" ca="1" si="182"/>
        <v>5854606.1536571449</v>
      </c>
      <c r="BQ148" s="97">
        <f t="shared" ca="1" si="183"/>
        <v>5966990.8077707309</v>
      </c>
      <c r="BR148" s="97">
        <f t="shared" ca="1" si="220"/>
        <v>6188239.6733478513</v>
      </c>
      <c r="BT148" s="97">
        <f t="shared" si="221"/>
        <v>5022089.1519568646</v>
      </c>
      <c r="BU148" s="97">
        <f t="shared" si="222"/>
        <v>5171487.506149766</v>
      </c>
      <c r="BV148" s="97">
        <f t="shared" si="223"/>
        <v>5310887.3940087836</v>
      </c>
      <c r="BW148" s="97">
        <f t="shared" si="224"/>
        <v>5310887.3940087836</v>
      </c>
      <c r="BY148" s="97">
        <f t="shared" ca="1" si="225"/>
        <v>5702393.595059637</v>
      </c>
      <c r="BZ148" s="97">
        <f t="shared" ca="1" si="226"/>
        <v>5854606.1536571449</v>
      </c>
      <c r="CA148" s="97">
        <f t="shared" ca="1" si="227"/>
        <v>5854606.1536571449</v>
      </c>
      <c r="CB148" s="97">
        <f t="shared" ca="1" si="228"/>
        <v>6188239.6733478503</v>
      </c>
    </row>
    <row r="149" spans="2:80">
      <c r="B149" s="14">
        <v>11680</v>
      </c>
      <c r="C149" s="15" t="s">
        <v>147</v>
      </c>
      <c r="D149" s="16">
        <f>RHWM!D136</f>
        <v>1</v>
      </c>
      <c r="E149" s="16">
        <f>RHWM!E136</f>
        <v>0</v>
      </c>
      <c r="F149" s="18">
        <f>RHWM!M136</f>
        <v>6.5350000000000001</v>
      </c>
      <c r="G149" s="18">
        <f>RHWM!N136</f>
        <v>6.5460000000000003</v>
      </c>
      <c r="H149" s="18">
        <f>RHWM!O136</f>
        <v>6.3289999999999997</v>
      </c>
      <c r="I149" s="18">
        <v>0.20599999999999999</v>
      </c>
      <c r="J149" s="18">
        <v>0.217</v>
      </c>
      <c r="K149" s="18">
        <v>0.20599999999999999</v>
      </c>
      <c r="L149" s="18">
        <v>0.217</v>
      </c>
      <c r="M149" s="18">
        <v>0</v>
      </c>
      <c r="N149" s="18">
        <v>0</v>
      </c>
      <c r="O149" s="81">
        <f t="shared" si="184"/>
        <v>6.3289999999999997</v>
      </c>
      <c r="P149" s="63">
        <f t="shared" si="185"/>
        <v>6.5460000000000003</v>
      </c>
      <c r="Q149" s="63">
        <f t="shared" si="186"/>
        <v>6.3289999999999997</v>
      </c>
      <c r="R149" s="63">
        <f t="shared" si="187"/>
        <v>0.21700000000000053</v>
      </c>
      <c r="S149" s="63">
        <f t="shared" si="188"/>
        <v>0</v>
      </c>
      <c r="T149" s="67">
        <f t="shared" si="167"/>
        <v>34.91608123905359</v>
      </c>
      <c r="U149" s="138">
        <f t="shared" ca="1" si="168"/>
        <v>1.1200000000000001</v>
      </c>
      <c r="V149" s="66">
        <f t="shared" ca="1" si="169"/>
        <v>7.3315200000000011</v>
      </c>
      <c r="W149" s="66">
        <f t="shared" ca="1" si="189"/>
        <v>6.3289999999999997</v>
      </c>
      <c r="X149" s="66">
        <f t="shared" ca="1" si="190"/>
        <v>1.0025200000000014</v>
      </c>
      <c r="Y149" s="63">
        <f t="shared" ca="1" si="191"/>
        <v>0</v>
      </c>
      <c r="Z149" s="67">
        <f t="shared" ca="1" si="152"/>
        <v>38.127467182005596</v>
      </c>
      <c r="AA149" s="68">
        <f t="shared" ca="1" si="170"/>
        <v>9.1974409183126715E-2</v>
      </c>
      <c r="AB149" s="81">
        <f t="shared" si="171"/>
        <v>6.4375</v>
      </c>
      <c r="AC149" s="63">
        <f t="shared" si="192"/>
        <v>6.5460000000000003</v>
      </c>
      <c r="AD149" s="63">
        <f t="shared" si="193"/>
        <v>6.4375</v>
      </c>
      <c r="AE149" s="63">
        <f t="shared" si="194"/>
        <v>0.10850000000000026</v>
      </c>
      <c r="AF149" s="63">
        <f t="shared" si="195"/>
        <v>0</v>
      </c>
      <c r="AG149" s="67">
        <f t="shared" si="196"/>
        <v>35.425758426484862</v>
      </c>
      <c r="AH149" s="65">
        <f t="shared" ca="1" si="197"/>
        <v>1.1200000000000001</v>
      </c>
      <c r="AI149" s="66">
        <f t="shared" ca="1" si="198"/>
        <v>7.3315200000000011</v>
      </c>
      <c r="AJ149" s="66">
        <f t="shared" ca="1" si="199"/>
        <v>6.4375</v>
      </c>
      <c r="AK149" s="66">
        <f t="shared" ca="1" si="200"/>
        <v>0.89402000000000115</v>
      </c>
      <c r="AL149" s="63">
        <f t="shared" ca="1" si="201"/>
        <v>0</v>
      </c>
      <c r="AM149" s="67">
        <f t="shared" ca="1" si="202"/>
        <v>38.301220167551996</v>
      </c>
      <c r="AN149" s="65">
        <f t="shared" ca="1" si="203"/>
        <v>8.1168671294201467E-2</v>
      </c>
      <c r="AO149" s="68">
        <f t="shared" ca="1" si="204"/>
        <v>4.557160451203579E-3</v>
      </c>
      <c r="AP149" s="81">
        <f t="shared" si="172"/>
        <v>6.5460000000000003</v>
      </c>
      <c r="AQ149" s="63">
        <f t="shared" si="173"/>
        <v>6.5460000000000003</v>
      </c>
      <c r="AR149" s="63">
        <f t="shared" si="205"/>
        <v>6.5460000000000003</v>
      </c>
      <c r="AS149" s="63">
        <f t="shared" si="206"/>
        <v>0</v>
      </c>
      <c r="AT149" s="63">
        <f t="shared" si="207"/>
        <v>0</v>
      </c>
      <c r="AU149" s="67">
        <f t="shared" si="208"/>
        <v>35.901325531330492</v>
      </c>
      <c r="AV149" s="69">
        <f t="shared" ca="1" si="174"/>
        <v>1.1200000000000001</v>
      </c>
      <c r="AW149" s="66">
        <f t="shared" ca="1" si="175"/>
        <v>7.3315200000000011</v>
      </c>
      <c r="AX149" s="66">
        <f t="shared" ca="1" si="209"/>
        <v>6.5460000000000003</v>
      </c>
      <c r="AY149" s="66">
        <f t="shared" ca="1" si="210"/>
        <v>0.78552000000000088</v>
      </c>
      <c r="AZ149" s="63">
        <f t="shared" ca="1" si="211"/>
        <v>0</v>
      </c>
      <c r="BA149" s="67">
        <f t="shared" ca="1" si="176"/>
        <v>38.831438318567947</v>
      </c>
      <c r="BB149" s="65">
        <f t="shared" ca="1" si="212"/>
        <v>8.1615727104014324E-2</v>
      </c>
      <c r="BC149" s="68">
        <f t="shared" ca="1" si="177"/>
        <v>1.8463621860898005E-2</v>
      </c>
      <c r="BD149" s="81">
        <f t="shared" si="213"/>
        <v>6.5460000000000003</v>
      </c>
      <c r="BE149" s="63">
        <f t="shared" si="214"/>
        <v>6.5460000000000003</v>
      </c>
      <c r="BF149" s="67">
        <f t="shared" si="215"/>
        <v>35.901325531330492</v>
      </c>
      <c r="BG149" s="69">
        <f t="shared" ca="1" si="178"/>
        <v>1.1200000000000001</v>
      </c>
      <c r="BH149" s="70">
        <f t="shared" ca="1" si="179"/>
        <v>7.3315200000000011</v>
      </c>
      <c r="BI149" s="70">
        <f t="shared" ca="1" si="216"/>
        <v>7.3315200000000011</v>
      </c>
      <c r="BJ149" s="67">
        <f t="shared" ca="1" si="217"/>
        <v>38.733501665490152</v>
      </c>
      <c r="BK149" s="65">
        <f t="shared" ca="1" si="218"/>
        <v>7.8887787351697325E-2</v>
      </c>
      <c r="BL149" s="65">
        <f t="shared" ca="1" si="180"/>
        <v>1.5894957842113699E-2</v>
      </c>
      <c r="BM149" s="68">
        <f t="shared" ca="1" si="219"/>
        <v>-2.5220969739605525E-3</v>
      </c>
      <c r="BO149" s="97">
        <f t="shared" ca="1" si="181"/>
        <v>2448702.8445813474</v>
      </c>
      <c r="BP149" s="97">
        <f t="shared" ca="1" si="182"/>
        <v>2459861.9763414231</v>
      </c>
      <c r="BQ149" s="97">
        <f t="shared" ca="1" si="183"/>
        <v>2493914.7679534028</v>
      </c>
      <c r="BR149" s="97">
        <f t="shared" ca="1" si="220"/>
        <v>2487624.8730638316</v>
      </c>
      <c r="BT149" s="97">
        <f t="shared" si="221"/>
        <v>2002191.4498478004</v>
      </c>
      <c r="BU149" s="97">
        <f t="shared" si="222"/>
        <v>2031417.8484195843</v>
      </c>
      <c r="BV149" s="97">
        <f t="shared" si="223"/>
        <v>2058688.2738900632</v>
      </c>
      <c r="BW149" s="97">
        <f t="shared" si="224"/>
        <v>2058688.2738900632</v>
      </c>
      <c r="BY149" s="97">
        <f t="shared" ca="1" si="225"/>
        <v>2448702.844581347</v>
      </c>
      <c r="BZ149" s="97">
        <f t="shared" ca="1" si="226"/>
        <v>2459861.9763414226</v>
      </c>
      <c r="CA149" s="97">
        <f t="shared" ca="1" si="227"/>
        <v>2459861.9763414226</v>
      </c>
      <c r="CB149" s="97">
        <f t="shared" ca="1" si="228"/>
        <v>2487624.8730638316</v>
      </c>
    </row>
    <row r="150" spans="2:80">
      <c r="B150" s="48">
        <v>12026</v>
      </c>
      <c r="C150" s="49" t="s">
        <v>148</v>
      </c>
      <c r="D150" s="16">
        <f>RHWM!D137</f>
        <v>1</v>
      </c>
      <c r="E150" s="16">
        <f>RHWM!E137</f>
        <v>0</v>
      </c>
      <c r="F150" s="18">
        <f>RHWM!M137</f>
        <v>45.774999999999999</v>
      </c>
      <c r="G150" s="18">
        <f>RHWM!N137</f>
        <v>46.112000000000002</v>
      </c>
      <c r="H150" s="18">
        <f>RHWM!O137</f>
        <v>45.173000000000002</v>
      </c>
      <c r="I150" s="18">
        <v>0.60199999999999998</v>
      </c>
      <c r="J150" s="18">
        <v>0.93899999999999995</v>
      </c>
      <c r="K150" s="18">
        <v>0.60199999999999998</v>
      </c>
      <c r="L150" s="18">
        <v>0.93899999999999995</v>
      </c>
      <c r="M150" s="18">
        <v>0</v>
      </c>
      <c r="N150" s="18">
        <v>0</v>
      </c>
      <c r="O150" s="81">
        <f t="shared" si="184"/>
        <v>45.173000000000002</v>
      </c>
      <c r="P150" s="63">
        <f t="shared" si="185"/>
        <v>46.112000000000002</v>
      </c>
      <c r="Q150" s="63">
        <f t="shared" si="186"/>
        <v>45.173000000000002</v>
      </c>
      <c r="R150" s="63">
        <f t="shared" si="187"/>
        <v>0.93900000000000006</v>
      </c>
      <c r="S150" s="63">
        <f t="shared" si="188"/>
        <v>0</v>
      </c>
      <c r="T150" s="67">
        <f t="shared" si="167"/>
        <v>34.543085540735369</v>
      </c>
      <c r="U150" s="138">
        <f t="shared" ca="1" si="168"/>
        <v>1.34</v>
      </c>
      <c r="V150" s="66">
        <f t="shared" ca="1" si="169"/>
        <v>61.790080000000003</v>
      </c>
      <c r="W150" s="66">
        <f t="shared" ca="1" si="189"/>
        <v>45.173000000000002</v>
      </c>
      <c r="X150" s="66">
        <f t="shared" ca="1" si="190"/>
        <v>16.617080000000001</v>
      </c>
      <c r="Y150" s="63">
        <f t="shared" ca="1" si="191"/>
        <v>0</v>
      </c>
      <c r="Z150" s="67">
        <f t="shared" ca="1" si="152"/>
        <v>41.954458930266149</v>
      </c>
      <c r="AA150" s="68">
        <f t="shared" ca="1" si="170"/>
        <v>0.21455446939709044</v>
      </c>
      <c r="AB150" s="81">
        <f t="shared" si="171"/>
        <v>45.642499999999998</v>
      </c>
      <c r="AC150" s="63">
        <f t="shared" si="192"/>
        <v>46.112000000000002</v>
      </c>
      <c r="AD150" s="63">
        <f t="shared" si="193"/>
        <v>45.642499999999998</v>
      </c>
      <c r="AE150" s="63">
        <f t="shared" si="194"/>
        <v>0.46950000000000358</v>
      </c>
      <c r="AF150" s="63">
        <f t="shared" si="195"/>
        <v>0</v>
      </c>
      <c r="AG150" s="67">
        <f t="shared" si="196"/>
        <v>35.245717307993196</v>
      </c>
      <c r="AH150" s="65">
        <f t="shared" ca="1" si="197"/>
        <v>1.34</v>
      </c>
      <c r="AI150" s="66">
        <f t="shared" ca="1" si="198"/>
        <v>61.790080000000003</v>
      </c>
      <c r="AJ150" s="66">
        <f t="shared" ca="1" si="199"/>
        <v>45.642499999999998</v>
      </c>
      <c r="AK150" s="66">
        <f t="shared" ca="1" si="200"/>
        <v>16.147580000000005</v>
      </c>
      <c r="AL150" s="63">
        <f t="shared" ca="1" si="201"/>
        <v>0</v>
      </c>
      <c r="AM150" s="67">
        <f t="shared" ca="1" si="202"/>
        <v>42.241087474815309</v>
      </c>
      <c r="AN150" s="65">
        <f t="shared" ca="1" si="203"/>
        <v>0.19847433109938906</v>
      </c>
      <c r="AO150" s="68">
        <f t="shared" ca="1" si="204"/>
        <v>6.8318970583216565E-3</v>
      </c>
      <c r="AP150" s="81">
        <f t="shared" si="172"/>
        <v>46.112000000000002</v>
      </c>
      <c r="AQ150" s="63">
        <f t="shared" si="173"/>
        <v>46.112000000000002</v>
      </c>
      <c r="AR150" s="63">
        <f t="shared" si="205"/>
        <v>46.112000000000002</v>
      </c>
      <c r="AS150" s="63">
        <f t="shared" si="206"/>
        <v>0</v>
      </c>
      <c r="AT150" s="63">
        <f t="shared" si="207"/>
        <v>0</v>
      </c>
      <c r="AU150" s="67">
        <f t="shared" si="208"/>
        <v>35.901325531330492</v>
      </c>
      <c r="AV150" s="69">
        <f t="shared" ca="1" si="174"/>
        <v>1.34</v>
      </c>
      <c r="AW150" s="66">
        <f t="shared" ca="1" si="175"/>
        <v>61.790080000000003</v>
      </c>
      <c r="AX150" s="66">
        <f t="shared" ca="1" si="209"/>
        <v>46.112000000000002</v>
      </c>
      <c r="AY150" s="66">
        <f t="shared" ca="1" si="210"/>
        <v>15.678080000000001</v>
      </c>
      <c r="AZ150" s="63">
        <f t="shared" ca="1" si="211"/>
        <v>0</v>
      </c>
      <c r="BA150" s="67">
        <f t="shared" ca="1" si="176"/>
        <v>42.819112624474705</v>
      </c>
      <c r="BB150" s="65">
        <f t="shared" ca="1" si="212"/>
        <v>0.19268890467866351</v>
      </c>
      <c r="BC150" s="68">
        <f t="shared" ca="1" si="177"/>
        <v>2.0609339656738834E-2</v>
      </c>
      <c r="BD150" s="81">
        <f t="shared" si="213"/>
        <v>46.112000000000002</v>
      </c>
      <c r="BE150" s="63">
        <f t="shared" si="214"/>
        <v>46.112000000000002</v>
      </c>
      <c r="BF150" s="67">
        <f t="shared" si="215"/>
        <v>35.901325531330492</v>
      </c>
      <c r="BG150" s="69">
        <f t="shared" ca="1" si="178"/>
        <v>1.34</v>
      </c>
      <c r="BH150" s="70">
        <f t="shared" ca="1" si="179"/>
        <v>61.790080000000003</v>
      </c>
      <c r="BI150" s="70">
        <f t="shared" ca="1" si="216"/>
        <v>61.790080000000003</v>
      </c>
      <c r="BJ150" s="67">
        <f t="shared" ca="1" si="217"/>
        <v>38.733501665490152</v>
      </c>
      <c r="BK150" s="65">
        <f t="shared" ca="1" si="218"/>
        <v>7.8887787351697325E-2</v>
      </c>
      <c r="BL150" s="65">
        <f t="shared" ca="1" si="180"/>
        <v>-7.6772704186929275E-2</v>
      </c>
      <c r="BM150" s="68">
        <f t="shared" ca="1" si="219"/>
        <v>-9.541559150969614E-2</v>
      </c>
      <c r="BO150" s="97">
        <f t="shared" ca="1" si="181"/>
        <v>22709155.713242851</v>
      </c>
      <c r="BP150" s="97">
        <f t="shared" ca="1" si="182"/>
        <v>22864302.327357121</v>
      </c>
      <c r="BQ150" s="97">
        <f t="shared" ca="1" si="183"/>
        <v>23177176.416654844</v>
      </c>
      <c r="BR150" s="97">
        <f t="shared" ca="1" si="220"/>
        <v>20965712.419335146</v>
      </c>
      <c r="BT150" s="97">
        <f t="shared" si="221"/>
        <v>13953372.661580453</v>
      </c>
      <c r="BU150" s="97">
        <f t="shared" si="222"/>
        <v>14237194.524594158</v>
      </c>
      <c r="BV150" s="97">
        <f t="shared" si="223"/>
        <v>14502021.644610234</v>
      </c>
      <c r="BW150" s="97">
        <f t="shared" si="224"/>
        <v>14502021.644610234</v>
      </c>
      <c r="BY150" s="97">
        <f t="shared" ca="1" si="225"/>
        <v>22709155.713242855</v>
      </c>
      <c r="BZ150" s="97">
        <f t="shared" ca="1" si="226"/>
        <v>22864302.327357121</v>
      </c>
      <c r="CA150" s="97">
        <f t="shared" ca="1" si="227"/>
        <v>22864302.327357121</v>
      </c>
      <c r="CB150" s="97">
        <f t="shared" ca="1" si="228"/>
        <v>20965712.419335142</v>
      </c>
    </row>
    <row r="151" spans="2:80" ht="13.5" thickBot="1">
      <c r="B151" s="48">
        <v>10298</v>
      </c>
      <c r="C151" s="49" t="s">
        <v>149</v>
      </c>
      <c r="D151" s="16">
        <f>RHWM!D138</f>
        <v>1</v>
      </c>
      <c r="E151" s="16">
        <f>RHWM!E138</f>
        <v>0</v>
      </c>
      <c r="F151" s="18">
        <f>RHWM!M138</f>
        <v>665.21600000000012</v>
      </c>
      <c r="G151" s="18">
        <f>RHWM!N138</f>
        <v>671.89300000000014</v>
      </c>
      <c r="H151" s="18">
        <f>RHWM!O138</f>
        <v>602.27600000000007</v>
      </c>
      <c r="I151" s="18">
        <v>67.096000000000004</v>
      </c>
      <c r="J151" s="18">
        <v>73.69</v>
      </c>
      <c r="K151" s="18">
        <v>0</v>
      </c>
      <c r="L151" s="18">
        <v>0</v>
      </c>
      <c r="M151" s="18">
        <v>67.096000000000004</v>
      </c>
      <c r="N151" s="18">
        <v>73.69</v>
      </c>
      <c r="O151" s="82">
        <f t="shared" si="184"/>
        <v>602.27600000000007</v>
      </c>
      <c r="P151" s="64">
        <f t="shared" si="185"/>
        <v>671.89300000000014</v>
      </c>
      <c r="Q151" s="64">
        <f t="shared" si="186"/>
        <v>602.27600000000007</v>
      </c>
      <c r="R151" s="64">
        <f t="shared" si="187"/>
        <v>69.617000000000075</v>
      </c>
      <c r="S151" s="64">
        <f t="shared" si="188"/>
        <v>0</v>
      </c>
      <c r="T151" s="73">
        <f t="shared" si="167"/>
        <v>36.971558975542415</v>
      </c>
      <c r="U151" s="139">
        <f t="shared" ca="1" si="168"/>
        <v>1.39</v>
      </c>
      <c r="V151" s="72">
        <f t="shared" ca="1" si="169"/>
        <v>933.93127000000015</v>
      </c>
      <c r="W151" s="72">
        <f t="shared" ca="1" si="189"/>
        <v>602.27600000000007</v>
      </c>
      <c r="X151" s="72">
        <f t="shared" ca="1" si="190"/>
        <v>331.65527000000009</v>
      </c>
      <c r="Y151" s="64">
        <f t="shared" ca="1" si="191"/>
        <v>0</v>
      </c>
      <c r="Z151" s="67">
        <f t="shared" ca="1" si="152"/>
        <v>44.44976262405298</v>
      </c>
      <c r="AA151" s="74">
        <f t="shared" ca="1" si="170"/>
        <v>0.2022690915862535</v>
      </c>
      <c r="AB151" s="82">
        <f t="shared" si="171"/>
        <v>637.08450000000016</v>
      </c>
      <c r="AC151" s="64">
        <f t="shared" si="192"/>
        <v>671.89300000000014</v>
      </c>
      <c r="AD151" s="64">
        <f t="shared" si="193"/>
        <v>637.08450000000016</v>
      </c>
      <c r="AE151" s="64">
        <f t="shared" si="194"/>
        <v>34.808499999999981</v>
      </c>
      <c r="AF151" s="64">
        <f t="shared" si="195"/>
        <v>0</v>
      </c>
      <c r="AG151" s="67">
        <f t="shared" si="196"/>
        <v>36.417916010019383</v>
      </c>
      <c r="AH151" s="65">
        <f t="shared" ca="1" si="197"/>
        <v>1.39</v>
      </c>
      <c r="AI151" s="72">
        <f t="shared" ca="1" si="198"/>
        <v>933.93127000000015</v>
      </c>
      <c r="AJ151" s="72">
        <f t="shared" ca="1" si="199"/>
        <v>637.08450000000016</v>
      </c>
      <c r="AK151" s="72">
        <f t="shared" ca="1" si="200"/>
        <v>296.84676999999999</v>
      </c>
      <c r="AL151" s="64">
        <f t="shared" ca="1" si="201"/>
        <v>0</v>
      </c>
      <c r="AM151" s="67">
        <f t="shared" ca="1" si="202"/>
        <v>43.838565993564309</v>
      </c>
      <c r="AN151" s="71">
        <f t="shared" ca="1" si="203"/>
        <v>0.20376371842648378</v>
      </c>
      <c r="AO151" s="74">
        <f t="shared" ca="1" si="204"/>
        <v>-1.3750278840812924E-2</v>
      </c>
      <c r="AP151" s="82">
        <f t="shared" si="172"/>
        <v>671.89300000000014</v>
      </c>
      <c r="AQ151" s="64">
        <f t="shared" si="173"/>
        <v>671.89300000000014</v>
      </c>
      <c r="AR151" s="64">
        <f t="shared" si="205"/>
        <v>671.89300000000014</v>
      </c>
      <c r="AS151" s="64">
        <f t="shared" si="206"/>
        <v>0</v>
      </c>
      <c r="AT151" s="64">
        <f t="shared" si="207"/>
        <v>0</v>
      </c>
      <c r="AU151" s="73">
        <f t="shared" si="208"/>
        <v>35.901325531330492</v>
      </c>
      <c r="AV151" s="75">
        <f t="shared" ca="1" si="174"/>
        <v>1.39</v>
      </c>
      <c r="AW151" s="72">
        <f t="shared" ca="1" si="175"/>
        <v>933.93127000000015</v>
      </c>
      <c r="AX151" s="72">
        <f t="shared" ca="1" si="209"/>
        <v>671.89300000000014</v>
      </c>
      <c r="AY151" s="72">
        <f t="shared" ca="1" si="210"/>
        <v>262.03827000000001</v>
      </c>
      <c r="AZ151" s="64">
        <f t="shared" ca="1" si="211"/>
        <v>0</v>
      </c>
      <c r="BA151" s="73">
        <f t="shared" ca="1" si="176"/>
        <v>43.54936037179575</v>
      </c>
      <c r="BB151" s="71">
        <f t="shared" ca="1" si="212"/>
        <v>0.21302931653013601</v>
      </c>
      <c r="BC151" s="74">
        <f t="shared" ca="1" si="177"/>
        <v>-2.0256626787248488E-2</v>
      </c>
      <c r="BD151" s="82">
        <f t="shared" si="213"/>
        <v>671.89300000000014</v>
      </c>
      <c r="BE151" s="64">
        <f t="shared" si="214"/>
        <v>671.89300000000014</v>
      </c>
      <c r="BF151" s="73">
        <f t="shared" si="215"/>
        <v>35.901325531330492</v>
      </c>
      <c r="BG151" s="75">
        <f t="shared" ca="1" si="178"/>
        <v>1.39</v>
      </c>
      <c r="BH151" s="76">
        <f t="shared" ca="1" si="179"/>
        <v>933.93127000000015</v>
      </c>
      <c r="BI151" s="76">
        <f t="shared" ca="1" si="216"/>
        <v>933.93127000000015</v>
      </c>
      <c r="BJ151" s="73">
        <f t="shared" ca="1" si="217"/>
        <v>38.733501665490152</v>
      </c>
      <c r="BK151" s="71">
        <f t="shared" ca="1" si="218"/>
        <v>7.8887787351697325E-2</v>
      </c>
      <c r="BL151" s="71">
        <f t="shared" ca="1" si="180"/>
        <v>-0.12860048335712826</v>
      </c>
      <c r="BM151" s="74">
        <f t="shared" ca="1" si="219"/>
        <v>-0.11058391363709985</v>
      </c>
    </row>
    <row r="152" spans="2:80" ht="17.25" customHeight="1">
      <c r="B152" s="59"/>
      <c r="C152" s="49"/>
      <c r="D152" s="16"/>
      <c r="E152" s="16"/>
      <c r="F152" s="17"/>
      <c r="G152" s="17"/>
      <c r="H152" s="17"/>
      <c r="I152" s="17"/>
      <c r="J152" s="17"/>
      <c r="K152" s="17"/>
      <c r="L152" s="17"/>
      <c r="M152" s="17"/>
      <c r="N152" s="17"/>
      <c r="O152" s="55"/>
      <c r="P152" s="55"/>
      <c r="Q152" s="63"/>
      <c r="R152" s="55"/>
      <c r="S152" s="55"/>
      <c r="T152" s="55"/>
      <c r="U152" s="58"/>
      <c r="V152" s="18"/>
      <c r="W152" s="66"/>
      <c r="X152" s="18"/>
      <c r="Y152" s="55"/>
      <c r="Z152" s="55"/>
      <c r="AA152" s="55"/>
      <c r="AB152" s="55"/>
      <c r="AC152" s="55"/>
      <c r="AD152" s="55"/>
      <c r="AE152" s="55"/>
      <c r="AF152" s="55"/>
      <c r="AG152" s="55"/>
      <c r="AH152" s="55"/>
      <c r="AI152" s="55"/>
      <c r="AJ152" s="55"/>
      <c r="AK152" s="55"/>
      <c r="AL152" s="55"/>
      <c r="AM152" s="55"/>
      <c r="AN152" s="55"/>
      <c r="AO152" s="55"/>
      <c r="AP152" s="17"/>
      <c r="AQ152" s="17"/>
      <c r="AR152" s="17"/>
      <c r="AS152" s="17"/>
      <c r="AT152" s="17"/>
      <c r="AU152" s="17"/>
      <c r="AV152" s="17"/>
      <c r="AW152" s="17"/>
      <c r="AX152" s="17"/>
      <c r="AY152" s="17"/>
      <c r="AZ152" s="17"/>
      <c r="BA152" s="17"/>
      <c r="BB152" s="17"/>
      <c r="BC152" s="17"/>
    </row>
    <row r="153" spans="2:80">
      <c r="B153" s="14" t="s">
        <v>150</v>
      </c>
      <c r="C153" s="15" t="s">
        <v>150</v>
      </c>
      <c r="D153" s="16" t="s">
        <v>150</v>
      </c>
      <c r="E153" s="16" t="s">
        <v>150</v>
      </c>
      <c r="F153" s="19"/>
      <c r="G153" s="19"/>
      <c r="H153" s="17"/>
      <c r="I153" s="18"/>
      <c r="J153" s="18"/>
      <c r="K153" s="19"/>
      <c r="L153" s="19"/>
      <c r="M153" s="20"/>
      <c r="N153" s="20"/>
      <c r="O153" s="55"/>
      <c r="P153" s="55"/>
      <c r="Q153" s="63"/>
      <c r="R153" s="55"/>
      <c r="S153" s="55"/>
      <c r="T153" s="55"/>
      <c r="U153" s="58"/>
      <c r="V153" s="18"/>
      <c r="W153" s="66"/>
      <c r="X153" s="18"/>
      <c r="Y153" s="18"/>
      <c r="Z153" s="55"/>
      <c r="AA153" s="55"/>
      <c r="AB153" s="55"/>
      <c r="AC153" s="55"/>
      <c r="AD153" s="55"/>
      <c r="AE153" s="55"/>
      <c r="AF153" s="55"/>
      <c r="AG153" s="55"/>
      <c r="AH153" s="55"/>
      <c r="AI153" s="55"/>
      <c r="AJ153" s="55"/>
      <c r="AK153" s="55"/>
      <c r="AL153" s="55"/>
      <c r="AM153" s="55"/>
      <c r="AN153" s="55"/>
      <c r="AO153" s="55"/>
      <c r="AP153" s="17"/>
      <c r="AQ153" s="17"/>
      <c r="AR153" s="17"/>
      <c r="AS153" s="17"/>
      <c r="AT153" s="17"/>
      <c r="AU153" s="17"/>
      <c r="AV153" s="17"/>
      <c r="AW153" s="17"/>
      <c r="AX153" s="17"/>
      <c r="AY153" s="17"/>
      <c r="AZ153" s="17"/>
      <c r="BA153" s="17"/>
    </row>
    <row r="154" spans="2:80">
      <c r="B154" s="14" t="s">
        <v>150</v>
      </c>
      <c r="C154" s="15" t="s">
        <v>150</v>
      </c>
      <c r="D154" s="16" t="s">
        <v>150</v>
      </c>
      <c r="E154" s="16" t="s">
        <v>150</v>
      </c>
      <c r="F154" s="19" t="s">
        <v>150</v>
      </c>
      <c r="G154" s="19" t="s">
        <v>150</v>
      </c>
      <c r="H154" s="17" t="s">
        <v>150</v>
      </c>
      <c r="I154" s="18" t="s">
        <v>150</v>
      </c>
      <c r="J154" s="18" t="s">
        <v>150</v>
      </c>
      <c r="K154" s="19" t="s">
        <v>150</v>
      </c>
      <c r="L154" s="19" t="s">
        <v>150</v>
      </c>
      <c r="M154" s="20"/>
      <c r="N154" s="20"/>
      <c r="O154" s="55"/>
      <c r="P154" s="55"/>
      <c r="Q154" s="63"/>
      <c r="R154" s="55"/>
      <c r="S154" s="55"/>
      <c r="T154" s="55"/>
      <c r="U154" s="58"/>
      <c r="V154" s="18"/>
      <c r="W154" s="66"/>
      <c r="X154" s="18"/>
      <c r="Y154" s="18"/>
      <c r="Z154" s="55"/>
      <c r="AA154" s="55"/>
      <c r="AB154" s="55"/>
      <c r="AC154" s="55"/>
      <c r="AD154" s="55"/>
      <c r="AE154" s="55"/>
      <c r="AF154" s="55"/>
      <c r="AG154" s="55"/>
      <c r="AH154" s="55"/>
      <c r="AI154" s="55"/>
      <c r="AJ154" s="55"/>
      <c r="AK154" s="55"/>
      <c r="AL154" s="55"/>
      <c r="AM154" s="55"/>
      <c r="AN154" s="55"/>
      <c r="AO154" s="55"/>
      <c r="AP154" s="17"/>
      <c r="AQ154" s="17"/>
      <c r="AR154" s="17"/>
      <c r="AS154" s="17"/>
      <c r="AT154" s="17"/>
      <c r="AU154" s="17"/>
      <c r="AV154" s="17"/>
      <c r="AW154" s="17"/>
      <c r="AX154" s="17"/>
      <c r="AY154" s="17"/>
      <c r="AZ154" s="17"/>
      <c r="BA154" s="17"/>
    </row>
    <row r="155" spans="2:80">
      <c r="B155" s="14" t="s">
        <v>150</v>
      </c>
      <c r="C155" s="15" t="s">
        <v>150</v>
      </c>
      <c r="D155" s="16" t="s">
        <v>150</v>
      </c>
      <c r="E155" s="16" t="s">
        <v>150</v>
      </c>
      <c r="F155" s="19" t="s">
        <v>150</v>
      </c>
      <c r="G155" s="19" t="s">
        <v>150</v>
      </c>
      <c r="H155" s="17" t="s">
        <v>150</v>
      </c>
      <c r="I155" s="18" t="s">
        <v>150</v>
      </c>
      <c r="J155" s="18" t="s">
        <v>150</v>
      </c>
      <c r="K155" s="19" t="s">
        <v>150</v>
      </c>
      <c r="L155" s="19" t="s">
        <v>150</v>
      </c>
      <c r="M155" s="20"/>
      <c r="N155" s="20"/>
      <c r="O155" s="55"/>
      <c r="P155" s="55"/>
      <c r="Q155" s="63"/>
      <c r="R155" s="55"/>
      <c r="S155" s="55"/>
      <c r="T155" s="55"/>
      <c r="U155" s="58"/>
      <c r="V155" s="18"/>
      <c r="W155" s="66"/>
      <c r="X155" s="18"/>
      <c r="Y155" s="18"/>
      <c r="Z155" s="55"/>
      <c r="AA155" s="55"/>
      <c r="AB155" s="55"/>
      <c r="AC155" s="55"/>
      <c r="AD155" s="55"/>
      <c r="AE155" s="55"/>
      <c r="AF155" s="55"/>
      <c r="AG155" s="55"/>
      <c r="AH155" s="55"/>
      <c r="AI155" s="55"/>
      <c r="AJ155" s="55"/>
      <c r="AK155" s="55"/>
      <c r="AL155" s="55"/>
      <c r="AM155" s="55"/>
      <c r="AN155" s="55"/>
      <c r="AO155" s="55"/>
      <c r="AP155" s="17"/>
      <c r="AQ155" s="17"/>
      <c r="AR155" s="17"/>
      <c r="AS155" s="17"/>
      <c r="AT155" s="17"/>
      <c r="AU155" s="17"/>
      <c r="AV155" s="17"/>
      <c r="AW155" s="17"/>
      <c r="AX155" s="17"/>
      <c r="AY155" s="17"/>
      <c r="AZ155" s="17"/>
      <c r="BA155" s="17"/>
    </row>
    <row r="156" spans="2:80">
      <c r="B156" s="14" t="s">
        <v>150</v>
      </c>
      <c r="C156" s="15" t="s">
        <v>150</v>
      </c>
      <c r="D156" s="16" t="s">
        <v>150</v>
      </c>
      <c r="E156" s="16" t="s">
        <v>150</v>
      </c>
      <c r="F156" s="19" t="s">
        <v>150</v>
      </c>
      <c r="G156" s="19" t="s">
        <v>150</v>
      </c>
      <c r="H156" s="17" t="s">
        <v>150</v>
      </c>
      <c r="I156" s="18" t="s">
        <v>150</v>
      </c>
      <c r="J156" s="18" t="s">
        <v>150</v>
      </c>
      <c r="K156" s="19" t="s">
        <v>150</v>
      </c>
      <c r="L156" s="19" t="s">
        <v>150</v>
      </c>
      <c r="M156" s="20"/>
      <c r="N156" s="20"/>
      <c r="O156" s="55"/>
      <c r="P156" s="55"/>
      <c r="Q156" s="63"/>
      <c r="R156" s="55"/>
      <c r="S156" s="55"/>
      <c r="T156" s="55"/>
      <c r="U156" s="58"/>
      <c r="V156" s="18"/>
      <c r="W156" s="66"/>
      <c r="X156" s="18"/>
      <c r="Y156" s="18"/>
      <c r="Z156" s="55"/>
      <c r="AA156" s="55"/>
      <c r="AB156" s="55"/>
      <c r="AC156" s="55"/>
      <c r="AD156" s="55"/>
      <c r="AE156" s="55"/>
      <c r="AF156" s="55"/>
      <c r="AG156" s="55"/>
      <c r="AH156" s="55"/>
      <c r="AI156" s="55"/>
      <c r="AJ156" s="55"/>
      <c r="AK156" s="55"/>
      <c r="AL156" s="55"/>
      <c r="AM156" s="55"/>
      <c r="AN156" s="55"/>
      <c r="AO156" s="55"/>
      <c r="AP156" s="17"/>
      <c r="AQ156" s="17"/>
      <c r="AR156" s="17"/>
      <c r="AS156" s="17"/>
      <c r="AT156" s="17"/>
      <c r="AU156" s="17"/>
      <c r="AV156" s="17"/>
      <c r="AW156" s="17"/>
      <c r="AX156" s="17"/>
      <c r="AY156" s="17"/>
      <c r="AZ156" s="17"/>
      <c r="BA156" s="17"/>
    </row>
    <row r="157" spans="2:80">
      <c r="B157" s="14" t="s">
        <v>150</v>
      </c>
      <c r="C157" s="15" t="s">
        <v>150</v>
      </c>
      <c r="D157" s="16" t="s">
        <v>150</v>
      </c>
      <c r="E157" s="16" t="s">
        <v>150</v>
      </c>
      <c r="F157" s="19" t="s">
        <v>150</v>
      </c>
      <c r="G157" s="19" t="s">
        <v>150</v>
      </c>
      <c r="H157" s="17" t="s">
        <v>150</v>
      </c>
      <c r="I157" s="18" t="s">
        <v>150</v>
      </c>
      <c r="J157" s="18" t="s">
        <v>150</v>
      </c>
      <c r="K157" s="19" t="s">
        <v>150</v>
      </c>
      <c r="L157" s="19" t="s">
        <v>150</v>
      </c>
      <c r="M157" s="20"/>
      <c r="N157" s="20"/>
      <c r="O157" s="55"/>
      <c r="P157" s="55"/>
      <c r="Q157" s="63"/>
      <c r="R157" s="55"/>
      <c r="S157" s="55"/>
      <c r="T157" s="55"/>
      <c r="U157" s="58"/>
      <c r="V157" s="18"/>
      <c r="W157" s="66"/>
      <c r="X157" s="18"/>
      <c r="Y157" s="18"/>
      <c r="Z157" s="55"/>
      <c r="AA157" s="55"/>
      <c r="AB157" s="55"/>
      <c r="AC157" s="55"/>
      <c r="AD157" s="55"/>
      <c r="AE157" s="55"/>
      <c r="AF157" s="55"/>
      <c r="AG157" s="55"/>
      <c r="AH157" s="55"/>
      <c r="AI157" s="55"/>
      <c r="AJ157" s="55"/>
      <c r="AK157" s="55"/>
      <c r="AL157" s="55"/>
      <c r="AM157" s="55"/>
      <c r="AN157" s="55"/>
      <c r="AO157" s="55"/>
      <c r="AP157" s="17"/>
      <c r="AQ157" s="17"/>
      <c r="AR157" s="17"/>
      <c r="AS157" s="17"/>
      <c r="AT157" s="17"/>
      <c r="AU157" s="17"/>
      <c r="AV157" s="17"/>
      <c r="AW157" s="17"/>
      <c r="AX157" s="17"/>
      <c r="AY157" s="17"/>
      <c r="AZ157" s="17"/>
      <c r="BA157" s="17"/>
    </row>
    <row r="158" spans="2:80">
      <c r="B158" s="14" t="s">
        <v>150</v>
      </c>
      <c r="C158" s="15" t="s">
        <v>150</v>
      </c>
      <c r="D158" s="16" t="s">
        <v>150</v>
      </c>
      <c r="E158" s="16" t="s">
        <v>150</v>
      </c>
      <c r="F158" s="19" t="s">
        <v>150</v>
      </c>
      <c r="G158" s="19" t="s">
        <v>150</v>
      </c>
      <c r="H158" s="17" t="s">
        <v>150</v>
      </c>
      <c r="I158" s="18" t="s">
        <v>150</v>
      </c>
      <c r="J158" s="18" t="s">
        <v>150</v>
      </c>
      <c r="K158" s="19" t="s">
        <v>150</v>
      </c>
      <c r="L158" s="19" t="s">
        <v>150</v>
      </c>
      <c r="M158" s="20"/>
      <c r="N158" s="20"/>
      <c r="O158" s="55"/>
      <c r="P158" s="55"/>
      <c r="Q158" s="63"/>
      <c r="R158" s="55"/>
      <c r="S158" s="55"/>
      <c r="T158" s="55"/>
      <c r="U158" s="58"/>
      <c r="V158" s="18"/>
      <c r="W158" s="66"/>
      <c r="X158" s="18"/>
      <c r="Y158" s="18"/>
      <c r="Z158" s="55"/>
      <c r="AA158" s="55"/>
      <c r="AB158" s="55"/>
      <c r="AC158" s="55"/>
      <c r="AD158" s="55"/>
      <c r="AE158" s="55"/>
      <c r="AF158" s="55"/>
      <c r="AG158" s="55"/>
      <c r="AH158" s="55"/>
      <c r="AI158" s="55"/>
      <c r="AJ158" s="55"/>
      <c r="AK158" s="55"/>
      <c r="AL158" s="55"/>
      <c r="AM158" s="55"/>
      <c r="AN158" s="55"/>
      <c r="AO158" s="55"/>
      <c r="AP158" s="17"/>
      <c r="AQ158" s="17"/>
      <c r="AR158" s="17"/>
      <c r="AS158" s="17"/>
      <c r="AT158" s="17"/>
      <c r="AU158" s="17"/>
      <c r="AV158" s="17"/>
      <c r="AW158" s="17"/>
      <c r="AX158" s="17"/>
      <c r="AY158" s="17"/>
      <c r="AZ158" s="17"/>
      <c r="BA158" s="17"/>
    </row>
    <row r="159" spans="2:80">
      <c r="B159" s="14" t="s">
        <v>150</v>
      </c>
      <c r="C159" s="15" t="s">
        <v>150</v>
      </c>
      <c r="D159" s="16" t="s">
        <v>150</v>
      </c>
      <c r="E159" s="16" t="s">
        <v>150</v>
      </c>
      <c r="F159" s="19" t="s">
        <v>150</v>
      </c>
      <c r="G159" s="19" t="s">
        <v>150</v>
      </c>
      <c r="H159" s="17" t="s">
        <v>150</v>
      </c>
      <c r="I159" s="18" t="s">
        <v>150</v>
      </c>
      <c r="J159" s="18" t="s">
        <v>150</v>
      </c>
      <c r="K159" s="19" t="s">
        <v>150</v>
      </c>
      <c r="L159" s="19" t="s">
        <v>150</v>
      </c>
      <c r="M159" s="20"/>
      <c r="N159" s="20"/>
      <c r="O159" s="55"/>
      <c r="P159" s="55"/>
      <c r="Q159" s="63"/>
      <c r="R159" s="55"/>
      <c r="S159" s="55"/>
      <c r="T159" s="55"/>
      <c r="U159" s="58"/>
      <c r="V159" s="18"/>
      <c r="W159" s="66"/>
      <c r="X159" s="18"/>
      <c r="Y159" s="18"/>
      <c r="Z159" s="55"/>
      <c r="AA159" s="55"/>
      <c r="AB159" s="55"/>
      <c r="AC159" s="55"/>
      <c r="AD159" s="55"/>
      <c r="AE159" s="55"/>
      <c r="AF159" s="55"/>
      <c r="AG159" s="55"/>
      <c r="AH159" s="55"/>
      <c r="AI159" s="55"/>
      <c r="AJ159" s="55"/>
      <c r="AK159" s="55"/>
      <c r="AL159" s="55"/>
      <c r="AM159" s="55"/>
      <c r="AN159" s="55"/>
      <c r="AO159" s="55"/>
      <c r="AP159" s="17"/>
      <c r="AQ159" s="17"/>
      <c r="AR159" s="17"/>
      <c r="AS159" s="17"/>
      <c r="AT159" s="17"/>
      <c r="AU159" s="17"/>
      <c r="AV159" s="17"/>
      <c r="AW159" s="17"/>
      <c r="AX159" s="17"/>
      <c r="AY159" s="17"/>
      <c r="AZ159" s="17"/>
      <c r="BA159" s="17"/>
    </row>
    <row r="160" spans="2:80">
      <c r="B160" s="14" t="s">
        <v>150</v>
      </c>
      <c r="C160" s="15" t="s">
        <v>150</v>
      </c>
      <c r="D160" s="16" t="s">
        <v>150</v>
      </c>
      <c r="E160" s="16" t="s">
        <v>150</v>
      </c>
      <c r="F160" s="19" t="s">
        <v>150</v>
      </c>
      <c r="G160" s="19" t="s">
        <v>150</v>
      </c>
      <c r="H160" s="17" t="s">
        <v>150</v>
      </c>
      <c r="I160" s="18" t="s">
        <v>150</v>
      </c>
      <c r="J160" s="18" t="s">
        <v>150</v>
      </c>
      <c r="K160" s="19" t="s">
        <v>150</v>
      </c>
      <c r="L160" s="19" t="s">
        <v>150</v>
      </c>
      <c r="M160" s="20"/>
      <c r="N160" s="20"/>
      <c r="O160" s="55"/>
      <c r="P160" s="55"/>
      <c r="Q160" s="63"/>
      <c r="R160" s="55"/>
      <c r="S160" s="55"/>
      <c r="T160" s="55"/>
      <c r="U160" s="58"/>
      <c r="V160" s="18"/>
      <c r="W160" s="66"/>
      <c r="X160" s="18"/>
      <c r="Y160" s="18"/>
      <c r="Z160" s="55"/>
      <c r="AA160" s="55"/>
      <c r="AB160" s="55"/>
      <c r="AC160" s="55"/>
      <c r="AD160" s="55"/>
      <c r="AE160" s="55"/>
      <c r="AF160" s="55"/>
      <c r="AG160" s="55"/>
      <c r="AH160" s="55"/>
      <c r="AI160" s="55"/>
      <c r="AJ160" s="55"/>
      <c r="AK160" s="55"/>
      <c r="AL160" s="55"/>
      <c r="AM160" s="55"/>
      <c r="AN160" s="55"/>
      <c r="AO160" s="55"/>
      <c r="AP160" s="17"/>
      <c r="AQ160" s="17"/>
      <c r="AR160" s="17"/>
      <c r="AS160" s="17"/>
      <c r="AT160" s="17"/>
      <c r="AU160" s="17"/>
      <c r="AV160" s="17"/>
      <c r="AW160" s="17"/>
      <c r="AX160" s="17"/>
      <c r="AY160" s="17"/>
      <c r="AZ160" s="17"/>
      <c r="BA160" s="17"/>
    </row>
    <row r="161" spans="2:53">
      <c r="B161" s="14" t="s">
        <v>150</v>
      </c>
      <c r="C161" s="15" t="s">
        <v>150</v>
      </c>
      <c r="D161" s="16" t="s">
        <v>150</v>
      </c>
      <c r="E161" s="16" t="s">
        <v>150</v>
      </c>
      <c r="F161" s="19" t="s">
        <v>150</v>
      </c>
      <c r="G161" s="19" t="s">
        <v>150</v>
      </c>
      <c r="H161" s="17" t="s">
        <v>150</v>
      </c>
      <c r="I161" s="18" t="s">
        <v>150</v>
      </c>
      <c r="J161" s="18" t="s">
        <v>150</v>
      </c>
      <c r="K161" s="19" t="s">
        <v>150</v>
      </c>
      <c r="L161" s="19" t="s">
        <v>150</v>
      </c>
      <c r="M161" s="20"/>
      <c r="N161" s="20"/>
      <c r="O161" s="55"/>
      <c r="P161" s="55"/>
      <c r="Q161" s="63"/>
      <c r="R161" s="55"/>
      <c r="S161" s="55"/>
      <c r="T161" s="55"/>
      <c r="U161" s="58"/>
      <c r="V161" s="18"/>
      <c r="W161" s="66"/>
      <c r="X161" s="18"/>
      <c r="Y161" s="18"/>
      <c r="Z161" s="55"/>
      <c r="AA161" s="55"/>
      <c r="AB161" s="55"/>
      <c r="AC161" s="55"/>
      <c r="AD161" s="55"/>
      <c r="AE161" s="55"/>
      <c r="AF161" s="55"/>
      <c r="AG161" s="55"/>
      <c r="AH161" s="55"/>
      <c r="AI161" s="55"/>
      <c r="AJ161" s="55"/>
      <c r="AK161" s="55"/>
      <c r="AL161" s="55"/>
      <c r="AM161" s="55"/>
      <c r="AN161" s="55"/>
      <c r="AO161" s="55"/>
      <c r="AP161" s="17"/>
      <c r="AQ161" s="17"/>
      <c r="AR161" s="17"/>
      <c r="AS161" s="17"/>
      <c r="AT161" s="17"/>
      <c r="AU161" s="17"/>
      <c r="AV161" s="17"/>
      <c r="AW161" s="17"/>
      <c r="AX161" s="17"/>
      <c r="AY161" s="17"/>
      <c r="AZ161" s="17"/>
      <c r="BA161" s="17"/>
    </row>
    <row r="162" spans="2:53">
      <c r="B162" s="14" t="s">
        <v>150</v>
      </c>
      <c r="C162" s="15" t="s">
        <v>150</v>
      </c>
      <c r="D162" s="16" t="s">
        <v>150</v>
      </c>
      <c r="E162" s="16" t="s">
        <v>150</v>
      </c>
      <c r="F162" s="19" t="s">
        <v>150</v>
      </c>
      <c r="G162" s="19" t="s">
        <v>150</v>
      </c>
      <c r="H162" s="17" t="s">
        <v>150</v>
      </c>
      <c r="I162" s="18" t="s">
        <v>150</v>
      </c>
      <c r="J162" s="18" t="s">
        <v>150</v>
      </c>
      <c r="K162" s="19" t="s">
        <v>150</v>
      </c>
      <c r="L162" s="19" t="s">
        <v>150</v>
      </c>
      <c r="M162" s="20"/>
      <c r="N162" s="20"/>
      <c r="O162" s="55"/>
      <c r="P162" s="55"/>
      <c r="Q162" s="63"/>
      <c r="R162" s="55"/>
      <c r="S162" s="55"/>
      <c r="T162" s="55"/>
      <c r="U162" s="58"/>
      <c r="V162" s="18"/>
      <c r="W162" s="66"/>
      <c r="X162" s="18"/>
      <c r="Y162" s="18"/>
      <c r="Z162" s="55"/>
      <c r="AA162" s="55"/>
      <c r="AB162" s="55"/>
      <c r="AC162" s="55"/>
      <c r="AD162" s="55"/>
      <c r="AE162" s="55"/>
      <c r="AF162" s="55"/>
      <c r="AG162" s="55"/>
      <c r="AH162" s="55"/>
      <c r="AI162" s="55"/>
      <c r="AJ162" s="55"/>
      <c r="AK162" s="55"/>
      <c r="AL162" s="55"/>
      <c r="AM162" s="55"/>
      <c r="AN162" s="55"/>
      <c r="AO162" s="55"/>
      <c r="AP162" s="17"/>
      <c r="AQ162" s="17"/>
      <c r="AR162" s="17"/>
      <c r="AS162" s="17"/>
      <c r="AT162" s="17"/>
      <c r="AU162" s="17"/>
      <c r="AV162" s="17"/>
      <c r="AW162" s="17"/>
      <c r="AX162" s="17"/>
      <c r="AY162" s="17"/>
      <c r="AZ162" s="17"/>
      <c r="BA162" s="17"/>
    </row>
    <row r="163" spans="2:53">
      <c r="B163" s="14" t="s">
        <v>150</v>
      </c>
      <c r="C163" s="15" t="s">
        <v>150</v>
      </c>
      <c r="D163" s="16" t="s">
        <v>150</v>
      </c>
      <c r="E163" s="16" t="s">
        <v>150</v>
      </c>
      <c r="F163" s="19" t="s">
        <v>150</v>
      </c>
      <c r="G163" s="19" t="s">
        <v>150</v>
      </c>
      <c r="H163" s="17" t="s">
        <v>150</v>
      </c>
      <c r="I163" s="18" t="s">
        <v>150</v>
      </c>
      <c r="J163" s="18" t="s">
        <v>150</v>
      </c>
      <c r="K163" s="19" t="s">
        <v>150</v>
      </c>
      <c r="L163" s="19" t="s">
        <v>150</v>
      </c>
      <c r="M163" s="20"/>
      <c r="N163" s="20"/>
      <c r="O163" s="55"/>
      <c r="P163" s="55"/>
      <c r="Q163" s="63"/>
      <c r="R163" s="55"/>
      <c r="S163" s="55"/>
      <c r="T163" s="55"/>
      <c r="U163" s="58"/>
      <c r="V163" s="18"/>
      <c r="W163" s="66"/>
      <c r="X163" s="18"/>
      <c r="Y163" s="18"/>
      <c r="Z163" s="55"/>
      <c r="AA163" s="55"/>
      <c r="AB163" s="55"/>
      <c r="AC163" s="55"/>
      <c r="AD163" s="55"/>
      <c r="AE163" s="55"/>
      <c r="AF163" s="55"/>
      <c r="AG163" s="55"/>
      <c r="AH163" s="55"/>
      <c r="AI163" s="55"/>
      <c r="AJ163" s="55"/>
      <c r="AK163" s="55"/>
      <c r="AL163" s="55"/>
      <c r="AM163" s="55"/>
      <c r="AN163" s="55"/>
      <c r="AO163" s="55"/>
      <c r="AP163" s="17"/>
      <c r="AQ163" s="17"/>
      <c r="AR163" s="17"/>
      <c r="AS163" s="17"/>
      <c r="AT163" s="17"/>
      <c r="AU163" s="17"/>
      <c r="AV163" s="17"/>
      <c r="AW163" s="17"/>
      <c r="AX163" s="17"/>
      <c r="AY163" s="17"/>
      <c r="AZ163" s="17"/>
      <c r="BA163" s="17"/>
    </row>
    <row r="164" spans="2:53">
      <c r="B164" s="14" t="s">
        <v>150</v>
      </c>
      <c r="C164" s="15" t="s">
        <v>150</v>
      </c>
      <c r="D164" s="16" t="s">
        <v>150</v>
      </c>
      <c r="E164" s="16" t="s">
        <v>150</v>
      </c>
      <c r="F164" s="19" t="s">
        <v>150</v>
      </c>
      <c r="G164" s="19" t="s">
        <v>150</v>
      </c>
      <c r="H164" s="17" t="s">
        <v>150</v>
      </c>
      <c r="I164" s="18" t="s">
        <v>150</v>
      </c>
      <c r="J164" s="18" t="s">
        <v>150</v>
      </c>
      <c r="K164" s="19" t="s">
        <v>150</v>
      </c>
      <c r="L164" s="19" t="s">
        <v>150</v>
      </c>
      <c r="M164" s="20"/>
      <c r="N164" s="20"/>
      <c r="O164" s="55"/>
      <c r="P164" s="55"/>
      <c r="Q164" s="63"/>
      <c r="R164" s="55"/>
      <c r="S164" s="55"/>
      <c r="T164" s="55"/>
      <c r="U164" s="58"/>
      <c r="V164" s="18"/>
      <c r="W164" s="66"/>
      <c r="X164" s="18"/>
      <c r="Y164" s="18"/>
      <c r="Z164" s="55"/>
      <c r="AA164" s="55"/>
      <c r="AB164" s="55"/>
      <c r="AC164" s="55"/>
      <c r="AD164" s="55"/>
      <c r="AE164" s="55"/>
      <c r="AF164" s="55"/>
      <c r="AG164" s="55"/>
      <c r="AH164" s="55"/>
      <c r="AI164" s="55"/>
      <c r="AJ164" s="55"/>
      <c r="AK164" s="55"/>
      <c r="AL164" s="55"/>
      <c r="AM164" s="55"/>
      <c r="AN164" s="55"/>
      <c r="AO164" s="55"/>
      <c r="AP164" s="17"/>
      <c r="AQ164" s="17"/>
      <c r="AR164" s="17"/>
      <c r="AS164" s="17"/>
      <c r="AT164" s="17"/>
      <c r="AU164" s="17"/>
      <c r="AV164" s="17"/>
      <c r="AW164" s="17"/>
      <c r="AX164" s="17"/>
      <c r="AY164" s="17"/>
      <c r="AZ164" s="17"/>
      <c r="BA164" s="17"/>
    </row>
    <row r="165" spans="2:53">
      <c r="B165" s="14" t="s">
        <v>150</v>
      </c>
      <c r="C165" s="15" t="s">
        <v>150</v>
      </c>
      <c r="D165" s="16" t="s">
        <v>150</v>
      </c>
      <c r="E165" s="16" t="s">
        <v>150</v>
      </c>
      <c r="F165" s="19" t="s">
        <v>150</v>
      </c>
      <c r="G165" s="19" t="s">
        <v>150</v>
      </c>
      <c r="H165" s="17" t="s">
        <v>150</v>
      </c>
      <c r="I165" s="18" t="s">
        <v>150</v>
      </c>
      <c r="J165" s="18" t="s">
        <v>150</v>
      </c>
      <c r="K165" s="19" t="s">
        <v>150</v>
      </c>
      <c r="L165" s="19" t="s">
        <v>150</v>
      </c>
      <c r="M165" s="20"/>
      <c r="N165" s="20"/>
      <c r="O165" s="55"/>
      <c r="P165" s="55"/>
      <c r="Q165" s="63"/>
      <c r="R165" s="55"/>
      <c r="S165" s="55"/>
      <c r="T165" s="55"/>
      <c r="U165" s="58"/>
      <c r="V165" s="18"/>
      <c r="W165" s="66"/>
      <c r="X165" s="18"/>
      <c r="Y165" s="18"/>
      <c r="Z165" s="55"/>
      <c r="AA165" s="55"/>
      <c r="AB165" s="55"/>
      <c r="AC165" s="55"/>
      <c r="AD165" s="55"/>
      <c r="AE165" s="55"/>
      <c r="AF165" s="55"/>
      <c r="AG165" s="55"/>
      <c r="AH165" s="55"/>
      <c r="AI165" s="55"/>
      <c r="AJ165" s="55"/>
      <c r="AK165" s="55"/>
      <c r="AL165" s="55"/>
      <c r="AM165" s="55"/>
      <c r="AN165" s="55"/>
      <c r="AO165" s="55"/>
      <c r="AP165" s="17"/>
      <c r="AQ165" s="17"/>
      <c r="AR165" s="17"/>
      <c r="AS165" s="17"/>
      <c r="AT165" s="17"/>
      <c r="AU165" s="17"/>
      <c r="AV165" s="17"/>
      <c r="AW165" s="17"/>
      <c r="AX165" s="17"/>
      <c r="AY165" s="17"/>
      <c r="AZ165" s="17"/>
      <c r="BA165" s="17"/>
    </row>
    <row r="166" spans="2:53">
      <c r="B166" s="14" t="s">
        <v>150</v>
      </c>
      <c r="C166" s="15" t="s">
        <v>150</v>
      </c>
      <c r="D166" s="16" t="s">
        <v>150</v>
      </c>
      <c r="E166" s="16" t="s">
        <v>150</v>
      </c>
      <c r="F166" s="19" t="s">
        <v>150</v>
      </c>
      <c r="G166" s="19" t="s">
        <v>150</v>
      </c>
      <c r="H166" s="17" t="s">
        <v>150</v>
      </c>
      <c r="I166" s="18" t="s">
        <v>150</v>
      </c>
      <c r="J166" s="18" t="s">
        <v>150</v>
      </c>
      <c r="K166" s="19" t="s">
        <v>150</v>
      </c>
      <c r="L166" s="19" t="s">
        <v>150</v>
      </c>
      <c r="M166" s="20"/>
      <c r="N166" s="20"/>
      <c r="O166" s="55"/>
      <c r="P166" s="55"/>
      <c r="Q166" s="63"/>
      <c r="R166" s="55"/>
      <c r="S166" s="55"/>
      <c r="T166" s="55"/>
      <c r="U166" s="58"/>
      <c r="V166" s="18"/>
      <c r="W166" s="66"/>
      <c r="X166" s="18"/>
      <c r="Y166" s="18"/>
      <c r="Z166" s="55"/>
      <c r="AA166" s="55"/>
      <c r="AB166" s="55"/>
      <c r="AC166" s="55"/>
      <c r="AD166" s="55"/>
      <c r="AE166" s="55"/>
      <c r="AF166" s="55"/>
      <c r="AG166" s="55"/>
      <c r="AH166" s="55"/>
      <c r="AI166" s="55"/>
      <c r="AJ166" s="55"/>
      <c r="AK166" s="55"/>
      <c r="AL166" s="55"/>
      <c r="AM166" s="55"/>
      <c r="AN166" s="55"/>
      <c r="AO166" s="55"/>
      <c r="AP166" s="17"/>
      <c r="AQ166" s="17"/>
      <c r="AR166" s="17"/>
      <c r="AS166" s="17"/>
      <c r="AT166" s="17"/>
      <c r="AU166" s="17"/>
      <c r="AV166" s="17"/>
      <c r="AW166" s="17"/>
      <c r="AX166" s="17"/>
      <c r="AY166" s="17"/>
      <c r="AZ166" s="17"/>
      <c r="BA166" s="17"/>
    </row>
    <row r="167" spans="2:53">
      <c r="B167" s="14" t="s">
        <v>150</v>
      </c>
      <c r="C167" s="15" t="s">
        <v>150</v>
      </c>
      <c r="D167" s="16" t="s">
        <v>150</v>
      </c>
      <c r="E167" s="16" t="s">
        <v>150</v>
      </c>
      <c r="F167" s="19" t="s">
        <v>150</v>
      </c>
      <c r="G167" s="19" t="s">
        <v>150</v>
      </c>
      <c r="H167" s="17" t="s">
        <v>150</v>
      </c>
      <c r="I167" s="18" t="s">
        <v>150</v>
      </c>
      <c r="J167" s="18" t="s">
        <v>150</v>
      </c>
      <c r="K167" s="19" t="s">
        <v>150</v>
      </c>
      <c r="L167" s="19" t="s">
        <v>150</v>
      </c>
      <c r="M167" s="20"/>
      <c r="N167" s="20"/>
      <c r="O167" s="55"/>
      <c r="P167" s="55"/>
      <c r="Q167" s="63"/>
      <c r="R167" s="55"/>
      <c r="S167" s="55"/>
      <c r="T167" s="55"/>
      <c r="U167" s="58"/>
      <c r="V167" s="18"/>
      <c r="W167" s="66"/>
      <c r="X167" s="18"/>
      <c r="Y167" s="18"/>
      <c r="Z167" s="55"/>
      <c r="AA167" s="55"/>
      <c r="AB167" s="55"/>
      <c r="AC167" s="55"/>
      <c r="AD167" s="55"/>
      <c r="AE167" s="55"/>
      <c r="AF167" s="55"/>
      <c r="AG167" s="55"/>
      <c r="AH167" s="55"/>
      <c r="AI167" s="55"/>
      <c r="AJ167" s="55"/>
      <c r="AK167" s="55"/>
      <c r="AL167" s="55"/>
      <c r="AM167" s="55"/>
      <c r="AN167" s="55"/>
      <c r="AO167" s="55"/>
      <c r="AP167" s="17"/>
      <c r="AQ167" s="17"/>
      <c r="AR167" s="17"/>
      <c r="AS167" s="17"/>
      <c r="AT167" s="17"/>
      <c r="AU167" s="17"/>
      <c r="AV167" s="17"/>
      <c r="AW167" s="17"/>
      <c r="AX167" s="17"/>
      <c r="AY167" s="17"/>
      <c r="AZ167" s="17"/>
      <c r="BA167" s="17"/>
    </row>
    <row r="168" spans="2:53">
      <c r="B168" s="14" t="s">
        <v>150</v>
      </c>
      <c r="C168" s="15" t="s">
        <v>150</v>
      </c>
      <c r="D168" s="16" t="s">
        <v>150</v>
      </c>
      <c r="E168" s="16" t="s">
        <v>150</v>
      </c>
      <c r="F168" s="19" t="s">
        <v>150</v>
      </c>
      <c r="G168" s="19" t="s">
        <v>150</v>
      </c>
      <c r="H168" s="17" t="s">
        <v>150</v>
      </c>
      <c r="I168" s="18" t="s">
        <v>150</v>
      </c>
      <c r="J168" s="18" t="s">
        <v>150</v>
      </c>
      <c r="K168" s="19" t="s">
        <v>150</v>
      </c>
      <c r="L168" s="19" t="s">
        <v>150</v>
      </c>
      <c r="M168" s="20"/>
      <c r="N168" s="20"/>
      <c r="O168" s="55"/>
      <c r="P168" s="55"/>
      <c r="Q168" s="63"/>
      <c r="R168" s="55"/>
      <c r="S168" s="55"/>
      <c r="T168" s="55"/>
      <c r="U168" s="58"/>
      <c r="V168" s="18"/>
      <c r="W168" s="66"/>
      <c r="X168" s="18"/>
      <c r="Y168" s="18"/>
      <c r="Z168" s="55"/>
      <c r="AA168" s="55"/>
      <c r="AB168" s="55"/>
      <c r="AC168" s="55"/>
      <c r="AD168" s="55"/>
      <c r="AE168" s="55"/>
      <c r="AF168" s="55"/>
      <c r="AG168" s="55"/>
      <c r="AH168" s="55"/>
      <c r="AI168" s="55"/>
      <c r="AJ168" s="55"/>
      <c r="AK168" s="55"/>
      <c r="AL168" s="55"/>
      <c r="AM168" s="55"/>
      <c r="AN168" s="55"/>
      <c r="AO168" s="55"/>
      <c r="AP168" s="17"/>
      <c r="AQ168" s="17"/>
      <c r="AR168" s="17"/>
      <c r="AS168" s="17"/>
      <c r="AT168" s="17"/>
      <c r="AU168" s="17"/>
      <c r="AV168" s="17"/>
      <c r="AW168" s="17"/>
      <c r="AX168" s="17"/>
      <c r="AY168" s="17"/>
      <c r="AZ168" s="17"/>
      <c r="BA168" s="17"/>
    </row>
    <row r="169" spans="2:53">
      <c r="B169" s="14" t="s">
        <v>150</v>
      </c>
      <c r="C169" s="15" t="s">
        <v>150</v>
      </c>
      <c r="D169" s="16" t="s">
        <v>150</v>
      </c>
      <c r="E169" s="16" t="s">
        <v>150</v>
      </c>
      <c r="F169" s="19" t="s">
        <v>150</v>
      </c>
      <c r="G169" s="19" t="s">
        <v>150</v>
      </c>
      <c r="H169" s="17" t="s">
        <v>150</v>
      </c>
      <c r="I169" s="18" t="s">
        <v>150</v>
      </c>
      <c r="J169" s="18" t="s">
        <v>150</v>
      </c>
      <c r="K169" s="19" t="s">
        <v>150</v>
      </c>
      <c r="L169" s="19" t="s">
        <v>150</v>
      </c>
      <c r="M169" s="20"/>
      <c r="N169" s="20"/>
      <c r="O169" s="55"/>
      <c r="P169" s="55"/>
      <c r="Q169" s="63"/>
      <c r="R169" s="55"/>
      <c r="S169" s="55"/>
      <c r="T169" s="55"/>
      <c r="U169" s="58"/>
      <c r="V169" s="18"/>
      <c r="W169" s="66"/>
      <c r="X169" s="18"/>
      <c r="Y169" s="18"/>
      <c r="Z169" s="55"/>
      <c r="AA169" s="55"/>
      <c r="AB169" s="55"/>
      <c r="AC169" s="55"/>
      <c r="AD169" s="55"/>
      <c r="AE169" s="55"/>
      <c r="AF169" s="55"/>
      <c r="AG169" s="55"/>
      <c r="AH169" s="55"/>
      <c r="AI169" s="55"/>
      <c r="AJ169" s="55"/>
      <c r="AK169" s="55"/>
      <c r="AL169" s="55"/>
      <c r="AM169" s="55"/>
      <c r="AN169" s="55"/>
      <c r="AO169" s="55"/>
      <c r="AP169" s="17"/>
      <c r="AQ169" s="17"/>
      <c r="AR169" s="17"/>
      <c r="AS169" s="17"/>
      <c r="AT169" s="17"/>
      <c r="AU169" s="17"/>
      <c r="AV169" s="17"/>
      <c r="AW169" s="17"/>
      <c r="AX169" s="17"/>
      <c r="AY169" s="17"/>
      <c r="AZ169" s="17"/>
      <c r="BA169" s="17"/>
    </row>
    <row r="170" spans="2:53">
      <c r="B170" s="14" t="s">
        <v>150</v>
      </c>
      <c r="C170" s="15" t="s">
        <v>150</v>
      </c>
      <c r="D170" s="16" t="s">
        <v>150</v>
      </c>
      <c r="E170" s="16" t="s">
        <v>150</v>
      </c>
      <c r="F170" s="19" t="s">
        <v>150</v>
      </c>
      <c r="G170" s="19" t="s">
        <v>150</v>
      </c>
      <c r="H170" s="17" t="s">
        <v>150</v>
      </c>
      <c r="I170" s="18" t="s">
        <v>150</v>
      </c>
      <c r="J170" s="18" t="s">
        <v>150</v>
      </c>
      <c r="K170" s="19" t="s">
        <v>150</v>
      </c>
      <c r="L170" s="19" t="s">
        <v>150</v>
      </c>
      <c r="M170" s="20"/>
      <c r="N170" s="20"/>
      <c r="O170" s="55"/>
      <c r="P170" s="55"/>
      <c r="Q170" s="63"/>
      <c r="R170" s="55"/>
      <c r="S170" s="55"/>
      <c r="T170" s="55"/>
      <c r="U170" s="58"/>
      <c r="V170" s="18"/>
      <c r="W170" s="66"/>
      <c r="X170" s="18"/>
      <c r="Y170" s="18"/>
      <c r="Z170" s="55"/>
      <c r="AA170" s="55"/>
      <c r="AB170" s="55"/>
      <c r="AC170" s="55"/>
      <c r="AD170" s="55"/>
      <c r="AE170" s="55"/>
      <c r="AF170" s="55"/>
      <c r="AG170" s="55"/>
      <c r="AH170" s="55"/>
      <c r="AI170" s="55"/>
      <c r="AJ170" s="55"/>
      <c r="AK170" s="55"/>
      <c r="AL170" s="55"/>
      <c r="AM170" s="55"/>
      <c r="AN170" s="55"/>
      <c r="AO170" s="55"/>
      <c r="AP170" s="17"/>
      <c r="AQ170" s="17"/>
      <c r="AR170" s="17"/>
      <c r="AS170" s="17"/>
      <c r="AT170" s="17"/>
      <c r="AU170" s="17"/>
      <c r="AV170" s="17"/>
      <c r="AW170" s="17"/>
      <c r="AX170" s="17"/>
      <c r="AY170" s="17"/>
      <c r="AZ170" s="17"/>
      <c r="BA170" s="17"/>
    </row>
    <row r="171" spans="2:53">
      <c r="B171" s="14" t="s">
        <v>150</v>
      </c>
      <c r="C171" s="15" t="s">
        <v>150</v>
      </c>
      <c r="D171" s="16" t="s">
        <v>150</v>
      </c>
      <c r="E171" s="16" t="s">
        <v>150</v>
      </c>
      <c r="F171" s="19" t="s">
        <v>150</v>
      </c>
      <c r="G171" s="19" t="s">
        <v>150</v>
      </c>
      <c r="H171" s="17" t="s">
        <v>150</v>
      </c>
      <c r="I171" s="18" t="s">
        <v>150</v>
      </c>
      <c r="J171" s="18" t="s">
        <v>150</v>
      </c>
      <c r="K171" s="19" t="s">
        <v>150</v>
      </c>
      <c r="L171" s="19" t="s">
        <v>150</v>
      </c>
      <c r="M171" s="20"/>
      <c r="N171" s="20"/>
      <c r="O171" s="55"/>
      <c r="P171" s="55"/>
      <c r="Q171" s="63"/>
      <c r="R171" s="55"/>
      <c r="S171" s="55"/>
      <c r="T171" s="55"/>
      <c r="U171" s="58"/>
      <c r="V171" s="18"/>
      <c r="W171" s="66"/>
      <c r="X171" s="18"/>
      <c r="Y171" s="18"/>
      <c r="Z171" s="55"/>
      <c r="AA171" s="55"/>
      <c r="AB171" s="55"/>
      <c r="AC171" s="55"/>
      <c r="AD171" s="55"/>
      <c r="AE171" s="55"/>
      <c r="AF171" s="55"/>
      <c r="AG171" s="55"/>
      <c r="AH171" s="55"/>
      <c r="AI171" s="55"/>
      <c r="AJ171" s="55"/>
      <c r="AK171" s="55"/>
      <c r="AL171" s="55"/>
      <c r="AM171" s="55"/>
      <c r="AN171" s="55"/>
      <c r="AO171" s="55"/>
      <c r="AP171" s="17"/>
      <c r="AQ171" s="17"/>
      <c r="AR171" s="17"/>
      <c r="AS171" s="17"/>
      <c r="AT171" s="17"/>
      <c r="AU171" s="17"/>
      <c r="AV171" s="17"/>
      <c r="AW171" s="17"/>
      <c r="AX171" s="17"/>
      <c r="AY171" s="17"/>
      <c r="AZ171" s="17"/>
      <c r="BA171" s="17"/>
    </row>
    <row r="172" spans="2:53">
      <c r="B172" s="14" t="s">
        <v>150</v>
      </c>
      <c r="C172" s="15" t="s">
        <v>150</v>
      </c>
      <c r="D172" s="16" t="s">
        <v>150</v>
      </c>
      <c r="E172" s="16" t="s">
        <v>150</v>
      </c>
      <c r="F172" s="19" t="s">
        <v>150</v>
      </c>
      <c r="G172" s="19" t="s">
        <v>150</v>
      </c>
      <c r="H172" s="17" t="s">
        <v>150</v>
      </c>
      <c r="I172" s="18" t="s">
        <v>150</v>
      </c>
      <c r="J172" s="18" t="s">
        <v>150</v>
      </c>
      <c r="K172" s="19" t="s">
        <v>150</v>
      </c>
      <c r="L172" s="19" t="s">
        <v>150</v>
      </c>
      <c r="M172" s="20"/>
      <c r="N172" s="20"/>
      <c r="O172" s="55"/>
      <c r="P172" s="55"/>
      <c r="Q172" s="63"/>
      <c r="R172" s="55"/>
      <c r="S172" s="55"/>
      <c r="T172" s="55"/>
      <c r="U172" s="58"/>
      <c r="V172" s="18"/>
      <c r="W172" s="66"/>
      <c r="X172" s="18"/>
      <c r="Y172" s="18"/>
      <c r="Z172" s="55"/>
      <c r="AA172" s="55"/>
      <c r="AB172" s="55"/>
      <c r="AC172" s="55"/>
      <c r="AD172" s="55"/>
      <c r="AE172" s="55"/>
      <c r="AF172" s="55"/>
      <c r="AG172" s="55"/>
      <c r="AH172" s="55"/>
      <c r="AI172" s="55"/>
      <c r="AJ172" s="55"/>
      <c r="AK172" s="55"/>
      <c r="AL172" s="55"/>
      <c r="AM172" s="55"/>
      <c r="AN172" s="55"/>
      <c r="AO172" s="55"/>
      <c r="AP172" s="17"/>
      <c r="AQ172" s="17"/>
      <c r="AR172" s="17"/>
      <c r="AS172" s="17"/>
      <c r="AT172" s="17"/>
      <c r="AU172" s="17"/>
      <c r="AV172" s="17"/>
      <c r="AW172" s="17"/>
      <c r="AX172" s="17"/>
      <c r="AY172" s="17"/>
      <c r="AZ172" s="17"/>
      <c r="BA172" s="17"/>
    </row>
    <row r="173" spans="2:53">
      <c r="B173" s="14" t="s">
        <v>150</v>
      </c>
      <c r="C173" s="15" t="s">
        <v>150</v>
      </c>
      <c r="D173" s="16" t="s">
        <v>150</v>
      </c>
      <c r="E173" s="16" t="s">
        <v>150</v>
      </c>
      <c r="F173" s="19" t="s">
        <v>150</v>
      </c>
      <c r="G173" s="19" t="s">
        <v>150</v>
      </c>
      <c r="H173" s="17" t="s">
        <v>150</v>
      </c>
      <c r="I173" s="18" t="s">
        <v>150</v>
      </c>
      <c r="J173" s="18" t="s">
        <v>150</v>
      </c>
      <c r="K173" s="19" t="s">
        <v>150</v>
      </c>
      <c r="L173" s="19" t="s">
        <v>150</v>
      </c>
      <c r="M173" s="20"/>
      <c r="N173" s="20"/>
      <c r="O173" s="55"/>
      <c r="P173" s="55"/>
      <c r="Q173" s="63"/>
      <c r="R173" s="55"/>
      <c r="S173" s="55"/>
      <c r="T173" s="55"/>
      <c r="U173" s="58"/>
      <c r="V173" s="18"/>
      <c r="W173" s="66"/>
      <c r="X173" s="18"/>
      <c r="Y173" s="18"/>
      <c r="Z173" s="55"/>
      <c r="AA173" s="55"/>
      <c r="AB173" s="55"/>
      <c r="AC173" s="55"/>
      <c r="AD173" s="55"/>
      <c r="AE173" s="55"/>
      <c r="AF173" s="55"/>
      <c r="AG173" s="55"/>
      <c r="AH173" s="55"/>
      <c r="AI173" s="55"/>
      <c r="AJ173" s="55"/>
      <c r="AK173" s="55"/>
      <c r="AL173" s="55"/>
      <c r="AM173" s="55"/>
      <c r="AN173" s="55"/>
      <c r="AO173" s="55"/>
      <c r="AP173" s="17"/>
      <c r="AQ173" s="17"/>
      <c r="AR173" s="17"/>
      <c r="AS173" s="17"/>
      <c r="AT173" s="17"/>
      <c r="AU173" s="17"/>
      <c r="AV173" s="17"/>
      <c r="AW173" s="17"/>
      <c r="AX173" s="17"/>
      <c r="AY173" s="17"/>
      <c r="AZ173" s="17"/>
      <c r="BA173" s="17"/>
    </row>
    <row r="174" spans="2:53">
      <c r="B174" s="14" t="s">
        <v>150</v>
      </c>
      <c r="C174" s="15" t="s">
        <v>150</v>
      </c>
      <c r="D174" s="16" t="s">
        <v>150</v>
      </c>
      <c r="E174" s="16" t="s">
        <v>150</v>
      </c>
      <c r="F174" s="19" t="s">
        <v>150</v>
      </c>
      <c r="G174" s="19" t="s">
        <v>150</v>
      </c>
      <c r="H174" s="17" t="s">
        <v>150</v>
      </c>
      <c r="I174" s="18" t="s">
        <v>150</v>
      </c>
      <c r="J174" s="18" t="s">
        <v>150</v>
      </c>
      <c r="K174" s="19" t="s">
        <v>150</v>
      </c>
      <c r="L174" s="19" t="s">
        <v>150</v>
      </c>
      <c r="M174" s="20"/>
      <c r="N174" s="20"/>
      <c r="O174" s="55"/>
      <c r="P174" s="55"/>
      <c r="Q174" s="63"/>
      <c r="R174" s="55"/>
      <c r="S174" s="55"/>
      <c r="T174" s="55"/>
      <c r="U174" s="58"/>
      <c r="V174" s="18"/>
      <c r="W174" s="66"/>
      <c r="X174" s="18"/>
      <c r="Y174" s="18"/>
      <c r="Z174" s="55"/>
      <c r="AA174" s="55"/>
      <c r="AB174" s="55"/>
      <c r="AC174" s="55"/>
      <c r="AD174" s="55"/>
      <c r="AE174" s="55"/>
      <c r="AF174" s="55"/>
      <c r="AG174" s="55"/>
      <c r="AH174" s="55"/>
      <c r="AI174" s="55"/>
      <c r="AJ174" s="55"/>
      <c r="AK174" s="55"/>
      <c r="AL174" s="55"/>
      <c r="AM174" s="55"/>
      <c r="AN174" s="55"/>
      <c r="AO174" s="55"/>
      <c r="AP174" s="17"/>
      <c r="AQ174" s="17"/>
      <c r="AR174" s="17"/>
      <c r="AS174" s="17"/>
      <c r="AT174" s="17"/>
      <c r="AU174" s="17"/>
      <c r="AV174" s="17"/>
      <c r="AW174" s="17"/>
      <c r="AX174" s="17"/>
      <c r="AY174" s="17"/>
      <c r="AZ174" s="17"/>
      <c r="BA174" s="17"/>
    </row>
    <row r="175" spans="2:53">
      <c r="B175" s="14" t="s">
        <v>150</v>
      </c>
      <c r="C175" s="15" t="s">
        <v>150</v>
      </c>
      <c r="D175" s="16" t="s">
        <v>150</v>
      </c>
      <c r="E175" s="16" t="s">
        <v>150</v>
      </c>
      <c r="F175" s="19" t="s">
        <v>150</v>
      </c>
      <c r="G175" s="19" t="s">
        <v>150</v>
      </c>
      <c r="H175" s="17" t="s">
        <v>150</v>
      </c>
      <c r="I175" s="18" t="s">
        <v>150</v>
      </c>
      <c r="J175" s="18" t="s">
        <v>150</v>
      </c>
      <c r="K175" s="19" t="s">
        <v>150</v>
      </c>
      <c r="L175" s="19" t="s">
        <v>150</v>
      </c>
      <c r="M175" s="20"/>
      <c r="N175" s="20"/>
      <c r="O175" s="55"/>
      <c r="P175" s="55"/>
      <c r="Q175" s="63"/>
      <c r="R175" s="55"/>
      <c r="S175" s="55"/>
      <c r="T175" s="55"/>
      <c r="U175" s="58"/>
      <c r="V175" s="18"/>
      <c r="W175" s="66"/>
      <c r="X175" s="18"/>
      <c r="Y175" s="18"/>
      <c r="Z175" s="55"/>
      <c r="AA175" s="55"/>
      <c r="AB175" s="55"/>
      <c r="AC175" s="55"/>
      <c r="AD175" s="55"/>
      <c r="AE175" s="55"/>
      <c r="AF175" s="55"/>
      <c r="AG175" s="55"/>
      <c r="AH175" s="55"/>
      <c r="AI175" s="55"/>
      <c r="AJ175" s="55"/>
      <c r="AK175" s="55"/>
      <c r="AL175" s="55"/>
      <c r="AM175" s="55"/>
      <c r="AN175" s="55"/>
      <c r="AO175" s="55"/>
      <c r="AP175" s="17"/>
      <c r="AQ175" s="17"/>
      <c r="AR175" s="17"/>
      <c r="AS175" s="17"/>
      <c r="AT175" s="17"/>
      <c r="AU175" s="17"/>
      <c r="AV175" s="17"/>
      <c r="AW175" s="17"/>
      <c r="AX175" s="17"/>
      <c r="AY175" s="17"/>
      <c r="AZ175" s="17"/>
      <c r="BA175" s="17"/>
    </row>
    <row r="176" spans="2:53">
      <c r="B176" s="14" t="s">
        <v>150</v>
      </c>
      <c r="C176" s="15" t="s">
        <v>150</v>
      </c>
      <c r="D176" s="16" t="s">
        <v>150</v>
      </c>
      <c r="E176" s="16" t="s">
        <v>150</v>
      </c>
      <c r="F176" s="19" t="s">
        <v>150</v>
      </c>
      <c r="G176" s="19" t="s">
        <v>150</v>
      </c>
      <c r="H176" s="17" t="s">
        <v>150</v>
      </c>
      <c r="I176" s="18" t="s">
        <v>150</v>
      </c>
      <c r="J176" s="18" t="s">
        <v>150</v>
      </c>
      <c r="K176" s="19" t="s">
        <v>150</v>
      </c>
      <c r="L176" s="19" t="s">
        <v>150</v>
      </c>
      <c r="M176" s="20"/>
      <c r="N176" s="20"/>
      <c r="O176" s="55"/>
      <c r="P176" s="55"/>
      <c r="Q176" s="63"/>
      <c r="R176" s="55"/>
      <c r="S176" s="55"/>
      <c r="T176" s="55"/>
      <c r="U176" s="58"/>
      <c r="V176" s="18"/>
      <c r="W176" s="66"/>
      <c r="X176" s="18"/>
      <c r="Y176" s="18"/>
      <c r="Z176" s="55"/>
      <c r="AA176" s="55"/>
      <c r="AB176" s="55"/>
      <c r="AC176" s="55"/>
      <c r="AD176" s="55"/>
      <c r="AE176" s="55"/>
      <c r="AF176" s="55"/>
      <c r="AG176" s="55"/>
      <c r="AH176" s="55"/>
      <c r="AI176" s="55"/>
      <c r="AJ176" s="55"/>
      <c r="AK176" s="55"/>
      <c r="AL176" s="55"/>
      <c r="AM176" s="55"/>
      <c r="AN176" s="55"/>
      <c r="AO176" s="55"/>
      <c r="AP176" s="17"/>
      <c r="AQ176" s="17"/>
      <c r="AR176" s="17"/>
      <c r="AS176" s="17"/>
      <c r="AT176" s="17"/>
      <c r="AU176" s="17"/>
      <c r="AV176" s="17"/>
      <c r="AW176" s="17"/>
      <c r="AX176" s="17"/>
      <c r="AY176" s="17"/>
      <c r="AZ176" s="17"/>
      <c r="BA176" s="17"/>
    </row>
    <row r="177" spans="2:53">
      <c r="B177" s="14" t="s">
        <v>150</v>
      </c>
      <c r="C177" s="15" t="s">
        <v>150</v>
      </c>
      <c r="D177" s="16" t="s">
        <v>150</v>
      </c>
      <c r="E177" s="16" t="s">
        <v>150</v>
      </c>
      <c r="F177" s="19" t="s">
        <v>150</v>
      </c>
      <c r="G177" s="19" t="s">
        <v>150</v>
      </c>
      <c r="H177" s="17" t="s">
        <v>150</v>
      </c>
      <c r="I177" s="18" t="s">
        <v>150</v>
      </c>
      <c r="J177" s="18" t="s">
        <v>150</v>
      </c>
      <c r="K177" s="19" t="s">
        <v>150</v>
      </c>
      <c r="L177" s="19" t="s">
        <v>150</v>
      </c>
      <c r="M177" s="20"/>
      <c r="N177" s="20"/>
      <c r="O177" s="55"/>
      <c r="P177" s="55"/>
      <c r="Q177" s="63"/>
      <c r="R177" s="55"/>
      <c r="S177" s="55"/>
      <c r="T177" s="55"/>
      <c r="U177" s="58"/>
      <c r="V177" s="18"/>
      <c r="W177" s="66"/>
      <c r="X177" s="18"/>
      <c r="Y177" s="18"/>
      <c r="Z177" s="55"/>
      <c r="AA177" s="55"/>
      <c r="AB177" s="55"/>
      <c r="AC177" s="55"/>
      <c r="AD177" s="55"/>
      <c r="AE177" s="55"/>
      <c r="AF177" s="55"/>
      <c r="AG177" s="55"/>
      <c r="AH177" s="55"/>
      <c r="AI177" s="55"/>
      <c r="AJ177" s="55"/>
      <c r="AK177" s="55"/>
      <c r="AL177" s="55"/>
      <c r="AM177" s="55"/>
      <c r="AN177" s="55"/>
      <c r="AO177" s="55"/>
      <c r="AP177" s="17"/>
      <c r="AQ177" s="17"/>
      <c r="AR177" s="17"/>
      <c r="AS177" s="17"/>
      <c r="AT177" s="17"/>
      <c r="AU177" s="17"/>
      <c r="AV177" s="17"/>
      <c r="AW177" s="17"/>
      <c r="AX177" s="17"/>
      <c r="AY177" s="17"/>
      <c r="AZ177" s="17"/>
      <c r="BA177" s="17"/>
    </row>
    <row r="178" spans="2:53">
      <c r="B178" s="22" t="s">
        <v>150</v>
      </c>
      <c r="C178" s="22" t="s">
        <v>150</v>
      </c>
      <c r="D178" s="16" t="s">
        <v>150</v>
      </c>
      <c r="E178" s="16" t="s">
        <v>150</v>
      </c>
      <c r="F178" s="19" t="s">
        <v>150</v>
      </c>
      <c r="G178" s="19" t="s">
        <v>150</v>
      </c>
      <c r="H178" s="17" t="s">
        <v>150</v>
      </c>
      <c r="I178" s="18" t="s">
        <v>150</v>
      </c>
      <c r="J178" s="18" t="s">
        <v>150</v>
      </c>
      <c r="K178" s="19" t="s">
        <v>150</v>
      </c>
      <c r="L178" s="19" t="s">
        <v>150</v>
      </c>
      <c r="M178" s="20"/>
      <c r="N178" s="20"/>
      <c r="O178" s="55"/>
      <c r="P178" s="55"/>
      <c r="Q178" s="63"/>
      <c r="R178" s="55"/>
      <c r="S178" s="55"/>
      <c r="T178" s="55"/>
      <c r="U178" s="58"/>
      <c r="V178" s="18"/>
      <c r="W178" s="66"/>
      <c r="X178" s="18"/>
      <c r="Y178" s="18"/>
      <c r="Z178" s="55"/>
      <c r="AA178" s="55"/>
      <c r="AB178" s="55"/>
      <c r="AC178" s="55"/>
      <c r="AD178" s="55"/>
      <c r="AE178" s="55"/>
      <c r="AF178" s="55"/>
      <c r="AG178" s="55"/>
      <c r="AH178" s="55"/>
      <c r="AI178" s="55"/>
      <c r="AJ178" s="55"/>
      <c r="AK178" s="55"/>
      <c r="AL178" s="55"/>
      <c r="AM178" s="55"/>
      <c r="AN178" s="55"/>
      <c r="AO178" s="55"/>
      <c r="AP178" s="17"/>
      <c r="AQ178" s="17"/>
      <c r="AR178" s="17"/>
      <c r="AS178" s="17"/>
      <c r="AT178" s="17"/>
      <c r="AU178" s="17"/>
      <c r="AV178" s="17"/>
      <c r="AW178" s="17"/>
      <c r="AX178" s="17"/>
      <c r="AY178" s="17"/>
      <c r="AZ178" s="17"/>
      <c r="BA178" s="17"/>
    </row>
    <row r="179" spans="2:53">
      <c r="B179" s="22" t="s">
        <v>150</v>
      </c>
      <c r="C179" s="22" t="s">
        <v>150</v>
      </c>
      <c r="D179" s="16" t="s">
        <v>150</v>
      </c>
      <c r="E179" s="16" t="s">
        <v>150</v>
      </c>
      <c r="F179" s="19" t="s">
        <v>150</v>
      </c>
      <c r="G179" s="19" t="s">
        <v>150</v>
      </c>
      <c r="H179" s="17" t="s">
        <v>150</v>
      </c>
      <c r="I179" s="18" t="s">
        <v>150</v>
      </c>
      <c r="J179" s="18" t="s">
        <v>150</v>
      </c>
      <c r="K179" s="19" t="s">
        <v>150</v>
      </c>
      <c r="L179" s="19" t="s">
        <v>150</v>
      </c>
      <c r="M179" s="20"/>
      <c r="N179" s="20"/>
      <c r="O179" s="55"/>
      <c r="P179" s="55"/>
      <c r="Q179" s="63"/>
      <c r="R179" s="55"/>
      <c r="S179" s="55"/>
      <c r="T179" s="55"/>
      <c r="U179" s="58"/>
      <c r="V179" s="18"/>
      <c r="W179" s="66"/>
      <c r="X179" s="18"/>
      <c r="Y179" s="18"/>
      <c r="Z179" s="55"/>
      <c r="AA179" s="55"/>
      <c r="AB179" s="55"/>
      <c r="AC179" s="55"/>
      <c r="AD179" s="55"/>
      <c r="AE179" s="55"/>
      <c r="AF179" s="55"/>
      <c r="AG179" s="55"/>
      <c r="AH179" s="55"/>
      <c r="AI179" s="55"/>
      <c r="AJ179" s="55"/>
      <c r="AK179" s="55"/>
      <c r="AL179" s="55"/>
      <c r="AM179" s="55"/>
      <c r="AN179" s="55"/>
      <c r="AO179" s="55"/>
      <c r="AP179" s="17"/>
      <c r="AQ179" s="17"/>
      <c r="AR179" s="17"/>
      <c r="AS179" s="17"/>
      <c r="AT179" s="17"/>
      <c r="AU179" s="17"/>
      <c r="AV179" s="17"/>
      <c r="AW179" s="17"/>
      <c r="AX179" s="17"/>
      <c r="AY179" s="17"/>
      <c r="AZ179" s="17"/>
      <c r="BA179" s="17"/>
    </row>
    <row r="180" spans="2:53">
      <c r="B180" s="22" t="s">
        <v>150</v>
      </c>
      <c r="C180" s="22" t="s">
        <v>150</v>
      </c>
      <c r="D180" s="16" t="s">
        <v>150</v>
      </c>
      <c r="E180" s="16" t="s">
        <v>150</v>
      </c>
      <c r="F180" s="19" t="s">
        <v>150</v>
      </c>
      <c r="G180" s="19" t="s">
        <v>150</v>
      </c>
      <c r="H180" s="17" t="s">
        <v>150</v>
      </c>
      <c r="I180" s="18" t="s">
        <v>150</v>
      </c>
      <c r="J180" s="18" t="s">
        <v>150</v>
      </c>
      <c r="K180" s="19" t="s">
        <v>150</v>
      </c>
      <c r="L180" s="19" t="s">
        <v>150</v>
      </c>
      <c r="M180" s="20"/>
      <c r="N180" s="20"/>
      <c r="O180" s="55"/>
      <c r="P180" s="55"/>
      <c r="Q180" s="63"/>
      <c r="R180" s="55"/>
      <c r="S180" s="55"/>
      <c r="T180" s="55"/>
      <c r="U180" s="58"/>
      <c r="V180" s="18"/>
      <c r="W180" s="66"/>
      <c r="X180" s="18"/>
      <c r="Y180" s="18"/>
      <c r="Z180" s="55"/>
      <c r="AA180" s="55"/>
      <c r="AB180" s="55"/>
      <c r="AC180" s="55"/>
      <c r="AD180" s="55"/>
      <c r="AE180" s="55"/>
      <c r="AF180" s="55"/>
      <c r="AG180" s="55"/>
      <c r="AH180" s="55"/>
      <c r="AI180" s="55"/>
      <c r="AJ180" s="55"/>
      <c r="AK180" s="55"/>
      <c r="AL180" s="55"/>
      <c r="AM180" s="55"/>
      <c r="AN180" s="55"/>
      <c r="AO180" s="55"/>
      <c r="AP180" s="17"/>
      <c r="AQ180" s="17"/>
      <c r="AR180" s="17"/>
      <c r="AS180" s="17"/>
      <c r="AT180" s="17"/>
      <c r="AU180" s="17"/>
      <c r="AV180" s="17"/>
      <c r="AW180" s="17"/>
      <c r="AX180" s="17"/>
      <c r="AY180" s="17"/>
      <c r="AZ180" s="17"/>
      <c r="BA180" s="17"/>
    </row>
    <row r="181" spans="2:53">
      <c r="B181" s="13" t="s">
        <v>150</v>
      </c>
      <c r="C181" s="13" t="s">
        <v>150</v>
      </c>
      <c r="D181" s="16" t="s">
        <v>150</v>
      </c>
      <c r="E181" s="16" t="s">
        <v>150</v>
      </c>
      <c r="F181" s="19" t="s">
        <v>150</v>
      </c>
      <c r="G181" s="19" t="s">
        <v>150</v>
      </c>
      <c r="H181" s="17" t="s">
        <v>150</v>
      </c>
      <c r="I181" s="18" t="s">
        <v>150</v>
      </c>
      <c r="J181" s="18" t="s">
        <v>150</v>
      </c>
      <c r="K181" s="19" t="s">
        <v>150</v>
      </c>
      <c r="L181" s="19" t="s">
        <v>150</v>
      </c>
      <c r="M181" s="20"/>
      <c r="N181" s="20"/>
      <c r="O181" s="55"/>
      <c r="P181" s="55"/>
      <c r="Q181" s="63"/>
      <c r="R181" s="55"/>
      <c r="S181" s="55"/>
      <c r="T181" s="55"/>
      <c r="U181" s="58"/>
      <c r="V181" s="18"/>
      <c r="W181" s="66"/>
      <c r="X181" s="18"/>
      <c r="Y181" s="18"/>
      <c r="Z181" s="55"/>
      <c r="AA181" s="55"/>
      <c r="AB181" s="55"/>
      <c r="AC181" s="55"/>
      <c r="AD181" s="55"/>
      <c r="AE181" s="55"/>
      <c r="AF181" s="55"/>
      <c r="AG181" s="55"/>
      <c r="AH181" s="55"/>
      <c r="AI181" s="55"/>
      <c r="AJ181" s="55"/>
      <c r="AK181" s="55"/>
      <c r="AL181" s="55"/>
      <c r="AM181" s="55"/>
      <c r="AN181" s="55"/>
      <c r="AO181" s="55"/>
      <c r="AP181" s="17"/>
      <c r="AQ181" s="17"/>
      <c r="AR181" s="17"/>
      <c r="AS181" s="17"/>
      <c r="AT181" s="17"/>
      <c r="AU181" s="17"/>
      <c r="AV181" s="17"/>
      <c r="AW181" s="17"/>
      <c r="AX181" s="17"/>
      <c r="AY181" s="17"/>
      <c r="AZ181" s="17"/>
      <c r="BA181" s="17"/>
    </row>
    <row r="182" spans="2:53">
      <c r="D182" s="19" t="s">
        <v>150</v>
      </c>
      <c r="E182" s="19" t="s">
        <v>150</v>
      </c>
      <c r="F182" s="19" t="s">
        <v>150</v>
      </c>
      <c r="G182" s="19" t="s">
        <v>150</v>
      </c>
      <c r="H182" s="17" t="s">
        <v>150</v>
      </c>
      <c r="I182" s="18" t="s">
        <v>150</v>
      </c>
      <c r="J182" s="18" t="s">
        <v>150</v>
      </c>
      <c r="K182" s="19" t="s">
        <v>150</v>
      </c>
      <c r="L182" s="19" t="s">
        <v>150</v>
      </c>
      <c r="M182" s="20"/>
      <c r="N182" s="20"/>
      <c r="O182" s="55"/>
      <c r="P182" s="55"/>
      <c r="Q182" s="63"/>
      <c r="R182" s="55"/>
      <c r="S182" s="55"/>
      <c r="T182" s="55"/>
      <c r="U182" s="58"/>
      <c r="V182" s="18"/>
      <c r="W182" s="66"/>
      <c r="X182" s="18"/>
      <c r="Y182" s="18"/>
      <c r="Z182" s="55"/>
      <c r="AA182" s="55"/>
      <c r="AB182" s="55"/>
      <c r="AC182" s="55"/>
      <c r="AD182" s="55"/>
      <c r="AE182" s="55"/>
      <c r="AF182" s="55"/>
      <c r="AG182" s="55"/>
      <c r="AH182" s="55"/>
      <c r="AI182" s="55"/>
      <c r="AJ182" s="55"/>
      <c r="AK182" s="55"/>
      <c r="AL182" s="55"/>
      <c r="AM182" s="55"/>
      <c r="AN182" s="55"/>
      <c r="AO182" s="55"/>
      <c r="AP182" s="17"/>
      <c r="AQ182" s="17"/>
      <c r="AR182" s="17"/>
      <c r="AS182" s="17"/>
      <c r="AT182" s="17"/>
      <c r="AU182" s="17"/>
      <c r="AV182" s="17"/>
      <c r="AW182" s="17"/>
      <c r="AX182" s="17"/>
      <c r="AY182" s="17"/>
      <c r="AZ182" s="17"/>
      <c r="BA182" s="17"/>
    </row>
    <row r="183" spans="2:53">
      <c r="D183" s="19" t="s">
        <v>150</v>
      </c>
      <c r="E183" s="19" t="s">
        <v>150</v>
      </c>
      <c r="F183" s="19" t="s">
        <v>150</v>
      </c>
      <c r="G183" s="19" t="s">
        <v>150</v>
      </c>
      <c r="H183" s="17" t="s">
        <v>150</v>
      </c>
      <c r="I183" s="18" t="s">
        <v>150</v>
      </c>
      <c r="J183" s="18" t="s">
        <v>150</v>
      </c>
      <c r="K183" s="19" t="s">
        <v>150</v>
      </c>
      <c r="L183" s="19" t="s">
        <v>150</v>
      </c>
      <c r="M183" s="20"/>
      <c r="N183" s="20"/>
      <c r="O183" s="55"/>
      <c r="P183" s="55"/>
      <c r="Q183" s="63"/>
      <c r="R183" s="55"/>
      <c r="S183" s="55"/>
      <c r="T183" s="55"/>
      <c r="U183" s="58"/>
      <c r="V183" s="18"/>
      <c r="W183" s="66"/>
      <c r="X183" s="18"/>
      <c r="Y183" s="18"/>
      <c r="Z183" s="55"/>
      <c r="AA183" s="55"/>
      <c r="AB183" s="55"/>
      <c r="AC183" s="55"/>
      <c r="AD183" s="55"/>
      <c r="AE183" s="55"/>
      <c r="AF183" s="55"/>
      <c r="AG183" s="55"/>
      <c r="AH183" s="55"/>
      <c r="AI183" s="55"/>
      <c r="AJ183" s="55"/>
      <c r="AK183" s="55"/>
      <c r="AL183" s="55"/>
      <c r="AM183" s="55"/>
      <c r="AN183" s="55"/>
      <c r="AO183" s="55"/>
      <c r="AP183" s="17"/>
      <c r="AQ183" s="17"/>
      <c r="AR183" s="17"/>
      <c r="AS183" s="17"/>
      <c r="AT183" s="17"/>
      <c r="AU183" s="17"/>
      <c r="AV183" s="17"/>
      <c r="AW183" s="17"/>
      <c r="AX183" s="17"/>
      <c r="AY183" s="17"/>
      <c r="AZ183" s="17"/>
      <c r="BA183" s="17"/>
    </row>
    <row r="184" spans="2:53">
      <c r="D184" s="19" t="s">
        <v>150</v>
      </c>
      <c r="E184" s="19" t="s">
        <v>150</v>
      </c>
      <c r="F184" s="19" t="s">
        <v>150</v>
      </c>
      <c r="G184" s="19" t="s">
        <v>150</v>
      </c>
      <c r="H184" s="17" t="s">
        <v>150</v>
      </c>
      <c r="I184" s="18" t="s">
        <v>150</v>
      </c>
      <c r="J184" s="18" t="s">
        <v>150</v>
      </c>
      <c r="K184" s="19" t="s">
        <v>150</v>
      </c>
      <c r="L184" s="19" t="s">
        <v>150</v>
      </c>
      <c r="M184" s="20"/>
      <c r="N184" s="20"/>
      <c r="O184" s="55"/>
      <c r="P184" s="55"/>
      <c r="Q184" s="63"/>
      <c r="R184" s="55"/>
      <c r="S184" s="55"/>
      <c r="T184" s="55"/>
      <c r="U184" s="58"/>
      <c r="V184" s="18"/>
      <c r="W184" s="66"/>
      <c r="X184" s="18"/>
      <c r="Y184" s="18"/>
      <c r="Z184" s="55"/>
      <c r="AA184" s="55"/>
      <c r="AB184" s="55"/>
      <c r="AC184" s="55"/>
      <c r="AD184" s="55"/>
      <c r="AE184" s="55"/>
      <c r="AF184" s="55"/>
      <c r="AG184" s="55"/>
      <c r="AH184" s="55"/>
      <c r="AI184" s="55"/>
      <c r="AJ184" s="55"/>
      <c r="AK184" s="55"/>
      <c r="AL184" s="55"/>
      <c r="AM184" s="55"/>
      <c r="AN184" s="55"/>
      <c r="AO184" s="55"/>
      <c r="AP184" s="17"/>
      <c r="AQ184" s="17"/>
      <c r="AR184" s="17"/>
      <c r="AS184" s="17"/>
      <c r="AT184" s="17"/>
      <c r="AU184" s="17"/>
      <c r="AV184" s="17"/>
      <c r="AW184" s="17"/>
      <c r="AX184" s="17"/>
      <c r="AY184" s="17"/>
      <c r="AZ184" s="17"/>
      <c r="BA184" s="17"/>
    </row>
    <row r="185" spans="2:53">
      <c r="D185" s="19" t="s">
        <v>150</v>
      </c>
      <c r="E185" s="19" t="s">
        <v>150</v>
      </c>
      <c r="F185" s="19" t="s">
        <v>150</v>
      </c>
      <c r="G185" s="19" t="s">
        <v>150</v>
      </c>
      <c r="H185" s="17" t="s">
        <v>150</v>
      </c>
      <c r="I185" s="18" t="s">
        <v>150</v>
      </c>
      <c r="J185" s="18" t="s">
        <v>150</v>
      </c>
      <c r="K185" s="19" t="s">
        <v>150</v>
      </c>
      <c r="L185" s="19" t="s">
        <v>150</v>
      </c>
      <c r="M185" s="20"/>
      <c r="N185" s="20"/>
      <c r="O185" s="55"/>
      <c r="P185" s="55"/>
      <c r="Q185" s="63"/>
      <c r="R185" s="55"/>
      <c r="S185" s="55"/>
      <c r="T185" s="55"/>
      <c r="U185" s="58"/>
      <c r="V185" s="18"/>
      <c r="W185" s="66"/>
      <c r="X185" s="18"/>
      <c r="Y185" s="18"/>
      <c r="Z185" s="55"/>
      <c r="AA185" s="55"/>
      <c r="AB185" s="55"/>
      <c r="AC185" s="55"/>
      <c r="AD185" s="55"/>
      <c r="AE185" s="55"/>
      <c r="AF185" s="55"/>
      <c r="AG185" s="55"/>
      <c r="AH185" s="55"/>
      <c r="AI185" s="55"/>
      <c r="AJ185" s="55"/>
      <c r="AK185" s="55"/>
      <c r="AL185" s="55"/>
      <c r="AM185" s="55"/>
      <c r="AN185" s="55"/>
      <c r="AO185" s="55"/>
      <c r="AP185" s="17"/>
      <c r="AQ185" s="17"/>
      <c r="AR185" s="17"/>
      <c r="AS185" s="17"/>
      <c r="AT185" s="17"/>
      <c r="AU185" s="17"/>
      <c r="AV185" s="17"/>
      <c r="AW185" s="17"/>
      <c r="AX185" s="17"/>
      <c r="AY185" s="17"/>
      <c r="AZ185" s="17"/>
      <c r="BA185" s="17"/>
    </row>
    <row r="186" spans="2:53">
      <c r="D186" s="19" t="s">
        <v>150</v>
      </c>
      <c r="E186" s="19" t="s">
        <v>150</v>
      </c>
      <c r="F186" s="19" t="s">
        <v>150</v>
      </c>
      <c r="G186" s="19" t="s">
        <v>150</v>
      </c>
      <c r="H186" s="17" t="s">
        <v>150</v>
      </c>
      <c r="I186" s="18" t="s">
        <v>150</v>
      </c>
      <c r="J186" s="18" t="s">
        <v>150</v>
      </c>
      <c r="K186" s="19" t="s">
        <v>150</v>
      </c>
      <c r="L186" s="19" t="s">
        <v>150</v>
      </c>
      <c r="M186" s="20"/>
      <c r="N186" s="20"/>
      <c r="O186" s="55"/>
      <c r="P186" s="55"/>
      <c r="Q186" s="63"/>
      <c r="R186" s="55"/>
      <c r="S186" s="55"/>
      <c r="T186" s="55"/>
      <c r="U186" s="58"/>
      <c r="V186" s="18"/>
      <c r="W186" s="66"/>
      <c r="X186" s="18"/>
      <c r="Y186" s="18"/>
      <c r="Z186" s="55"/>
      <c r="AA186" s="55"/>
      <c r="AB186" s="55"/>
      <c r="AC186" s="55"/>
      <c r="AD186" s="55"/>
      <c r="AE186" s="55"/>
      <c r="AF186" s="55"/>
      <c r="AG186" s="55"/>
      <c r="AH186" s="55"/>
      <c r="AI186" s="55"/>
      <c r="AJ186" s="55"/>
      <c r="AK186" s="55"/>
      <c r="AL186" s="55"/>
      <c r="AM186" s="55"/>
      <c r="AN186" s="55"/>
      <c r="AO186" s="55"/>
      <c r="AP186" s="17"/>
      <c r="AQ186" s="17"/>
      <c r="AR186" s="17"/>
      <c r="AS186" s="17"/>
      <c r="AT186" s="17"/>
      <c r="AU186" s="17"/>
      <c r="AV186" s="17"/>
      <c r="AW186" s="17"/>
      <c r="AX186" s="17"/>
      <c r="AY186" s="17"/>
      <c r="AZ186" s="17"/>
      <c r="BA186" s="17"/>
    </row>
    <row r="187" spans="2:53">
      <c r="D187" s="19" t="s">
        <v>150</v>
      </c>
      <c r="E187" s="19" t="s">
        <v>150</v>
      </c>
      <c r="F187" s="19" t="s">
        <v>150</v>
      </c>
      <c r="G187" s="19" t="s">
        <v>150</v>
      </c>
      <c r="H187" s="17" t="s">
        <v>150</v>
      </c>
      <c r="I187" s="18" t="s">
        <v>150</v>
      </c>
      <c r="J187" s="18" t="s">
        <v>150</v>
      </c>
      <c r="K187" s="19" t="s">
        <v>150</v>
      </c>
      <c r="L187" s="19" t="s">
        <v>150</v>
      </c>
      <c r="M187" s="20"/>
      <c r="N187" s="20"/>
      <c r="O187" s="55"/>
      <c r="P187" s="55"/>
      <c r="Q187" s="63"/>
      <c r="R187" s="55"/>
      <c r="S187" s="55"/>
      <c r="T187" s="55"/>
      <c r="U187" s="58"/>
      <c r="V187" s="18"/>
      <c r="W187" s="66"/>
      <c r="X187" s="18"/>
      <c r="Y187" s="18"/>
      <c r="Z187" s="55"/>
      <c r="AA187" s="55"/>
      <c r="AB187" s="55"/>
      <c r="AC187" s="55"/>
      <c r="AD187" s="55"/>
      <c r="AE187" s="55"/>
      <c r="AF187" s="55"/>
      <c r="AG187" s="55"/>
      <c r="AH187" s="55"/>
      <c r="AI187" s="55"/>
      <c r="AJ187" s="55"/>
      <c r="AK187" s="55"/>
      <c r="AL187" s="55"/>
      <c r="AM187" s="55"/>
      <c r="AN187" s="55"/>
      <c r="AO187" s="55"/>
      <c r="AP187" s="17"/>
      <c r="AQ187" s="17"/>
      <c r="AR187" s="17"/>
      <c r="AS187" s="17"/>
      <c r="AT187" s="17"/>
      <c r="AU187" s="17"/>
      <c r="AV187" s="17"/>
      <c r="AW187" s="17"/>
      <c r="AX187" s="17"/>
      <c r="AY187" s="17"/>
      <c r="AZ187" s="17"/>
      <c r="BA187" s="17"/>
    </row>
    <row r="188" spans="2:53">
      <c r="D188" s="19" t="s">
        <v>150</v>
      </c>
      <c r="E188" s="19" t="s">
        <v>150</v>
      </c>
      <c r="F188" s="19" t="s">
        <v>150</v>
      </c>
      <c r="G188" s="19" t="s">
        <v>150</v>
      </c>
      <c r="H188" s="17" t="s">
        <v>150</v>
      </c>
      <c r="I188" s="18" t="s">
        <v>150</v>
      </c>
      <c r="J188" s="18" t="s">
        <v>150</v>
      </c>
      <c r="K188" s="19" t="s">
        <v>150</v>
      </c>
      <c r="L188" s="19" t="s">
        <v>150</v>
      </c>
      <c r="M188" s="20"/>
      <c r="N188" s="20"/>
      <c r="O188" s="55"/>
      <c r="P188" s="55"/>
      <c r="Q188" s="63"/>
      <c r="R188" s="55"/>
      <c r="S188" s="55"/>
      <c r="T188" s="55"/>
      <c r="U188" s="58"/>
      <c r="V188" s="18"/>
      <c r="W188" s="66"/>
      <c r="X188" s="18"/>
      <c r="Y188" s="18"/>
      <c r="Z188" s="55"/>
      <c r="AA188" s="55"/>
      <c r="AB188" s="55"/>
      <c r="AC188" s="55"/>
      <c r="AD188" s="55"/>
      <c r="AE188" s="55"/>
      <c r="AF188" s="55"/>
      <c r="AG188" s="55"/>
      <c r="AH188" s="55"/>
      <c r="AI188" s="55"/>
      <c r="AJ188" s="55"/>
      <c r="AK188" s="55"/>
      <c r="AL188" s="55"/>
      <c r="AM188" s="55"/>
      <c r="AN188" s="55"/>
      <c r="AO188" s="55"/>
      <c r="AP188" s="17"/>
      <c r="AQ188" s="17"/>
      <c r="AR188" s="17"/>
      <c r="AS188" s="17"/>
      <c r="AT188" s="17"/>
      <c r="AU188" s="17"/>
      <c r="AV188" s="17"/>
      <c r="AW188" s="17"/>
      <c r="AX188" s="17"/>
      <c r="AY188" s="17"/>
      <c r="AZ188" s="17"/>
      <c r="BA188" s="17"/>
    </row>
    <row r="189" spans="2:53">
      <c r="D189" s="19" t="s">
        <v>150</v>
      </c>
      <c r="E189" s="19" t="s">
        <v>150</v>
      </c>
      <c r="F189" s="19" t="s">
        <v>150</v>
      </c>
      <c r="G189" s="19" t="s">
        <v>150</v>
      </c>
      <c r="H189" s="17" t="s">
        <v>150</v>
      </c>
      <c r="I189" s="18" t="s">
        <v>150</v>
      </c>
      <c r="J189" s="18" t="s">
        <v>150</v>
      </c>
      <c r="K189" s="19" t="s">
        <v>150</v>
      </c>
      <c r="L189" s="19" t="s">
        <v>150</v>
      </c>
      <c r="M189" s="20"/>
      <c r="N189" s="20"/>
      <c r="O189" s="55"/>
      <c r="P189" s="55"/>
      <c r="Q189" s="63"/>
      <c r="R189" s="55"/>
      <c r="S189" s="55"/>
      <c r="T189" s="55"/>
      <c r="U189" s="58"/>
      <c r="V189" s="18"/>
      <c r="W189" s="66"/>
      <c r="X189" s="18"/>
      <c r="Y189" s="18"/>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row>
    <row r="190" spans="2:53">
      <c r="D190" s="19" t="s">
        <v>150</v>
      </c>
      <c r="E190" s="19" t="s">
        <v>150</v>
      </c>
      <c r="F190" s="19" t="s">
        <v>150</v>
      </c>
      <c r="G190" s="19" t="s">
        <v>150</v>
      </c>
      <c r="H190" s="17" t="s">
        <v>150</v>
      </c>
      <c r="I190" s="18" t="s">
        <v>150</v>
      </c>
      <c r="J190" s="18" t="s">
        <v>150</v>
      </c>
      <c r="K190" s="19" t="s">
        <v>150</v>
      </c>
      <c r="L190" s="19" t="s">
        <v>150</v>
      </c>
      <c r="M190" s="20"/>
      <c r="N190" s="20"/>
      <c r="O190" s="55"/>
      <c r="P190" s="55"/>
      <c r="Q190" s="63"/>
      <c r="R190" s="55"/>
      <c r="S190" s="55"/>
      <c r="T190" s="55"/>
      <c r="U190" s="58"/>
      <c r="V190" s="18"/>
      <c r="W190" s="66"/>
      <c r="X190" s="18"/>
      <c r="Y190" s="18"/>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row>
    <row r="191" spans="2:53">
      <c r="D191" s="19" t="s">
        <v>150</v>
      </c>
      <c r="E191" s="19" t="s">
        <v>150</v>
      </c>
      <c r="F191" s="19" t="s">
        <v>150</v>
      </c>
      <c r="G191" s="19" t="s">
        <v>150</v>
      </c>
      <c r="H191" s="17" t="s">
        <v>150</v>
      </c>
      <c r="I191" s="18" t="s">
        <v>150</v>
      </c>
      <c r="J191" s="18" t="s">
        <v>150</v>
      </c>
      <c r="K191" s="19" t="s">
        <v>150</v>
      </c>
      <c r="L191" s="19" t="s">
        <v>150</v>
      </c>
      <c r="M191" s="20"/>
      <c r="N191" s="20"/>
      <c r="O191" s="55"/>
      <c r="P191" s="55"/>
      <c r="Q191" s="63"/>
      <c r="R191" s="55"/>
      <c r="S191" s="55"/>
      <c r="T191" s="55"/>
      <c r="U191" s="58"/>
      <c r="V191" s="18"/>
      <c r="W191" s="66"/>
      <c r="X191" s="18"/>
      <c r="Y191" s="18"/>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row>
    <row r="192" spans="2:53">
      <c r="D192" s="19" t="s">
        <v>150</v>
      </c>
      <c r="E192" s="19" t="s">
        <v>150</v>
      </c>
      <c r="F192" s="19" t="s">
        <v>150</v>
      </c>
      <c r="G192" s="19" t="s">
        <v>150</v>
      </c>
      <c r="H192" s="17" t="s">
        <v>150</v>
      </c>
      <c r="I192" s="18" t="s">
        <v>150</v>
      </c>
      <c r="J192" s="18" t="s">
        <v>150</v>
      </c>
      <c r="K192" s="19" t="s">
        <v>150</v>
      </c>
      <c r="L192" s="19" t="s">
        <v>150</v>
      </c>
      <c r="M192" s="20"/>
      <c r="N192" s="20"/>
      <c r="O192" s="55"/>
      <c r="P192" s="55"/>
      <c r="Q192" s="63"/>
      <c r="R192" s="55"/>
      <c r="S192" s="55"/>
      <c r="T192" s="55"/>
      <c r="U192" s="58"/>
      <c r="V192" s="18"/>
      <c r="W192" s="66"/>
      <c r="X192" s="18"/>
      <c r="Y192" s="18"/>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row>
    <row r="193" spans="4:53">
      <c r="D193" s="19" t="s">
        <v>150</v>
      </c>
      <c r="E193" s="19" t="s">
        <v>150</v>
      </c>
      <c r="F193" s="19" t="s">
        <v>150</v>
      </c>
      <c r="G193" s="19" t="s">
        <v>150</v>
      </c>
      <c r="H193" s="17" t="s">
        <v>150</v>
      </c>
      <c r="I193" s="18" t="s">
        <v>150</v>
      </c>
      <c r="J193" s="18" t="s">
        <v>150</v>
      </c>
      <c r="K193" s="19" t="s">
        <v>150</v>
      </c>
      <c r="L193" s="19" t="s">
        <v>150</v>
      </c>
      <c r="M193" s="20"/>
      <c r="N193" s="20"/>
      <c r="O193" s="55"/>
      <c r="P193" s="55"/>
      <c r="Q193" s="63"/>
      <c r="R193" s="55"/>
      <c r="S193" s="55"/>
      <c r="T193" s="55"/>
      <c r="U193" s="58"/>
      <c r="V193" s="18"/>
      <c r="W193" s="66"/>
      <c r="X193" s="18"/>
      <c r="Y193" s="18"/>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row>
    <row r="194" spans="4:53">
      <c r="D194" s="19" t="s">
        <v>150</v>
      </c>
      <c r="E194" s="19" t="s">
        <v>150</v>
      </c>
      <c r="F194" s="19" t="s">
        <v>150</v>
      </c>
      <c r="G194" s="19" t="s">
        <v>150</v>
      </c>
      <c r="H194" s="17" t="s">
        <v>150</v>
      </c>
      <c r="I194" s="18" t="s">
        <v>150</v>
      </c>
      <c r="J194" s="18" t="s">
        <v>150</v>
      </c>
      <c r="K194" s="19" t="s">
        <v>150</v>
      </c>
      <c r="L194" s="19" t="s">
        <v>150</v>
      </c>
      <c r="M194" s="20"/>
      <c r="N194" s="20"/>
      <c r="O194" s="55"/>
      <c r="P194" s="55"/>
      <c r="Q194" s="63"/>
      <c r="R194" s="55"/>
      <c r="S194" s="55"/>
      <c r="T194" s="55"/>
      <c r="U194" s="58"/>
      <c r="V194" s="18"/>
      <c r="W194" s="66"/>
      <c r="X194" s="18"/>
      <c r="Y194" s="18"/>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row>
    <row r="195" spans="4:53">
      <c r="D195" s="19" t="s">
        <v>150</v>
      </c>
      <c r="E195" s="19" t="s">
        <v>150</v>
      </c>
      <c r="F195" s="19" t="s">
        <v>150</v>
      </c>
      <c r="G195" s="19" t="s">
        <v>150</v>
      </c>
      <c r="H195" s="17" t="s">
        <v>150</v>
      </c>
      <c r="I195" s="18" t="s">
        <v>150</v>
      </c>
      <c r="J195" s="18" t="s">
        <v>150</v>
      </c>
      <c r="K195" s="19" t="s">
        <v>150</v>
      </c>
      <c r="L195" s="19" t="s">
        <v>150</v>
      </c>
      <c r="M195" s="20"/>
      <c r="N195" s="20"/>
      <c r="O195" s="55"/>
      <c r="P195" s="55"/>
      <c r="Q195" s="63"/>
      <c r="R195" s="55"/>
      <c r="S195" s="55"/>
      <c r="T195" s="55"/>
      <c r="U195" s="58"/>
      <c r="V195" s="18"/>
      <c r="W195" s="66"/>
      <c r="X195" s="18"/>
      <c r="Y195" s="18"/>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row>
    <row r="196" spans="4:53">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row>
  </sheetData>
  <mergeCells count="4">
    <mergeCell ref="O15:AA15"/>
    <mergeCell ref="AP15:BC15"/>
    <mergeCell ref="BD15:BM15"/>
    <mergeCell ref="AB15:AO15"/>
  </mergeCells>
  <phoneticPr fontId="14" type="noConversion"/>
  <conditionalFormatting sqref="B15">
    <cfRule type="expression" dxfId="0" priority="1" stopIfTrue="1">
      <formula>A14 &gt; 30</formula>
    </cfRule>
  </conditionalFormatting>
  <pageMargins left="0.75" right="0.5" top="0.75" bottom="0.75" header="0.5" footer="0.5"/>
  <pageSetup scale="69" orientation="landscape" r:id="rId1"/>
  <headerFooter alignWithMargins="0">
    <oddFooter>&amp;LBonneville Power Administration
August 9, 2016&amp;CTable 3
Page &amp;P</oddFooter>
  </headerFooter>
  <rowBreaks count="2" manualBreakCount="2">
    <brk id="64" max="25" man="1"/>
    <brk id="11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96"/>
  <sheetViews>
    <sheetView workbookViewId="0">
      <selection activeCell="AB76" sqref="AB76"/>
    </sheetView>
  </sheetViews>
  <sheetFormatPr defaultColWidth="9.140625" defaultRowHeight="12.75"/>
  <cols>
    <col min="1" max="1" width="3.5703125" style="13" customWidth="1"/>
    <col min="2" max="2" width="9.140625" style="13"/>
    <col min="3" max="3" width="34" style="13" customWidth="1"/>
    <col min="4" max="4" width="16.5703125" style="13" bestFit="1" customWidth="1"/>
    <col min="5" max="5" width="20.140625" style="13" bestFit="1" customWidth="1"/>
    <col min="6" max="6" width="14.5703125" style="13" bestFit="1" customWidth="1"/>
    <col min="7" max="7" width="11.5703125" style="13" bestFit="1" customWidth="1"/>
    <col min="8" max="12" width="9.140625" style="13"/>
    <col min="13" max="13" width="11.5703125" style="13" customWidth="1"/>
    <col min="14" max="14" width="18" style="13" bestFit="1" customWidth="1"/>
    <col min="15" max="15" width="23.28515625" style="13" bestFit="1" customWidth="1"/>
    <col min="16" max="16" width="16.85546875" style="13" bestFit="1" customWidth="1"/>
    <col min="17" max="17" width="13.85546875" style="13" bestFit="1" customWidth="1"/>
    <col min="18" max="18" width="17.28515625" style="13" bestFit="1" customWidth="1"/>
    <col min="19" max="19" width="22.5703125" style="13" bestFit="1" customWidth="1"/>
    <col min="20" max="20" width="16.140625" style="13" bestFit="1" customWidth="1"/>
    <col min="21" max="21" width="13.140625" style="13" bestFit="1" customWidth="1"/>
    <col min="22" max="22" width="9.140625" style="13"/>
    <col min="23" max="23" width="45.5703125" style="13" customWidth="1"/>
    <col min="24" max="24" width="9.85546875" style="13" bestFit="1" customWidth="1"/>
    <col min="25" max="26" width="9.28515625" style="13" bestFit="1" customWidth="1"/>
    <col min="27" max="27" width="8.7109375" style="13" bestFit="1" customWidth="1"/>
    <col min="28" max="29" width="16.28515625" style="13" bestFit="1" customWidth="1"/>
    <col min="30" max="30" width="9.85546875" style="13" bestFit="1" customWidth="1"/>
    <col min="31" max="31" width="7" style="13" bestFit="1" customWidth="1"/>
    <col min="32" max="16384" width="9.140625" style="13"/>
  </cols>
  <sheetData>
    <row r="1" spans="2:31">
      <c r="E1" s="97"/>
    </row>
    <row r="2" spans="2:31">
      <c r="D2" s="104" t="s">
        <v>246</v>
      </c>
      <c r="E2" s="104" t="s">
        <v>246</v>
      </c>
      <c r="F2" s="104" t="s">
        <v>246</v>
      </c>
      <c r="G2" s="104" t="s">
        <v>246</v>
      </c>
      <c r="H2" s="104" t="s">
        <v>246</v>
      </c>
      <c r="I2" s="104" t="s">
        <v>246</v>
      </c>
      <c r="J2" s="104" t="s">
        <v>246</v>
      </c>
      <c r="K2" s="104" t="s">
        <v>246</v>
      </c>
    </row>
    <row r="3" spans="2:31">
      <c r="D3" s="105">
        <f>ROUND(MAX(D7:D141),2)</f>
        <v>48.24</v>
      </c>
      <c r="E3" s="105">
        <f t="shared" ref="E3:K3" si="0">ROUND(MAX(E7:E141),2)</f>
        <v>41.86</v>
      </c>
      <c r="F3" s="105">
        <f t="shared" si="0"/>
        <v>35.9</v>
      </c>
      <c r="G3" s="105">
        <f t="shared" si="0"/>
        <v>35.9</v>
      </c>
      <c r="H3" s="105">
        <f t="shared" ca="1" si="0"/>
        <v>49.29</v>
      </c>
      <c r="I3" s="105">
        <f t="shared" ca="1" si="0"/>
        <v>44.51</v>
      </c>
      <c r="J3" s="105">
        <f t="shared" ca="1" si="0"/>
        <v>43.69</v>
      </c>
      <c r="K3" s="105">
        <f t="shared" ca="1" si="0"/>
        <v>38.729999999999997</v>
      </c>
    </row>
    <row r="4" spans="2:31">
      <c r="D4" s="104" t="s">
        <v>247</v>
      </c>
      <c r="E4" s="104" t="s">
        <v>247</v>
      </c>
      <c r="F4" s="104" t="s">
        <v>247</v>
      </c>
      <c r="G4" s="104" t="s">
        <v>247</v>
      </c>
      <c r="H4" s="104" t="s">
        <v>247</v>
      </c>
      <c r="I4" s="104" t="s">
        <v>247</v>
      </c>
      <c r="J4" s="104" t="s">
        <v>247</v>
      </c>
      <c r="K4" s="104" t="s">
        <v>247</v>
      </c>
    </row>
    <row r="5" spans="2:31" ht="13.5" thickBot="1">
      <c r="D5" s="105">
        <f>ROUND(MIN(D7:D141),2)</f>
        <v>33.950000000000003</v>
      </c>
      <c r="E5" s="105">
        <f t="shared" ref="E5:K5" si="1">ROUND(MIN(E7:E141),2)</f>
        <v>34.96</v>
      </c>
      <c r="F5" s="105">
        <f t="shared" si="1"/>
        <v>35.9</v>
      </c>
      <c r="G5" s="105">
        <f t="shared" si="1"/>
        <v>35.9</v>
      </c>
      <c r="H5" s="105">
        <f t="shared" ca="1" si="1"/>
        <v>34.17</v>
      </c>
      <c r="I5" s="105">
        <f t="shared" ca="1" si="1"/>
        <v>34.85</v>
      </c>
      <c r="J5" s="105">
        <f t="shared" ca="1" si="1"/>
        <v>35.92</v>
      </c>
      <c r="K5" s="105">
        <f t="shared" ca="1" si="1"/>
        <v>38.729999999999997</v>
      </c>
    </row>
    <row r="6" spans="2:31" ht="48.75" thickBot="1">
      <c r="B6" s="120" t="s">
        <v>239</v>
      </c>
      <c r="C6" s="120" t="s">
        <v>245</v>
      </c>
      <c r="D6" s="120" t="str">
        <f>$AA$8&amp;" "&amp;AB8&amp;" Rate"</f>
        <v>Start Rollover Tier Rate</v>
      </c>
      <c r="E6" s="120" t="str">
        <f>$AA$8&amp;" "&amp;AC8&amp;" Rate"</f>
        <v>Start Rollover 50/50 Tier Rate</v>
      </c>
      <c r="F6" s="120" t="str">
        <f>$AA$8&amp;" "&amp;AD8&amp;" Rate"</f>
        <v>Start Hybrid Tier Rate</v>
      </c>
      <c r="G6" s="120" t="str">
        <f>$AA$8&amp;" "&amp;AE8&amp;" Rate"</f>
        <v>Start Melded Rate</v>
      </c>
      <c r="H6" s="120" t="str">
        <f>$AA$9&amp;" "&amp;AB8&amp;" Rate"</f>
        <v>End Rollover Tier Rate</v>
      </c>
      <c r="I6" s="120" t="str">
        <f>$AA$9&amp;" "&amp;AC8&amp;" Rate"</f>
        <v>End Rollover 50/50 Tier Rate</v>
      </c>
      <c r="J6" s="120" t="str">
        <f>$AA$9&amp;" "&amp;AD8&amp;" Rate"</f>
        <v>End Hybrid Tier Rate</v>
      </c>
      <c r="K6" s="120" t="str">
        <f>$AA$9&amp;" "&amp;AE8&amp;" Rate"</f>
        <v>End Melded Rate</v>
      </c>
      <c r="L6" s="120" t="str">
        <f>RootCalculations!V16</f>
        <v>End TRL - NLSL - Existing Resources</v>
      </c>
      <c r="M6" s="120" t="s">
        <v>197</v>
      </c>
      <c r="N6" s="120" t="str">
        <f>$AA$8&amp;" "&amp;AB8</f>
        <v>Start Rollover Tier</v>
      </c>
      <c r="O6" s="120" t="str">
        <f>$AA$8&amp;" "&amp;AC8</f>
        <v>Start Rollover 50/50 Tier</v>
      </c>
      <c r="P6" s="120" t="str">
        <f>$AA$8&amp;" "&amp;AD8</f>
        <v>Start Hybrid Tier</v>
      </c>
      <c r="Q6" s="120" t="str">
        <f>$AA$8&amp;" "&amp;AE8</f>
        <v>Start Melded</v>
      </c>
      <c r="R6" s="120" t="str">
        <f>$AA$9&amp;" "&amp;AB8</f>
        <v>End Rollover Tier</v>
      </c>
      <c r="S6" s="120" t="str">
        <f>$AA$9&amp;" "&amp;AC8</f>
        <v>End Rollover 50/50 Tier</v>
      </c>
      <c r="T6" s="120" t="str">
        <f>$AA$9&amp;" "&amp;AD8</f>
        <v>End Hybrid Tier</v>
      </c>
      <c r="U6" s="120" t="str">
        <f>$AA$9&amp;" "&amp;AE8</f>
        <v>End Melded</v>
      </c>
      <c r="W6" s="193" t="s">
        <v>254</v>
      </c>
      <c r="X6" s="194"/>
      <c r="Y6" s="194"/>
      <c r="Z6" s="194"/>
      <c r="AA6" s="194"/>
      <c r="AB6" s="194"/>
      <c r="AC6" s="194"/>
      <c r="AD6" s="194"/>
      <c r="AE6" s="195"/>
    </row>
    <row r="7" spans="2:31" ht="13.5" thickBot="1">
      <c r="B7" s="13">
        <f>RootCalculations!G45</f>
        <v>9.9000000000000005E-2</v>
      </c>
      <c r="C7" s="106" t="str">
        <f>RootCalculations!C45</f>
        <v>Minidoka, City of</v>
      </c>
      <c r="D7" s="105">
        <f>RootCalculations!T45</f>
        <v>33.949064274110405</v>
      </c>
      <c r="E7" s="105">
        <f>RootCalculations!AG45</f>
        <v>34.95898946171183</v>
      </c>
      <c r="F7" s="105">
        <f>RootCalculations!AU45</f>
        <v>35.901325531330492</v>
      </c>
      <c r="G7" s="107">
        <f>RootCalculations!BF45</f>
        <v>35.901325531330492</v>
      </c>
      <c r="H7" s="105">
        <f ca="1">RootCalculations!Z45</f>
        <v>38.294316662061476</v>
      </c>
      <c r="I7" s="105">
        <f ca="1">RootCalculations!AM45</f>
        <v>40.833752392610855</v>
      </c>
      <c r="J7" s="105">
        <f ca="1">RootCalculations!BA45</f>
        <v>39.793379029009088</v>
      </c>
      <c r="K7" s="105">
        <f ca="1">RootCalculations!BJ45</f>
        <v>38.733501665490152</v>
      </c>
      <c r="L7" s="13">
        <f ca="1">RootCalculations!V45</f>
        <v>0.13761000000000001</v>
      </c>
      <c r="M7" s="108">
        <f ca="1">RootCalculations!U45</f>
        <v>1.39</v>
      </c>
      <c r="N7" s="58">
        <v>0</v>
      </c>
      <c r="O7" s="58">
        <f t="shared" ref="O7:O38" si="2">E7/$D7-1</f>
        <v>2.9748248123928178E-2</v>
      </c>
      <c r="P7" s="58">
        <f t="shared" ref="P7:P38" si="3">F7/$D7-1</f>
        <v>5.7505598429965721E-2</v>
      </c>
      <c r="Q7" s="58">
        <f t="shared" ref="Q7:Q38" si="4">G7/$D7-1</f>
        <v>5.7505598429965721E-2</v>
      </c>
      <c r="R7" s="58">
        <v>0</v>
      </c>
      <c r="S7" s="58">
        <f t="shared" ref="S7:S38" ca="1" si="5">I7/$H7-1</f>
        <v>6.6313645258624598E-2</v>
      </c>
      <c r="T7" s="58">
        <f t="shared" ref="T7:T38" ca="1" si="6">J7/$H7-1</f>
        <v>3.9145818429833668E-2</v>
      </c>
      <c r="U7" s="58">
        <f t="shared" ref="U7:U38" ca="1" si="7">K7/$H7-1</f>
        <v>1.1468673205592861E-2</v>
      </c>
      <c r="W7" s="109" t="str">
        <f ca="1">"End System Size and Rate Design | TRL = "&amp;X11&amp;" aMW | Acq. Cost = $"&amp;X13&amp;"/MWh"</f>
        <v>End System Size and Rate Design | TRL = 7984 aMW | Acq. Cost = $63/MWh</v>
      </c>
      <c r="AA7" s="190" t="s">
        <v>252</v>
      </c>
      <c r="AB7" s="191"/>
      <c r="AC7" s="191"/>
      <c r="AD7" s="191"/>
      <c r="AE7" s="192"/>
    </row>
    <row r="8" spans="2:31">
      <c r="B8" s="13">
        <f>RootCalculations!G62</f>
        <v>0.23200000000000001</v>
      </c>
      <c r="C8" s="106" t="str">
        <f>RootCalculations!C62</f>
        <v>Consolidated Irrigation District #19</v>
      </c>
      <c r="D8" s="105">
        <f>RootCalculations!T62</f>
        <v>34.452011441798156</v>
      </c>
      <c r="E8" s="105">
        <f>RootCalculations!AG62</f>
        <v>35.201756793938451</v>
      </c>
      <c r="F8" s="105">
        <f>RootCalculations!AU62</f>
        <v>35.901325531330492</v>
      </c>
      <c r="G8" s="107">
        <f>RootCalculations!BF62</f>
        <v>35.901325531330492</v>
      </c>
      <c r="H8" s="105">
        <f ca="1">RootCalculations!Z62</f>
        <v>41.565292692158792</v>
      </c>
      <c r="I8" s="105">
        <f ca="1">RootCalculations!AM62</f>
        <v>41.891313284356691</v>
      </c>
      <c r="J8" s="105">
        <f ca="1">RootCalculations!BA62</f>
        <v>42.511523421815227</v>
      </c>
      <c r="K8" s="105">
        <f ca="1">RootCalculations!BJ62</f>
        <v>38.733501665490152</v>
      </c>
      <c r="L8" s="13">
        <f ca="1">RootCalculations!V62</f>
        <v>0.30624000000000001</v>
      </c>
      <c r="M8" s="108">
        <f ca="1">RootCalculations!U62</f>
        <v>1.32</v>
      </c>
      <c r="N8" s="58">
        <f>N7</f>
        <v>0</v>
      </c>
      <c r="O8" s="58">
        <f t="shared" si="2"/>
        <v>2.1762019712749936E-2</v>
      </c>
      <c r="P8" s="58">
        <f t="shared" si="3"/>
        <v>4.2067618953997687E-2</v>
      </c>
      <c r="Q8" s="58">
        <f t="shared" si="4"/>
        <v>4.2067618953997687E-2</v>
      </c>
      <c r="R8" s="58">
        <v>0</v>
      </c>
      <c r="S8" s="58">
        <f t="shared" ca="1" si="5"/>
        <v>7.8435774436251826E-3</v>
      </c>
      <c r="T8" s="58">
        <f t="shared" ca="1" si="6"/>
        <v>2.2764924011588583E-2</v>
      </c>
      <c r="U8" s="58">
        <f t="shared" ca="1" si="7"/>
        <v>-6.8128740188153403E-2</v>
      </c>
      <c r="AA8" s="110" t="s">
        <v>192</v>
      </c>
      <c r="AB8" s="111" t="str">
        <f>RootCalculations!O15</f>
        <v>Rollover Tier</v>
      </c>
      <c r="AC8" s="111" t="str">
        <f>RootCalculations!AB15</f>
        <v>Rollover 50/50 Tier</v>
      </c>
      <c r="AD8" s="111" t="str">
        <f>RootCalculations!AP15</f>
        <v>Hybrid Tier</v>
      </c>
      <c r="AE8" s="112" t="str">
        <f>RootCalculations!BD15</f>
        <v>Melded</v>
      </c>
    </row>
    <row r="9" spans="2:31">
      <c r="B9" s="13">
        <f>RootCalculations!G36</f>
        <v>0.38900000000000001</v>
      </c>
      <c r="C9" s="106" t="str">
        <f>RootCalculations!C36</f>
        <v>Declo, City of</v>
      </c>
      <c r="D9" s="105">
        <f>RootCalculations!T36</f>
        <v>36.198750833947649</v>
      </c>
      <c r="E9" s="105">
        <f>RootCalculations!AG36</f>
        <v>36.04488961100315</v>
      </c>
      <c r="F9" s="105">
        <f>RootCalculations!AU36</f>
        <v>35.901325531330492</v>
      </c>
      <c r="G9" s="107">
        <f>RootCalculations!BF36</f>
        <v>35.901325531330492</v>
      </c>
      <c r="H9" s="105">
        <f ca="1">RootCalculations!Z36</f>
        <v>37.913753385925439</v>
      </c>
      <c r="I9" s="105">
        <f ca="1">RootCalculations!AM36</f>
        <v>37.482637529975499</v>
      </c>
      <c r="J9" s="105">
        <f ca="1">RootCalculations!BA36</f>
        <v>37.456614072449156</v>
      </c>
      <c r="K9" s="105">
        <f ca="1">RootCalculations!BJ36</f>
        <v>38.733501665490152</v>
      </c>
      <c r="L9" s="13">
        <f ca="1">RootCalculations!V36</f>
        <v>0.41234000000000004</v>
      </c>
      <c r="M9" s="108">
        <f ca="1">RootCalculations!U36</f>
        <v>1.06</v>
      </c>
      <c r="N9" s="58">
        <f t="shared" ref="N9:N72" si="8">N8</f>
        <v>0</v>
      </c>
      <c r="O9" s="58">
        <f t="shared" si="2"/>
        <v>-4.2504566980859915E-3</v>
      </c>
      <c r="P9" s="58">
        <f t="shared" si="3"/>
        <v>-8.2164521085691389E-3</v>
      </c>
      <c r="Q9" s="58">
        <f t="shared" si="4"/>
        <v>-8.2164521085691389E-3</v>
      </c>
      <c r="R9" s="58">
        <v>0</v>
      </c>
      <c r="S9" s="58">
        <f t="shared" ca="1" si="5"/>
        <v>-1.1370962182551403E-2</v>
      </c>
      <c r="T9" s="58">
        <f t="shared" ca="1" si="6"/>
        <v>-1.2057347865906176E-2</v>
      </c>
      <c r="U9" s="58">
        <f t="shared" ca="1" si="7"/>
        <v>2.1621396099206214E-2</v>
      </c>
      <c r="W9" s="109" t="str">
        <f ca="1">"Load Change | Total Change = "&amp;X12*100&amp;"%"</f>
        <v>Load Change | Total Change = 112%</v>
      </c>
      <c r="AA9" s="110" t="s">
        <v>193</v>
      </c>
      <c r="AB9" s="111" t="str">
        <f>AC8</f>
        <v>Rollover 50/50 Tier</v>
      </c>
      <c r="AC9" s="111"/>
      <c r="AD9" s="111"/>
      <c r="AE9" s="112"/>
    </row>
    <row r="10" spans="2:31">
      <c r="B10" s="13">
        <f>RootCalculations!G26</f>
        <v>0.39</v>
      </c>
      <c r="C10" s="106" t="str">
        <f>RootCalculations!C26</f>
        <v>Albion, City of</v>
      </c>
      <c r="D10" s="105">
        <f>RootCalculations!T26</f>
        <v>33.949064274110405</v>
      </c>
      <c r="E10" s="105">
        <f>RootCalculations!AG26</f>
        <v>34.95898946171183</v>
      </c>
      <c r="F10" s="105">
        <f>RootCalculations!AU26</f>
        <v>35.901325531330492</v>
      </c>
      <c r="G10" s="107">
        <f>RootCalculations!BF26</f>
        <v>35.901325531330492</v>
      </c>
      <c r="H10" s="105">
        <f ca="1">RootCalculations!Z26</f>
        <v>34.711106101752982</v>
      </c>
      <c r="I10" s="105">
        <f ca="1">RootCalculations!AM26</f>
        <v>35.66284827844256</v>
      </c>
      <c r="J10" s="105">
        <f ca="1">RootCalculations!BA26</f>
        <v>36.4265353670731</v>
      </c>
      <c r="K10" s="105">
        <f ca="1">RootCalculations!BJ26</f>
        <v>38.733501665490152</v>
      </c>
      <c r="L10" s="13">
        <f ca="1">RootCalculations!V26</f>
        <v>0.40560000000000002</v>
      </c>
      <c r="M10" s="108">
        <f ca="1">RootCalculations!U26</f>
        <v>1.04</v>
      </c>
      <c r="N10" s="58">
        <f t="shared" si="8"/>
        <v>0</v>
      </c>
      <c r="O10" s="58">
        <f t="shared" si="2"/>
        <v>2.9748248123928178E-2</v>
      </c>
      <c r="P10" s="58">
        <f t="shared" si="3"/>
        <v>5.7505598429965721E-2</v>
      </c>
      <c r="Q10" s="58">
        <f t="shared" si="4"/>
        <v>5.7505598429965721E-2</v>
      </c>
      <c r="R10" s="58">
        <v>0</v>
      </c>
      <c r="S10" s="58">
        <f t="shared" ca="1" si="5"/>
        <v>2.7418952709245881E-2</v>
      </c>
      <c r="T10" s="58">
        <f t="shared" ca="1" si="6"/>
        <v>4.9420184430063019E-2</v>
      </c>
      <c r="U10" s="58">
        <f t="shared" ca="1" si="7"/>
        <v>0.11588209122307491</v>
      </c>
      <c r="W10" s="53" t="s">
        <v>239</v>
      </c>
      <c r="X10" s="113">
        <f>ROUND(RootCalculations!P14,0)</f>
        <v>7153</v>
      </c>
      <c r="AA10" s="114"/>
      <c r="AB10" s="111" t="str">
        <f>AD8</f>
        <v>Hybrid Tier</v>
      </c>
      <c r="AC10" s="111"/>
      <c r="AD10" s="111"/>
      <c r="AE10" s="112"/>
    </row>
    <row r="11" spans="2:31" ht="13.5" thickBot="1">
      <c r="B11" s="13">
        <f>RootCalculations!G75</f>
        <v>0.496</v>
      </c>
      <c r="C11" s="106" t="str">
        <f>RootCalculations!C75</f>
        <v>Farmers Elec Coop</v>
      </c>
      <c r="D11" s="105">
        <f>RootCalculations!T75</f>
        <v>33.949064274110405</v>
      </c>
      <c r="E11" s="105">
        <f>RootCalculations!AG75</f>
        <v>34.95898946171183</v>
      </c>
      <c r="F11" s="105">
        <f>RootCalculations!AU75</f>
        <v>35.901325531330492</v>
      </c>
      <c r="G11" s="107">
        <f>RootCalculations!BF75</f>
        <v>35.901325531330492</v>
      </c>
      <c r="H11" s="105">
        <f ca="1">RootCalculations!Z75</f>
        <v>34.16862471073118</v>
      </c>
      <c r="I11" s="105">
        <f ca="1">RootCalculations!AM75</f>
        <v>34.854465131310413</v>
      </c>
      <c r="J11" s="105">
        <f ca="1">RootCalculations!BA75</f>
        <v>35.916810916796102</v>
      </c>
      <c r="K11" s="105">
        <f ca="1">RootCalculations!BJ75</f>
        <v>38.733501665490152</v>
      </c>
      <c r="L11" s="13">
        <f ca="1">RootCalculations!V75</f>
        <v>0.50095999999999996</v>
      </c>
      <c r="M11" s="108">
        <f ca="1">RootCalculations!U75</f>
        <v>1.01</v>
      </c>
      <c r="N11" s="58">
        <f t="shared" si="8"/>
        <v>0</v>
      </c>
      <c r="O11" s="58">
        <f t="shared" si="2"/>
        <v>2.9748248123928178E-2</v>
      </c>
      <c r="P11" s="58">
        <f t="shared" si="3"/>
        <v>5.7505598429965721E-2</v>
      </c>
      <c r="Q11" s="58">
        <f t="shared" si="4"/>
        <v>5.7505598429965721E-2</v>
      </c>
      <c r="R11" s="58">
        <v>0</v>
      </c>
      <c r="S11" s="58">
        <f t="shared" ca="1" si="5"/>
        <v>2.0072227851881674E-2</v>
      </c>
      <c r="T11" s="58">
        <f t="shared" ca="1" si="6"/>
        <v>5.1163493434837504E-2</v>
      </c>
      <c r="U11" s="58">
        <f t="shared" ca="1" si="7"/>
        <v>0.13359849842962235</v>
      </c>
      <c r="W11" s="53" t="s">
        <v>238</v>
      </c>
      <c r="X11" s="113">
        <f ca="1">ROUND(RootCalculations!V14,0)</f>
        <v>7984</v>
      </c>
      <c r="AA11" s="115"/>
      <c r="AB11" s="116" t="str">
        <f>AE8</f>
        <v>Melded</v>
      </c>
      <c r="AC11" s="116"/>
      <c r="AD11" s="116"/>
      <c r="AE11" s="117"/>
    </row>
    <row r="12" spans="2:31">
      <c r="B12" s="13">
        <f>RootCalculations!G18</f>
        <v>0.58299999999999996</v>
      </c>
      <c r="C12" s="106" t="str">
        <f>RootCalculations!C18</f>
        <v>Asotin County PUD #1</v>
      </c>
      <c r="D12" s="105">
        <f>RootCalculations!T18</f>
        <v>34.449423377470431</v>
      </c>
      <c r="E12" s="105">
        <f>RootCalculations!AG18</f>
        <v>35.200507562383251</v>
      </c>
      <c r="F12" s="105">
        <f>RootCalculations!AU18</f>
        <v>35.901325531330492</v>
      </c>
      <c r="G12" s="107">
        <f>RootCalculations!BF18</f>
        <v>35.901325531330492</v>
      </c>
      <c r="H12" s="105">
        <f ca="1">RootCalculations!Z18</f>
        <v>41.23170597605089</v>
      </c>
      <c r="I12" s="105">
        <f ca="1">RootCalculations!AM18</f>
        <v>41.563753590048051</v>
      </c>
      <c r="J12" s="105">
        <f ca="1">RootCalculations!BA18</f>
        <v>42.194469935997006</v>
      </c>
      <c r="K12" s="105">
        <f ca="1">RootCalculations!BJ18</f>
        <v>38.733501665490152</v>
      </c>
      <c r="L12" s="13">
        <f ca="1">RootCalculations!V18</f>
        <v>0.75790000000000002</v>
      </c>
      <c r="M12" s="108">
        <f ca="1">RootCalculations!U18</f>
        <v>1.3</v>
      </c>
      <c r="N12" s="58">
        <f t="shared" si="8"/>
        <v>0</v>
      </c>
      <c r="O12" s="58">
        <f t="shared" si="2"/>
        <v>2.1802518337767696E-2</v>
      </c>
      <c r="P12" s="58">
        <f t="shared" si="3"/>
        <v>4.2145905838574693E-2</v>
      </c>
      <c r="Q12" s="58">
        <f t="shared" si="4"/>
        <v>4.2145905838574693E-2</v>
      </c>
      <c r="R12" s="58">
        <v>0</v>
      </c>
      <c r="S12" s="58">
        <f t="shared" ca="1" si="5"/>
        <v>8.0532106575952334E-3</v>
      </c>
      <c r="T12" s="58">
        <f t="shared" ca="1" si="6"/>
        <v>2.3350087927609176E-2</v>
      </c>
      <c r="U12" s="58">
        <f t="shared" ca="1" si="7"/>
        <v>-6.0589399623964146E-2</v>
      </c>
      <c r="W12" s="53" t="s">
        <v>240</v>
      </c>
      <c r="X12" s="121">
        <f ca="1">ROUND((X11/X10),2)</f>
        <v>1.1200000000000001</v>
      </c>
    </row>
    <row r="13" spans="2:31">
      <c r="B13" s="13">
        <f>RootCalculations!G133</f>
        <v>0.66800000000000004</v>
      </c>
      <c r="C13" s="106" t="str">
        <f>RootCalculations!C133</f>
        <v>U.S. DOE Albany Research Center</v>
      </c>
      <c r="D13" s="105">
        <f>RootCalculations!T133</f>
        <v>43.119568020273306</v>
      </c>
      <c r="E13" s="105">
        <f>RootCalculations!AG133</f>
        <v>39.385495609197243</v>
      </c>
      <c r="F13" s="105">
        <f>RootCalculations!AU133</f>
        <v>35.901325531330492</v>
      </c>
      <c r="G13" s="107">
        <f>RootCalculations!BF133</f>
        <v>35.901325531330492</v>
      </c>
      <c r="H13" s="105">
        <f ca="1">RootCalculations!Z133</f>
        <v>41.776026845526488</v>
      </c>
      <c r="I13" s="105">
        <f ca="1">RootCalculations!AM133</f>
        <v>37.504302152031038</v>
      </c>
      <c r="J13" s="105">
        <f ca="1">RootCalculations!BA133</f>
        <v>35.916810916796102</v>
      </c>
      <c r="K13" s="105">
        <f ca="1">RootCalculations!BJ133</f>
        <v>38.733501665490152</v>
      </c>
      <c r="L13" s="13">
        <f ca="1">RootCalculations!V133</f>
        <v>0.62124000000000001</v>
      </c>
      <c r="M13" s="108">
        <f ca="1">RootCalculations!U133</f>
        <v>0.93</v>
      </c>
      <c r="N13" s="58">
        <f t="shared" si="8"/>
        <v>0</v>
      </c>
      <c r="O13" s="58">
        <f t="shared" si="2"/>
        <v>-8.6598094148819693E-2</v>
      </c>
      <c r="P13" s="58">
        <f t="shared" si="3"/>
        <v>-0.16740062158204017</v>
      </c>
      <c r="Q13" s="58">
        <f t="shared" si="4"/>
        <v>-0.16740062158204017</v>
      </c>
      <c r="R13" s="58">
        <v>0</v>
      </c>
      <c r="S13" s="58">
        <f t="shared" ca="1" si="5"/>
        <v>-0.10225301485205451</v>
      </c>
      <c r="T13" s="58">
        <f t="shared" ca="1" si="6"/>
        <v>-0.14025306787540548</v>
      </c>
      <c r="U13" s="58">
        <f t="shared" ca="1" si="7"/>
        <v>-7.2829452912948289E-2</v>
      </c>
      <c r="W13" s="53" t="s">
        <v>253</v>
      </c>
      <c r="X13" s="97">
        <f>ROUND(RootCalculations!T5,0)</f>
        <v>63</v>
      </c>
    </row>
    <row r="14" spans="2:31">
      <c r="B14" s="13">
        <f>RootCalculations!G17</f>
        <v>0.68899999999999995</v>
      </c>
      <c r="C14" s="106" t="str">
        <f>RootCalculations!C17</f>
        <v>Alder Mutual</v>
      </c>
      <c r="D14" s="105">
        <f>RootCalculations!T17</f>
        <v>39.91873326881349</v>
      </c>
      <c r="E14" s="105">
        <f>RootCalculations!AG17</f>
        <v>37.840486185876287</v>
      </c>
      <c r="F14" s="105">
        <f>RootCalculations!AU17</f>
        <v>35.901325531330492</v>
      </c>
      <c r="G14" s="107">
        <f>RootCalculations!BF17</f>
        <v>35.901325531330492</v>
      </c>
      <c r="H14" s="105">
        <f ca="1">RootCalculations!Z17</f>
        <v>43.931134907451238</v>
      </c>
      <c r="I14" s="105">
        <f ca="1">RootCalculations!AM17</f>
        <v>41.975547512960198</v>
      </c>
      <c r="J14" s="105">
        <f ca="1">RootCalculations!BA17</f>
        <v>40.450675763996756</v>
      </c>
      <c r="K14" s="105">
        <f ca="1">RootCalculations!BJ17</f>
        <v>38.733501665490152</v>
      </c>
      <c r="L14" s="13">
        <f ca="1">RootCalculations!V17</f>
        <v>0.82679999999999987</v>
      </c>
      <c r="M14" s="108">
        <f ca="1">RootCalculations!U17</f>
        <v>1.2</v>
      </c>
      <c r="N14" s="58">
        <f t="shared" si="8"/>
        <v>0</v>
      </c>
      <c r="O14" s="58">
        <f t="shared" si="2"/>
        <v>-5.2061949685182851E-2</v>
      </c>
      <c r="P14" s="58">
        <f t="shared" si="3"/>
        <v>-0.10063965984165124</v>
      </c>
      <c r="Q14" s="58">
        <f t="shared" si="4"/>
        <v>-0.10063965984165124</v>
      </c>
      <c r="R14" s="58">
        <v>0</v>
      </c>
      <c r="S14" s="58">
        <f t="shared" ca="1" si="5"/>
        <v>-4.4514838931678735E-2</v>
      </c>
      <c r="T14" s="58">
        <f t="shared" ca="1" si="6"/>
        <v>-7.9225340997602034E-2</v>
      </c>
      <c r="U14" s="58">
        <f t="shared" ca="1" si="7"/>
        <v>-0.11831320208118512</v>
      </c>
    </row>
    <row r="15" spans="2:31">
      <c r="B15" s="13">
        <f>RootCalculations!G134</f>
        <v>1.6379999999999999</v>
      </c>
      <c r="C15" s="106" t="str">
        <f>RootCalculations!C134</f>
        <v>U.S. Naval Station, Everett (Jim Creek)</v>
      </c>
      <c r="D15" s="105">
        <f>RootCalculations!T134</f>
        <v>35.925849295828193</v>
      </c>
      <c r="E15" s="105">
        <f>RootCalculations!AG134</f>
        <v>35.913162895701447</v>
      </c>
      <c r="F15" s="105">
        <f>RootCalculations!AU134</f>
        <v>35.901325531330492</v>
      </c>
      <c r="G15" s="107">
        <f>RootCalculations!BF134</f>
        <v>35.901325531330492</v>
      </c>
      <c r="H15" s="105">
        <f ca="1">RootCalculations!Z134</f>
        <v>36.916632130876224</v>
      </c>
      <c r="I15" s="105">
        <f ca="1">RootCalculations!AM134</f>
        <v>36.607553534560694</v>
      </c>
      <c r="J15" s="105">
        <f ca="1">RootCalculations!BA134</f>
        <v>36.709136812423402</v>
      </c>
      <c r="K15" s="105">
        <f ca="1">RootCalculations!BJ134</f>
        <v>38.733501665490152</v>
      </c>
      <c r="L15" s="13">
        <f ca="1">RootCalculations!V134</f>
        <v>1.6871399999999999</v>
      </c>
      <c r="M15" s="108">
        <f ca="1">RootCalculations!U134</f>
        <v>1.03</v>
      </c>
      <c r="N15" s="58">
        <f t="shared" si="8"/>
        <v>0</v>
      </c>
      <c r="O15" s="58">
        <f t="shared" si="2"/>
        <v>-3.5312735468773226E-4</v>
      </c>
      <c r="P15" s="58">
        <f t="shared" si="3"/>
        <v>-6.8262170493904595E-4</v>
      </c>
      <c r="Q15" s="58">
        <f t="shared" si="4"/>
        <v>-6.8262170493904595E-4</v>
      </c>
      <c r="R15" s="58">
        <v>0</v>
      </c>
      <c r="S15" s="58">
        <f t="shared" ca="1" si="5"/>
        <v>-8.3723400124851022E-3</v>
      </c>
      <c r="T15" s="58">
        <f t="shared" ca="1" si="6"/>
        <v>-5.6206459385897967E-3</v>
      </c>
      <c r="U15" s="58">
        <f t="shared" ca="1" si="7"/>
        <v>4.9215473615599414E-2</v>
      </c>
      <c r="W15" s="53"/>
      <c r="X15" s="53" t="s">
        <v>242</v>
      </c>
    </row>
    <row r="16" spans="2:31">
      <c r="B16" s="13">
        <f>RootCalculations!G37</f>
        <v>1.8640000000000001</v>
      </c>
      <c r="C16" s="106" t="str">
        <f>RootCalculations!C37</f>
        <v>Drain, City of</v>
      </c>
      <c r="D16" s="105">
        <f>RootCalculations!T37</f>
        <v>33.949064274110405</v>
      </c>
      <c r="E16" s="105">
        <f>RootCalculations!AG37</f>
        <v>34.95898946171183</v>
      </c>
      <c r="F16" s="105">
        <f>RootCalculations!AU37</f>
        <v>35.901325531330492</v>
      </c>
      <c r="G16" s="107">
        <f>RootCalculations!BF37</f>
        <v>35.901325531330492</v>
      </c>
      <c r="H16" s="105">
        <f ca="1">RootCalculations!Z37</f>
        <v>37.492441401666547</v>
      </c>
      <c r="I16" s="105">
        <f ca="1">RootCalculations!AM37</f>
        <v>38.426351114143372</v>
      </c>
      <c r="J16" s="105">
        <f ca="1">RootCalculations!BA37</f>
        <v>39.039923826563076</v>
      </c>
      <c r="K16" s="105">
        <f ca="1">RootCalculations!BJ37</f>
        <v>38.733501665490152</v>
      </c>
      <c r="L16" s="13">
        <f ca="1">RootCalculations!V37</f>
        <v>2.1622400000000002</v>
      </c>
      <c r="M16" s="108">
        <f ca="1">RootCalculations!U37</f>
        <v>1.1599999999999999</v>
      </c>
      <c r="N16" s="58">
        <f t="shared" si="8"/>
        <v>0</v>
      </c>
      <c r="O16" s="58">
        <f t="shared" si="2"/>
        <v>2.9748248123928178E-2</v>
      </c>
      <c r="P16" s="58">
        <f t="shared" si="3"/>
        <v>5.7505598429965721E-2</v>
      </c>
      <c r="Q16" s="58">
        <f t="shared" si="4"/>
        <v>5.7505598429965721E-2</v>
      </c>
      <c r="R16" s="58">
        <v>0</v>
      </c>
      <c r="S16" s="58">
        <f t="shared" ca="1" si="5"/>
        <v>2.4909279779132154E-2</v>
      </c>
      <c r="T16" s="58">
        <f t="shared" ca="1" si="6"/>
        <v>4.1274517397198451E-2</v>
      </c>
      <c r="U16" s="58">
        <f t="shared" ca="1" si="7"/>
        <v>3.3101612416428061E-2</v>
      </c>
      <c r="W16" s="118" t="str">
        <f>$AA$9&amp;" "&amp;AB8</f>
        <v>End Rollover Tier</v>
      </c>
      <c r="X16" s="105">
        <f ca="1">ROUND(RootCalculations!Z14,2)</f>
        <v>34.17</v>
      </c>
      <c r="Y16" s="13" t="str">
        <f ca="1">W16&amp;" 1 Rate $"&amp;X16&amp;"/MWh"&amp;" | Max $"&amp;X58&amp;"/MWh"</f>
        <v>End Rollover Tier 1 Rate $34.17/MWh | Max $49.29/MWh</v>
      </c>
    </row>
    <row r="17" spans="2:31">
      <c r="B17" s="13">
        <f>RootCalculations!G53</f>
        <v>2</v>
      </c>
      <c r="C17" s="106" t="str">
        <f>RootCalculations!C53</f>
        <v>Troy, City of</v>
      </c>
      <c r="D17" s="105">
        <f>RootCalculations!T53</f>
        <v>33.949064274110405</v>
      </c>
      <c r="E17" s="105">
        <f>RootCalculations!AG53</f>
        <v>34.95898946171183</v>
      </c>
      <c r="F17" s="105">
        <f>RootCalculations!AU53</f>
        <v>35.901325531330492</v>
      </c>
      <c r="G17" s="107">
        <f>RootCalculations!BF53</f>
        <v>35.901325531330492</v>
      </c>
      <c r="H17" s="105">
        <f ca="1">RootCalculations!Z53</f>
        <v>34.753219788687566</v>
      </c>
      <c r="I17" s="105">
        <f ca="1">RootCalculations!AM53</f>
        <v>35.68340629813256</v>
      </c>
      <c r="J17" s="105">
        <f ca="1">RootCalculations!BA53</f>
        <v>36.466106080976189</v>
      </c>
      <c r="K17" s="105">
        <f ca="1">RootCalculations!BJ53</f>
        <v>38.733501665490152</v>
      </c>
      <c r="L17" s="13">
        <f ca="1">RootCalculations!V53</f>
        <v>2.08</v>
      </c>
      <c r="M17" s="108">
        <f ca="1">RootCalculations!U53</f>
        <v>1.04</v>
      </c>
      <c r="N17" s="58">
        <f t="shared" si="8"/>
        <v>0</v>
      </c>
      <c r="O17" s="58">
        <f t="shared" si="2"/>
        <v>2.9748248123928178E-2</v>
      </c>
      <c r="P17" s="58">
        <f t="shared" si="3"/>
        <v>5.7505598429965721E-2</v>
      </c>
      <c r="Q17" s="58">
        <f t="shared" si="4"/>
        <v>5.7505598429965721E-2</v>
      </c>
      <c r="R17" s="58">
        <v>0</v>
      </c>
      <c r="S17" s="58">
        <f t="shared" ca="1" si="5"/>
        <v>2.676547712991395E-2</v>
      </c>
      <c r="T17" s="58">
        <f t="shared" ca="1" si="6"/>
        <v>4.9287125126926457E-2</v>
      </c>
      <c r="U17" s="58">
        <f t="shared" ca="1" si="7"/>
        <v>0.11452987380749668</v>
      </c>
      <c r="W17" s="118" t="str">
        <f>$AA$9&amp;" "&amp;AC8</f>
        <v>End Rollover 50/50 Tier</v>
      </c>
      <c r="X17" s="105">
        <f ca="1">ROUND(RootCalculations!AM14,2)</f>
        <v>34.85</v>
      </c>
      <c r="Y17" s="13" t="str">
        <f ca="1">W17&amp;" 1 Rate $"&amp;X17&amp;"/MWh"&amp;" | Max $"&amp;X59&amp;"/MWh"</f>
        <v>End Rollover 50/50 Tier 1 Rate $34.85/MWh | Max $44.51/MWh</v>
      </c>
      <c r="AE17" s="53"/>
    </row>
    <row r="18" spans="2:31">
      <c r="B18" s="13">
        <f>RootCalculations!G129</f>
        <v>2.0430000000000001</v>
      </c>
      <c r="C18" s="106" t="str">
        <f>RootCalculations!C129</f>
        <v>Coulee Dam, City of</v>
      </c>
      <c r="D18" s="105">
        <f>RootCalculations!T129</f>
        <v>34.263190845803784</v>
      </c>
      <c r="E18" s="105">
        <f>RootCalculations!AG129</f>
        <v>35.11061506911328</v>
      </c>
      <c r="F18" s="105">
        <f>RootCalculations!AU129</f>
        <v>35.901325531330492</v>
      </c>
      <c r="G18" s="107">
        <f>RootCalculations!BF129</f>
        <v>35.901325531330492</v>
      </c>
      <c r="H18" s="105">
        <f ca="1">RootCalculations!Z129</f>
        <v>35.041947990933998</v>
      </c>
      <c r="I18" s="105">
        <f ca="1">RootCalculations!AM129</f>
        <v>35.557895610464598</v>
      </c>
      <c r="J18" s="105">
        <f ca="1">RootCalculations!BA129</f>
        <v>36.450206781172646</v>
      </c>
      <c r="K18" s="105">
        <f ca="1">RootCalculations!BJ129</f>
        <v>38.733501665490152</v>
      </c>
      <c r="L18" s="13">
        <f ca="1">RootCalculations!V129</f>
        <v>2.08386</v>
      </c>
      <c r="M18" s="108">
        <f ca="1">RootCalculations!U129</f>
        <v>1.02</v>
      </c>
      <c r="N18" s="58">
        <f t="shared" si="8"/>
        <v>0</v>
      </c>
      <c r="O18" s="58">
        <f t="shared" si="2"/>
        <v>2.4732787647338439E-2</v>
      </c>
      <c r="P18" s="58">
        <f t="shared" si="3"/>
        <v>4.7810336547430277E-2</v>
      </c>
      <c r="Q18" s="58">
        <f t="shared" si="4"/>
        <v>4.7810336547430277E-2</v>
      </c>
      <c r="R18" s="58">
        <v>0</v>
      </c>
      <c r="S18" s="58">
        <f t="shared" ca="1" si="5"/>
        <v>1.4723713980286934E-2</v>
      </c>
      <c r="T18" s="58">
        <f t="shared" ca="1" si="6"/>
        <v>4.0187799793635737E-2</v>
      </c>
      <c r="U18" s="58">
        <f t="shared" ca="1" si="7"/>
        <v>0.10534670262940948</v>
      </c>
      <c r="W18" s="118" t="str">
        <f>$AA$9&amp;" "&amp;AD8</f>
        <v>End Hybrid Tier</v>
      </c>
      <c r="X18" s="105">
        <f ca="1">ROUND(RootCalculations!BA14,2)</f>
        <v>35.92</v>
      </c>
      <c r="Y18" s="13" t="str">
        <f ca="1">W18&amp;" 1 Rate $"&amp;X18&amp;"/MWh"&amp;" | Max $"&amp;X60&amp;"/MWh"</f>
        <v>End Hybrid Tier 1 Rate $35.92/MWh | Max $43.69/MWh</v>
      </c>
    </row>
    <row r="19" spans="2:31">
      <c r="B19" s="13">
        <f>RootCalculations!G71</f>
        <v>2.2679999999999998</v>
      </c>
      <c r="C19" s="106" t="str">
        <f>RootCalculations!C71</f>
        <v>Energy Northwest</v>
      </c>
      <c r="D19" s="105">
        <f>RootCalculations!T71</f>
        <v>33.949064274110405</v>
      </c>
      <c r="E19" s="105">
        <f>RootCalculations!AG71</f>
        <v>34.95898946171183</v>
      </c>
      <c r="F19" s="105">
        <f>RootCalculations!AU71</f>
        <v>35.901325531330492</v>
      </c>
      <c r="G19" s="107">
        <f>RootCalculations!BF71</f>
        <v>35.901325531330492</v>
      </c>
      <c r="H19" s="105">
        <f ca="1">RootCalculations!Z71</f>
        <v>34.16862471073118</v>
      </c>
      <c r="I19" s="105">
        <f ca="1">RootCalculations!AM71</f>
        <v>34.854465131310413</v>
      </c>
      <c r="J19" s="105">
        <f ca="1">RootCalculations!BA71</f>
        <v>35.916810916796102</v>
      </c>
      <c r="K19" s="105">
        <f ca="1">RootCalculations!BJ71</f>
        <v>38.733501665490152</v>
      </c>
      <c r="L19" s="13">
        <f ca="1">RootCalculations!V71</f>
        <v>2.40408</v>
      </c>
      <c r="M19" s="108">
        <f ca="1">RootCalculations!U71</f>
        <v>1.06</v>
      </c>
      <c r="N19" s="58">
        <f t="shared" si="8"/>
        <v>0</v>
      </c>
      <c r="O19" s="58">
        <f t="shared" si="2"/>
        <v>2.9748248123928178E-2</v>
      </c>
      <c r="P19" s="58">
        <f t="shared" si="3"/>
        <v>5.7505598429965721E-2</v>
      </c>
      <c r="Q19" s="58">
        <f t="shared" si="4"/>
        <v>5.7505598429965721E-2</v>
      </c>
      <c r="R19" s="58">
        <v>0</v>
      </c>
      <c r="S19" s="58">
        <f t="shared" ca="1" si="5"/>
        <v>2.0072227851881674E-2</v>
      </c>
      <c r="T19" s="58">
        <f t="shared" ca="1" si="6"/>
        <v>5.1163493434837504E-2</v>
      </c>
      <c r="U19" s="58">
        <f t="shared" ca="1" si="7"/>
        <v>0.13359849842962235</v>
      </c>
      <c r="W19" s="118" t="str">
        <f>$AA$9&amp;" "&amp;AE8</f>
        <v>End Melded</v>
      </c>
      <c r="X19" s="105">
        <f ca="1">ROUND(RootCalculations!BJ14,2)</f>
        <v>38.729999999999997</v>
      </c>
      <c r="Y19" s="13" t="str">
        <f ca="1">W19&amp;" 1 Rate $"&amp;X19&amp;"/MWh"&amp;" | Max $"&amp;X61&amp;"/MWh"</f>
        <v>End Melded 1 Rate $38.73/MWh | Max $38.73/MWh</v>
      </c>
    </row>
    <row r="20" spans="2:31">
      <c r="B20" s="13">
        <f>RootCalculations!G35</f>
        <v>2.52</v>
      </c>
      <c r="C20" s="106" t="str">
        <f>RootCalculations!C35</f>
        <v>Chewelah, City of</v>
      </c>
      <c r="D20" s="105">
        <f>RootCalculations!T35</f>
        <v>33.949064274110405</v>
      </c>
      <c r="E20" s="105">
        <f>RootCalculations!AG35</f>
        <v>34.95898946171183</v>
      </c>
      <c r="F20" s="105">
        <f>RootCalculations!AU35</f>
        <v>35.901325531330492</v>
      </c>
      <c r="G20" s="107">
        <f>RootCalculations!BF35</f>
        <v>35.901325531330492</v>
      </c>
      <c r="H20" s="105">
        <f ca="1">RootCalculations!Z35</f>
        <v>34.16862471073118</v>
      </c>
      <c r="I20" s="105">
        <f ca="1">RootCalculations!AM35</f>
        <v>34.854465131310413</v>
      </c>
      <c r="J20" s="105">
        <f ca="1">RootCalculations!BA35</f>
        <v>35.916810916796102</v>
      </c>
      <c r="K20" s="105">
        <f ca="1">RootCalculations!BJ35</f>
        <v>38.733501665490152</v>
      </c>
      <c r="L20" s="13">
        <f ca="1">RootCalculations!V35</f>
        <v>2.2932000000000001</v>
      </c>
      <c r="M20" s="108">
        <f ca="1">RootCalculations!U35</f>
        <v>0.91</v>
      </c>
      <c r="N20" s="58">
        <f t="shared" si="8"/>
        <v>0</v>
      </c>
      <c r="O20" s="58">
        <f t="shared" si="2"/>
        <v>2.9748248123928178E-2</v>
      </c>
      <c r="P20" s="58">
        <f t="shared" si="3"/>
        <v>5.7505598429965721E-2</v>
      </c>
      <c r="Q20" s="58">
        <f t="shared" si="4"/>
        <v>5.7505598429965721E-2</v>
      </c>
      <c r="R20" s="58">
        <v>0</v>
      </c>
      <c r="S20" s="58">
        <f t="shared" ca="1" si="5"/>
        <v>2.0072227851881674E-2</v>
      </c>
      <c r="T20" s="58">
        <f t="shared" ca="1" si="6"/>
        <v>5.1163493434837504E-2</v>
      </c>
      <c r="U20" s="58">
        <f t="shared" ca="1" si="7"/>
        <v>0.13359849842962235</v>
      </c>
    </row>
    <row r="21" spans="2:31">
      <c r="B21" s="13">
        <f>RootCalculations!G117</f>
        <v>2.7869999999999999</v>
      </c>
      <c r="C21" s="106" t="str">
        <f>RootCalculations!C117</f>
        <v>Riverside Elec Coop</v>
      </c>
      <c r="D21" s="105">
        <f>RootCalculations!T117</f>
        <v>38.28231414512522</v>
      </c>
      <c r="E21" s="105">
        <f>RootCalculations!AG117</f>
        <v>37.050603807397387</v>
      </c>
      <c r="F21" s="105">
        <f>RootCalculations!AU117</f>
        <v>35.901325531330492</v>
      </c>
      <c r="G21" s="107">
        <f>RootCalculations!BF117</f>
        <v>35.901325531330492</v>
      </c>
      <c r="H21" s="105">
        <f ca="1">RootCalculations!Z117</f>
        <v>38.220262198071524</v>
      </c>
      <c r="I21" s="105">
        <f ca="1">RootCalculations!AM117</f>
        <v>36.689538238060855</v>
      </c>
      <c r="J21" s="105">
        <f ca="1">RootCalculations!BA117</f>
        <v>35.916810916796102</v>
      </c>
      <c r="K21" s="105">
        <f ca="1">RootCalculations!BJ117</f>
        <v>38.733501665490152</v>
      </c>
      <c r="L21" s="13">
        <f ca="1">RootCalculations!V117</f>
        <v>2.7591299999999999</v>
      </c>
      <c r="M21" s="108">
        <f ca="1">RootCalculations!U117</f>
        <v>0.99</v>
      </c>
      <c r="N21" s="58">
        <f t="shared" si="8"/>
        <v>0</v>
      </c>
      <c r="O21" s="58">
        <f t="shared" si="2"/>
        <v>-3.2174396068600175E-2</v>
      </c>
      <c r="P21" s="58">
        <f t="shared" si="3"/>
        <v>-6.2195524668874236E-2</v>
      </c>
      <c r="Q21" s="58">
        <f t="shared" si="4"/>
        <v>-6.2195524668874236E-2</v>
      </c>
      <c r="R21" s="58">
        <v>0</v>
      </c>
      <c r="S21" s="58">
        <f t="shared" ca="1" si="5"/>
        <v>-4.0050064337023406E-2</v>
      </c>
      <c r="T21" s="58">
        <f t="shared" ca="1" si="6"/>
        <v>-6.0267804269318881E-2</v>
      </c>
      <c r="U21" s="58">
        <f t="shared" ca="1" si="7"/>
        <v>1.3428465371556841E-2</v>
      </c>
      <c r="X21" s="53" t="s">
        <v>249</v>
      </c>
    </row>
    <row r="22" spans="2:31">
      <c r="B22" s="13">
        <f>RootCalculations!G144</f>
        <v>2.8090000000000002</v>
      </c>
      <c r="C22" s="106" t="str">
        <f>RootCalculations!C144</f>
        <v>Umpqua Indian Utility Cooperative</v>
      </c>
      <c r="D22" s="105">
        <f>RootCalculations!T144</f>
        <v>33.949064274110405</v>
      </c>
      <c r="E22" s="105">
        <f>RootCalculations!AG144</f>
        <v>34.95898946171183</v>
      </c>
      <c r="F22" s="105">
        <f>RootCalculations!AU144</f>
        <v>35.901325531330492</v>
      </c>
      <c r="G22" s="107">
        <f>RootCalculations!BF144</f>
        <v>35.901325531330492</v>
      </c>
      <c r="H22" s="105">
        <f ca="1">RootCalculations!Z144</f>
        <v>34.16862471073118</v>
      </c>
      <c r="I22" s="105">
        <f ca="1">RootCalculations!AM144</f>
        <v>34.854465131310413</v>
      </c>
      <c r="J22" s="105">
        <f ca="1">RootCalculations!BA144</f>
        <v>35.916810916796102</v>
      </c>
      <c r="K22" s="105">
        <f ca="1">RootCalculations!BJ144</f>
        <v>38.733501665490152</v>
      </c>
      <c r="L22" s="13">
        <f ca="1">RootCalculations!V144</f>
        <v>2.78091</v>
      </c>
      <c r="M22" s="108">
        <f ca="1">RootCalculations!U144</f>
        <v>0.99</v>
      </c>
      <c r="N22" s="58">
        <f t="shared" si="8"/>
        <v>0</v>
      </c>
      <c r="O22" s="58">
        <f t="shared" si="2"/>
        <v>2.9748248123928178E-2</v>
      </c>
      <c r="P22" s="58">
        <f t="shared" si="3"/>
        <v>5.7505598429965721E-2</v>
      </c>
      <c r="Q22" s="58">
        <f t="shared" si="4"/>
        <v>5.7505598429965721E-2</v>
      </c>
      <c r="R22" s="58">
        <v>0</v>
      </c>
      <c r="S22" s="58">
        <f t="shared" ca="1" si="5"/>
        <v>2.0072227851881674E-2</v>
      </c>
      <c r="T22" s="58">
        <f t="shared" ca="1" si="6"/>
        <v>5.1163493434837504E-2</v>
      </c>
      <c r="U22" s="58">
        <f t="shared" ca="1" si="7"/>
        <v>0.13359849842962235</v>
      </c>
      <c r="W22" s="118" t="str">
        <f>$AA$9&amp;" "&amp;AB8</f>
        <v>End Rollover Tier</v>
      </c>
      <c r="X22" s="13">
        <f ca="1">RootCalculations!Y12</f>
        <v>0</v>
      </c>
      <c r="Y22" s="13" t="str">
        <f ca="1">W22&amp;" 1 Augmentation "&amp;X22&amp;" aMW"</f>
        <v>End Rollover Tier 1 Augmentation 0 aMW</v>
      </c>
    </row>
    <row r="23" spans="2:31">
      <c r="B23" s="13">
        <f>RootCalculations!G51</f>
        <v>3.0310000000000001</v>
      </c>
      <c r="C23" s="106" t="str">
        <f>RootCalculations!C51</f>
        <v>Soda Springs, City of</v>
      </c>
      <c r="D23" s="105">
        <f>RootCalculations!T51</f>
        <v>33.949064274110405</v>
      </c>
      <c r="E23" s="105">
        <f>RootCalculations!AG51</f>
        <v>34.95898946171183</v>
      </c>
      <c r="F23" s="105">
        <f>RootCalculations!AU51</f>
        <v>35.901325531330492</v>
      </c>
      <c r="G23" s="107">
        <f>RootCalculations!BF51</f>
        <v>35.901325531330492</v>
      </c>
      <c r="H23" s="105">
        <f ca="1">RootCalculations!Z51</f>
        <v>35.492680161031444</v>
      </c>
      <c r="I23" s="105">
        <f ca="1">RootCalculations!AM51</f>
        <v>36.17379874892643</v>
      </c>
      <c r="J23" s="105">
        <f ca="1">RootCalculations!BA51</f>
        <v>37.160915226566679</v>
      </c>
      <c r="K23" s="105">
        <f ca="1">RootCalculations!BJ51</f>
        <v>38.733501665490152</v>
      </c>
      <c r="L23" s="13">
        <f ca="1">RootCalculations!V51</f>
        <v>3.1825500000000004</v>
      </c>
      <c r="M23" s="108">
        <f ca="1">RootCalculations!U51</f>
        <v>1.05</v>
      </c>
      <c r="N23" s="58">
        <f t="shared" si="8"/>
        <v>0</v>
      </c>
      <c r="O23" s="58">
        <f t="shared" si="2"/>
        <v>2.9748248123928178E-2</v>
      </c>
      <c r="P23" s="58">
        <f t="shared" si="3"/>
        <v>5.7505598429965721E-2</v>
      </c>
      <c r="Q23" s="58">
        <f t="shared" si="4"/>
        <v>5.7505598429965721E-2</v>
      </c>
      <c r="R23" s="58">
        <v>0</v>
      </c>
      <c r="S23" s="58">
        <f t="shared" ca="1" si="5"/>
        <v>1.9190396014184596E-2</v>
      </c>
      <c r="T23" s="58">
        <f t="shared" ca="1" si="6"/>
        <v>4.7002228571254578E-2</v>
      </c>
      <c r="U23" s="58">
        <f t="shared" ca="1" si="7"/>
        <v>9.1309573967223612E-2</v>
      </c>
      <c r="W23" s="118" t="str">
        <f>$AA$9&amp;" "&amp;AB9</f>
        <v>End Rollover 50/50 Tier</v>
      </c>
      <c r="X23" s="13">
        <f ca="1">ROUND(RootCalculations!AL12,0)</f>
        <v>0</v>
      </c>
      <c r="Y23" s="13" t="str">
        <f ca="1">W23&amp;" 1 Augmentation "&amp;X23&amp;" aMW"</f>
        <v>End Rollover 50/50 Tier 1 Augmentation 0 aMW</v>
      </c>
    </row>
    <row r="24" spans="2:31">
      <c r="B24" s="13">
        <f>RootCalculations!G59</f>
        <v>3.14</v>
      </c>
      <c r="C24" s="106" t="str">
        <f>RootCalculations!C59</f>
        <v>Columbia Power Coop</v>
      </c>
      <c r="D24" s="105">
        <f>RootCalculations!T59</f>
        <v>33.949064274110405</v>
      </c>
      <c r="E24" s="105">
        <f>RootCalculations!AG59</f>
        <v>34.95898946171183</v>
      </c>
      <c r="F24" s="105">
        <f>RootCalculations!AU59</f>
        <v>35.901325531330492</v>
      </c>
      <c r="G24" s="107">
        <f>RootCalculations!BF59</f>
        <v>35.901325531330492</v>
      </c>
      <c r="H24" s="105">
        <f ca="1">RootCalculations!Z59</f>
        <v>35.755511289433585</v>
      </c>
      <c r="I24" s="105">
        <f ca="1">RootCalculations!AM59</f>
        <v>36.79603798458831</v>
      </c>
      <c r="J24" s="105">
        <f ca="1">RootCalculations!BA59</f>
        <v>37.407875683934847</v>
      </c>
      <c r="K24" s="105">
        <f ca="1">RootCalculations!BJ59</f>
        <v>38.733501665490152</v>
      </c>
      <c r="L24" s="13">
        <f ca="1">RootCalculations!V59</f>
        <v>3.4226000000000005</v>
      </c>
      <c r="M24" s="108">
        <f ca="1">RootCalculations!U59</f>
        <v>1.0900000000000001</v>
      </c>
      <c r="N24" s="58">
        <f t="shared" si="8"/>
        <v>0</v>
      </c>
      <c r="O24" s="58">
        <f t="shared" si="2"/>
        <v>2.9748248123928178E-2</v>
      </c>
      <c r="P24" s="58">
        <f t="shared" si="3"/>
        <v>5.7505598429965721E-2</v>
      </c>
      <c r="Q24" s="58">
        <f t="shared" si="4"/>
        <v>5.7505598429965721E-2</v>
      </c>
      <c r="R24" s="58">
        <v>0</v>
      </c>
      <c r="S24" s="58">
        <f t="shared" ca="1" si="5"/>
        <v>2.9101155531852774E-2</v>
      </c>
      <c r="T24" s="58">
        <f t="shared" ca="1" si="6"/>
        <v>4.6212858798905465E-2</v>
      </c>
      <c r="U24" s="58">
        <f t="shared" ca="1" si="7"/>
        <v>8.3287590322799199E-2</v>
      </c>
      <c r="W24" s="118" t="str">
        <f>$AA$9&amp;" "&amp;AB10</f>
        <v>End Hybrid Tier</v>
      </c>
      <c r="X24" s="13">
        <f ca="1">ROUND(RootCalculations!AZ12,0)</f>
        <v>94</v>
      </c>
      <c r="Y24" s="13" t="str">
        <f ca="1">W24&amp;" 1 Augmentation "&amp;X24&amp;" aMW"</f>
        <v>End Hybrid Tier 1 Augmentation 94 aMW</v>
      </c>
    </row>
    <row r="25" spans="2:31">
      <c r="B25" s="13">
        <f>RootCalculations!G68</f>
        <v>3.258</v>
      </c>
      <c r="C25" s="106" t="str">
        <f>RootCalculations!C68</f>
        <v>Eatonville, City of</v>
      </c>
      <c r="D25" s="105">
        <f>RootCalculations!T68</f>
        <v>33.949064274110405</v>
      </c>
      <c r="E25" s="105">
        <f>RootCalculations!AG68</f>
        <v>34.95898946171183</v>
      </c>
      <c r="F25" s="105">
        <f>RootCalculations!AU68</f>
        <v>35.901325531330492</v>
      </c>
      <c r="G25" s="107">
        <f>RootCalculations!BF68</f>
        <v>35.901325531330492</v>
      </c>
      <c r="H25" s="105">
        <f ca="1">RootCalculations!Z68</f>
        <v>34.16862471073118</v>
      </c>
      <c r="I25" s="105">
        <f ca="1">RootCalculations!AM68</f>
        <v>34.854465131310413</v>
      </c>
      <c r="J25" s="105">
        <f ca="1">RootCalculations!BA68</f>
        <v>35.916810916796102</v>
      </c>
      <c r="K25" s="105">
        <f ca="1">RootCalculations!BJ68</f>
        <v>38.733501665490152</v>
      </c>
      <c r="L25" s="13">
        <f ca="1">RootCalculations!V68</f>
        <v>3.1928399999999999</v>
      </c>
      <c r="M25" s="108">
        <f ca="1">RootCalculations!U68</f>
        <v>0.98</v>
      </c>
      <c r="N25" s="58">
        <f t="shared" si="8"/>
        <v>0</v>
      </c>
      <c r="O25" s="58">
        <f t="shared" si="2"/>
        <v>2.9748248123928178E-2</v>
      </c>
      <c r="P25" s="58">
        <f t="shared" si="3"/>
        <v>5.7505598429965721E-2</v>
      </c>
      <c r="Q25" s="58">
        <f t="shared" si="4"/>
        <v>5.7505598429965721E-2</v>
      </c>
      <c r="R25" s="58">
        <v>0</v>
      </c>
      <c r="S25" s="58">
        <f t="shared" ca="1" si="5"/>
        <v>2.0072227851881674E-2</v>
      </c>
      <c r="T25" s="58">
        <f t="shared" ca="1" si="6"/>
        <v>5.1163493434837504E-2</v>
      </c>
      <c r="U25" s="58">
        <f t="shared" ca="1" si="7"/>
        <v>0.13359849842962235</v>
      </c>
      <c r="W25" s="118" t="str">
        <f>$AA$9&amp;" "&amp;AB11</f>
        <v>End Melded</v>
      </c>
      <c r="X25" s="13">
        <f ca="1">ROUND(RootCalculations!BJ12,0)</f>
        <v>920</v>
      </c>
      <c r="Y25" s="13" t="str">
        <f ca="1">W25&amp;" Augmentation "&amp;X25&amp;" aMW"</f>
        <v>End Melded Augmentation 920 aMW</v>
      </c>
    </row>
    <row r="26" spans="2:31">
      <c r="B26" s="13">
        <f>RootCalculations!G67</f>
        <v>3.347</v>
      </c>
      <c r="C26" s="106" t="str">
        <f>RootCalculations!C67</f>
        <v>East End Mutual Electric</v>
      </c>
      <c r="D26" s="105">
        <f>RootCalculations!T67</f>
        <v>39.701325277721743</v>
      </c>
      <c r="E26" s="105">
        <f>RootCalculations!AG67</f>
        <v>37.735545624733966</v>
      </c>
      <c r="F26" s="105">
        <f>RootCalculations!AU67</f>
        <v>35.901325531330492</v>
      </c>
      <c r="G26" s="107">
        <f>RootCalculations!BF67</f>
        <v>35.901325531330492</v>
      </c>
      <c r="H26" s="105">
        <f ca="1">RootCalculations!Z67</f>
        <v>38.128161569094033</v>
      </c>
      <c r="I26" s="105">
        <f ca="1">RootCalculations!AM67</f>
        <v>35.723577365435112</v>
      </c>
      <c r="J26" s="105">
        <f ca="1">RootCalculations!BA67</f>
        <v>35.916810916796102</v>
      </c>
      <c r="K26" s="105">
        <f ca="1">RootCalculations!BJ67</f>
        <v>38.733501665490152</v>
      </c>
      <c r="L26" s="13">
        <f ca="1">RootCalculations!V67</f>
        <v>3.1127100000000003</v>
      </c>
      <c r="M26" s="108">
        <f ca="1">RootCalculations!U67</f>
        <v>0.93</v>
      </c>
      <c r="N26" s="58">
        <f t="shared" si="8"/>
        <v>0</v>
      </c>
      <c r="O26" s="58">
        <f t="shared" si="2"/>
        <v>-4.9514207378131725E-2</v>
      </c>
      <c r="P26" s="58">
        <f t="shared" si="3"/>
        <v>-9.5714682565612108E-2</v>
      </c>
      <c r="Q26" s="58">
        <f t="shared" si="4"/>
        <v>-9.5714682565612108E-2</v>
      </c>
      <c r="R26" s="58">
        <v>0</v>
      </c>
      <c r="S26" s="58">
        <f t="shared" ca="1" si="5"/>
        <v>-6.3065831257073546E-2</v>
      </c>
      <c r="T26" s="58">
        <f t="shared" ca="1" si="6"/>
        <v>-5.7997830508838666E-2</v>
      </c>
      <c r="U26" s="58">
        <f t="shared" ca="1" si="7"/>
        <v>1.5876456442809328E-2</v>
      </c>
    </row>
    <row r="27" spans="2:31">
      <c r="B27" s="13">
        <f>RootCalculations!G52</f>
        <v>3.8279999999999998</v>
      </c>
      <c r="C27" s="106" t="str">
        <f>RootCalculations!C52</f>
        <v>Sumas, Town of</v>
      </c>
      <c r="D27" s="105">
        <f>RootCalculations!T52</f>
        <v>35.358840425962434</v>
      </c>
      <c r="E27" s="105">
        <f>RootCalculations!AG52</f>
        <v>35.639473650528871</v>
      </c>
      <c r="F27" s="105">
        <f>RootCalculations!AU52</f>
        <v>35.901325531330492</v>
      </c>
      <c r="G27" s="107">
        <f>RootCalculations!BF52</f>
        <v>35.901325531330492</v>
      </c>
      <c r="H27" s="105">
        <f ca="1">RootCalculations!Z52</f>
        <v>36.627490309559541</v>
      </c>
      <c r="I27" s="105">
        <f ca="1">RootCalculations!AM52</f>
        <v>36.598341395891111</v>
      </c>
      <c r="J27" s="105">
        <f ca="1">RootCalculations!BA52</f>
        <v>36.963087419996249</v>
      </c>
      <c r="K27" s="105">
        <f ca="1">RootCalculations!BJ52</f>
        <v>38.733501665490152</v>
      </c>
      <c r="L27" s="13">
        <f ca="1">RootCalculations!V52</f>
        <v>3.9811199999999998</v>
      </c>
      <c r="M27" s="108">
        <f ca="1">RootCalculations!U52</f>
        <v>1.04</v>
      </c>
      <c r="N27" s="58">
        <f t="shared" si="8"/>
        <v>0</v>
      </c>
      <c r="O27" s="58">
        <f t="shared" si="2"/>
        <v>7.9367202426803285E-3</v>
      </c>
      <c r="P27" s="58">
        <f t="shared" si="3"/>
        <v>1.5342276467011473E-2</v>
      </c>
      <c r="Q27" s="58">
        <f t="shared" si="4"/>
        <v>1.5342276467011473E-2</v>
      </c>
      <c r="R27" s="58">
        <v>0</v>
      </c>
      <c r="S27" s="58">
        <f t="shared" ca="1" si="5"/>
        <v>-7.9582066426264753E-4</v>
      </c>
      <c r="T27" s="58">
        <f t="shared" ca="1" si="6"/>
        <v>9.1624380376702508E-3</v>
      </c>
      <c r="U27" s="58">
        <f t="shared" ca="1" si="7"/>
        <v>5.7498106971881624E-2</v>
      </c>
      <c r="X27" s="53" t="s">
        <v>250</v>
      </c>
    </row>
    <row r="28" spans="2:31">
      <c r="B28" s="13">
        <f>RootCalculations!G47</f>
        <v>3.8740000000000001</v>
      </c>
      <c r="C28" s="106" t="str">
        <f>RootCalculations!C47</f>
        <v>Plummer, City of</v>
      </c>
      <c r="D28" s="105">
        <f>RootCalculations!T47</f>
        <v>33.949064274110405</v>
      </c>
      <c r="E28" s="105">
        <f>RootCalculations!AG47</f>
        <v>34.958989461711823</v>
      </c>
      <c r="F28" s="105">
        <f>RootCalculations!AU47</f>
        <v>35.901325531330492</v>
      </c>
      <c r="G28" s="107">
        <f>RootCalculations!BF47</f>
        <v>35.901325531330492</v>
      </c>
      <c r="H28" s="105">
        <f ca="1">RootCalculations!Z47</f>
        <v>35.041927498054058</v>
      </c>
      <c r="I28" s="105">
        <f ca="1">RootCalculations!AM47</f>
        <v>35.953761445253598</v>
      </c>
      <c r="J28" s="105">
        <f ca="1">RootCalculations!BA47</f>
        <v>36.73738060003457</v>
      </c>
      <c r="K28" s="105">
        <f ca="1">RootCalculations!BJ47</f>
        <v>38.733501665490152</v>
      </c>
      <c r="L28" s="13">
        <f ca="1">RootCalculations!V47</f>
        <v>4.0677000000000003</v>
      </c>
      <c r="M28" s="108">
        <f ca="1">RootCalculations!U47</f>
        <v>1.05</v>
      </c>
      <c r="N28" s="58">
        <f t="shared" si="8"/>
        <v>0</v>
      </c>
      <c r="O28" s="58">
        <f t="shared" si="2"/>
        <v>2.9748248123927956E-2</v>
      </c>
      <c r="P28" s="58">
        <f t="shared" si="3"/>
        <v>5.7505598429965721E-2</v>
      </c>
      <c r="Q28" s="58">
        <f t="shared" si="4"/>
        <v>5.7505598429965721E-2</v>
      </c>
      <c r="R28" s="58">
        <v>0</v>
      </c>
      <c r="S28" s="58">
        <f t="shared" ca="1" si="5"/>
        <v>2.6021226921669083E-2</v>
      </c>
      <c r="T28" s="58">
        <f t="shared" ca="1" si="6"/>
        <v>4.838355715662801E-2</v>
      </c>
      <c r="U28" s="58">
        <f t="shared" ca="1" si="7"/>
        <v>0.10534734904754006</v>
      </c>
      <c r="W28" s="118" t="str">
        <f>$AA$9&amp;" "&amp;AB8&amp;" Above-RHWM Augmentation"</f>
        <v>End Rollover Tier Above-RHWM Augmentation</v>
      </c>
      <c r="X28" s="13">
        <f ca="1">ROUND(RootCalculations!X14,0)</f>
        <v>1259</v>
      </c>
      <c r="Y28" s="13" t="str">
        <f ca="1">W28&amp;" "&amp;X28&amp;" aMW"</f>
        <v>End Rollover Tier Above-RHWM Augmentation 1259 aMW</v>
      </c>
    </row>
    <row r="29" spans="2:31">
      <c r="B29" s="13">
        <f>RootCalculations!G146</f>
        <v>4.0679999999999996</v>
      </c>
      <c r="C29" s="106" t="str">
        <f>RootCalculations!C146</f>
        <v>Kalispel Tribe Utility</v>
      </c>
      <c r="D29" s="105">
        <f>RootCalculations!T146</f>
        <v>33.949064274110405</v>
      </c>
      <c r="E29" s="105">
        <f>RootCalculations!AG146</f>
        <v>34.95898946171183</v>
      </c>
      <c r="F29" s="105">
        <f>RootCalculations!AU146</f>
        <v>35.901325531330492</v>
      </c>
      <c r="G29" s="107">
        <f>RootCalculations!BF146</f>
        <v>35.901325531330492</v>
      </c>
      <c r="H29" s="105">
        <f ca="1">RootCalculations!Z146</f>
        <v>41.961635346339975</v>
      </c>
      <c r="I29" s="105">
        <f ca="1">RootCalculations!AM146</f>
        <v>42.475543411098734</v>
      </c>
      <c r="J29" s="105">
        <f ca="1">RootCalculations!BA146</f>
        <v>43.239252069581802</v>
      </c>
      <c r="K29" s="105">
        <f ca="1">RootCalculations!BJ146</f>
        <v>38.733501665490152</v>
      </c>
      <c r="L29" s="13">
        <f ca="1">RootCalculations!V146</f>
        <v>5.5731599999999997</v>
      </c>
      <c r="M29" s="108">
        <f ca="1">RootCalculations!U146</f>
        <v>1.37</v>
      </c>
      <c r="N29" s="58">
        <f t="shared" si="8"/>
        <v>0</v>
      </c>
      <c r="O29" s="58">
        <f t="shared" si="2"/>
        <v>2.9748248123928178E-2</v>
      </c>
      <c r="P29" s="58">
        <f t="shared" si="3"/>
        <v>5.7505598429965721E-2</v>
      </c>
      <c r="Q29" s="58">
        <f t="shared" si="4"/>
        <v>5.7505598429965721E-2</v>
      </c>
      <c r="R29" s="58">
        <v>0</v>
      </c>
      <c r="S29" s="58">
        <f t="shared" ca="1" si="5"/>
        <v>1.2247093339358806E-2</v>
      </c>
      <c r="T29" s="58">
        <f t="shared" ca="1" si="6"/>
        <v>3.0447257660401572E-2</v>
      </c>
      <c r="U29" s="58">
        <f t="shared" ca="1" si="7"/>
        <v>-7.6930597537624101E-2</v>
      </c>
      <c r="W29" s="118" t="str">
        <f>$AA$9&amp;" "&amp;AC8&amp;" Above-RHWM Augmentation"</f>
        <v>End Rollover 50/50 Tier Above-RHWM Augmentation</v>
      </c>
      <c r="X29" s="13">
        <f ca="1">ROUND(RootCalculations!AK14,0)</f>
        <v>1096</v>
      </c>
      <c r="Y29" s="13" t="str">
        <f ca="1">W29&amp;" "&amp;X29&amp;" aMW"</f>
        <v>End Rollover 50/50 Tier Above-RHWM Augmentation 1096 aMW</v>
      </c>
    </row>
    <row r="30" spans="2:31">
      <c r="B30" s="13">
        <f>RootCalculations!G32</f>
        <v>4.5270000000000001</v>
      </c>
      <c r="C30" s="106" t="str">
        <f>RootCalculations!C32</f>
        <v>Cascade Locks, City of</v>
      </c>
      <c r="D30" s="105">
        <f>RootCalculations!T32</f>
        <v>47.796720751896302</v>
      </c>
      <c r="E30" s="105">
        <f>RootCalculations!AG32</f>
        <v>41.643108265199935</v>
      </c>
      <c r="F30" s="105">
        <f>RootCalculations!AU32</f>
        <v>35.901325531330492</v>
      </c>
      <c r="G30" s="107">
        <f>RootCalculations!BF32</f>
        <v>35.901325531330492</v>
      </c>
      <c r="H30" s="105">
        <f ca="1">RootCalculations!Z32</f>
        <v>49.294594767178495</v>
      </c>
      <c r="I30" s="105">
        <f ca="1">RootCalculations!AM32</f>
        <v>43.523084697039828</v>
      </c>
      <c r="J30" s="105">
        <f ca="1">RootCalculations!BA32</f>
        <v>38.389828106178271</v>
      </c>
      <c r="K30" s="105">
        <f ca="1">RootCalculations!BJ32</f>
        <v>38.733501665490152</v>
      </c>
      <c r="L30" s="13">
        <f ca="1">RootCalculations!V32</f>
        <v>4.9797000000000002</v>
      </c>
      <c r="M30" s="108">
        <f ca="1">RootCalculations!U32</f>
        <v>1.1000000000000001</v>
      </c>
      <c r="N30" s="58">
        <f t="shared" si="8"/>
        <v>0</v>
      </c>
      <c r="O30" s="58">
        <f t="shared" si="2"/>
        <v>-0.12874549529534884</v>
      </c>
      <c r="P30" s="58">
        <f t="shared" si="3"/>
        <v>-0.24887471427825658</v>
      </c>
      <c r="Q30" s="58">
        <f t="shared" si="4"/>
        <v>-0.24887471427825658</v>
      </c>
      <c r="R30" s="58">
        <v>0</v>
      </c>
      <c r="S30" s="58">
        <f t="shared" ca="1" si="5"/>
        <v>-0.1170820066053464</v>
      </c>
      <c r="T30" s="58">
        <f t="shared" ca="1" si="6"/>
        <v>-0.22121627558770141</v>
      </c>
      <c r="U30" s="58">
        <f t="shared" ca="1" si="7"/>
        <v>-0.21424444508711471</v>
      </c>
      <c r="W30" s="118" t="str">
        <f>$AA$9&amp;" "&amp;AD8&amp;" Above-RHWM Augmentation"</f>
        <v>End Hybrid Tier Above-RHWM Augmentation</v>
      </c>
      <c r="X30" s="13">
        <f ca="1">ROUND(RootCalculations!AY14,0)</f>
        <v>827</v>
      </c>
      <c r="Y30" s="13" t="str">
        <f ca="1">W30&amp;" "&amp;X30&amp;" aMW"</f>
        <v>End Hybrid Tier Above-RHWM Augmentation 827 aMW</v>
      </c>
    </row>
    <row r="31" spans="2:31">
      <c r="B31" s="13">
        <f>RootCalculations!G130</f>
        <v>4.6109999999999998</v>
      </c>
      <c r="C31" s="106" t="str">
        <f>RootCalculations!C130</f>
        <v>Steilacoom, Town of</v>
      </c>
      <c r="D31" s="105">
        <f>RootCalculations!T130</f>
        <v>33.949064274110405</v>
      </c>
      <c r="E31" s="105">
        <f>RootCalculations!AG130</f>
        <v>34.95898946171183</v>
      </c>
      <c r="F31" s="105">
        <f>RootCalculations!AU130</f>
        <v>35.901325531330492</v>
      </c>
      <c r="G31" s="107">
        <f>RootCalculations!BF130</f>
        <v>35.901325531330492</v>
      </c>
      <c r="H31" s="105">
        <f ca="1">RootCalculations!Z130</f>
        <v>34.16862471073118</v>
      </c>
      <c r="I31" s="105">
        <f ca="1">RootCalculations!AM130</f>
        <v>34.854465131310413</v>
      </c>
      <c r="J31" s="105">
        <f ca="1">RootCalculations!BA130</f>
        <v>35.916810916796102</v>
      </c>
      <c r="K31" s="105">
        <f ca="1">RootCalculations!BJ130</f>
        <v>38.733501665490152</v>
      </c>
      <c r="L31" s="13">
        <f ca="1">RootCalculations!V130</f>
        <v>4.2421199999999999</v>
      </c>
      <c r="M31" s="108">
        <f ca="1">RootCalculations!U130</f>
        <v>0.92</v>
      </c>
      <c r="N31" s="58">
        <f t="shared" si="8"/>
        <v>0</v>
      </c>
      <c r="O31" s="58">
        <f t="shared" si="2"/>
        <v>2.9748248123928178E-2</v>
      </c>
      <c r="P31" s="58">
        <f t="shared" si="3"/>
        <v>5.7505598429965721E-2</v>
      </c>
      <c r="Q31" s="58">
        <f t="shared" si="4"/>
        <v>5.7505598429965721E-2</v>
      </c>
      <c r="R31" s="58">
        <v>0</v>
      </c>
      <c r="S31" s="58">
        <f t="shared" ca="1" si="5"/>
        <v>2.0072227851881674E-2</v>
      </c>
      <c r="T31" s="58">
        <f t="shared" ca="1" si="6"/>
        <v>5.1163493434837504E-2</v>
      </c>
      <c r="U31" s="58">
        <f t="shared" ca="1" si="7"/>
        <v>0.13359849842962235</v>
      </c>
      <c r="W31" s="118" t="str">
        <f>$AA$9&amp;" "&amp;AE8&amp;" Above-RHWM Augmentation"</f>
        <v>End Melded Above-RHWM Augmentation</v>
      </c>
      <c r="X31" s="119" t="s">
        <v>251</v>
      </c>
      <c r="Y31" s="13" t="str">
        <f>W31&amp;" "&amp;X31&amp;" aMW"</f>
        <v>End Melded Above-RHWM Augmentation N/A aMW</v>
      </c>
    </row>
    <row r="32" spans="2:31">
      <c r="B32" s="13">
        <f>RootCalculations!G41</f>
        <v>4.8090000000000002</v>
      </c>
      <c r="C32" s="106" t="str">
        <f>RootCalculations!C41</f>
        <v>McCleary, City of</v>
      </c>
      <c r="D32" s="105">
        <f>RootCalculations!T41</f>
        <v>40.56696630716209</v>
      </c>
      <c r="E32" s="105">
        <f>RootCalculations!AG41</f>
        <v>38.153381486797336</v>
      </c>
      <c r="F32" s="105">
        <f>RootCalculations!AU41</f>
        <v>35.901325531330492</v>
      </c>
      <c r="G32" s="107">
        <f>RootCalculations!BF41</f>
        <v>35.901325531330492</v>
      </c>
      <c r="H32" s="105">
        <f ca="1">RootCalculations!Z41</f>
        <v>43.311783965996376</v>
      </c>
      <c r="I32" s="105">
        <f ca="1">RootCalculations!AM41</f>
        <v>40.943640424819598</v>
      </c>
      <c r="J32" s="105">
        <f ca="1">RootCalculations!BA41</f>
        <v>39.046381342297437</v>
      </c>
      <c r="K32" s="105">
        <f ca="1">RootCalculations!BJ41</f>
        <v>38.733501665490152</v>
      </c>
      <c r="L32" s="13">
        <f ca="1">RootCalculations!V41</f>
        <v>5.4341699999999999</v>
      </c>
      <c r="M32" s="108">
        <f ca="1">RootCalculations!U41</f>
        <v>1.1299999999999999</v>
      </c>
      <c r="N32" s="58">
        <f t="shared" si="8"/>
        <v>0</v>
      </c>
      <c r="O32" s="58">
        <f t="shared" si="2"/>
        <v>-5.9496310423849397E-2</v>
      </c>
      <c r="P32" s="58">
        <f t="shared" si="3"/>
        <v>-0.115010837648165</v>
      </c>
      <c r="Q32" s="58">
        <f t="shared" si="4"/>
        <v>-0.115010837648165</v>
      </c>
      <c r="R32" s="58">
        <v>0</v>
      </c>
      <c r="S32" s="58">
        <f t="shared" ca="1" si="5"/>
        <v>-5.4676656658520062E-2</v>
      </c>
      <c r="T32" s="58">
        <f t="shared" ca="1" si="6"/>
        <v>-9.8481342330476673E-2</v>
      </c>
      <c r="U32" s="58">
        <f t="shared" ca="1" si="7"/>
        <v>-0.10570523495639395</v>
      </c>
    </row>
    <row r="33" spans="2:26">
      <c r="B33" s="13">
        <f>RootCalculations!G139</f>
        <v>5.2679999999999998</v>
      </c>
      <c r="C33" s="106" t="str">
        <f>RootCalculations!C139</f>
        <v>Wahkiakum County PUD #1</v>
      </c>
      <c r="D33" s="105">
        <f>RootCalculations!T139</f>
        <v>35.405396107046805</v>
      </c>
      <c r="E33" s="105">
        <f>RootCalculations!AG139</f>
        <v>35.661945590372589</v>
      </c>
      <c r="F33" s="105">
        <f>RootCalculations!AU139</f>
        <v>35.901325531330492</v>
      </c>
      <c r="G33" s="107">
        <f>RootCalculations!BF139</f>
        <v>35.901325531330492</v>
      </c>
      <c r="H33" s="105">
        <f ca="1">RootCalculations!Z139</f>
        <v>35.886331874348677</v>
      </c>
      <c r="I33" s="105">
        <f ca="1">RootCalculations!AM139</f>
        <v>35.832901386096495</v>
      </c>
      <c r="J33" s="105">
        <f ca="1">RootCalculations!BA139</f>
        <v>36.186149422570395</v>
      </c>
      <c r="K33" s="105">
        <f ca="1">RootCalculations!BJ139</f>
        <v>38.733501665490152</v>
      </c>
      <c r="L33" s="13">
        <f ca="1">RootCalculations!V139</f>
        <v>5.3206799999999994</v>
      </c>
      <c r="M33" s="108">
        <f ca="1">RootCalculations!U139</f>
        <v>1.01</v>
      </c>
      <c r="N33" s="58">
        <f t="shared" si="8"/>
        <v>0</v>
      </c>
      <c r="O33" s="58">
        <f t="shared" si="2"/>
        <v>7.246056012199853E-3</v>
      </c>
      <c r="P33" s="58">
        <f t="shared" si="3"/>
        <v>1.4007170624055876E-2</v>
      </c>
      <c r="Q33" s="58">
        <f t="shared" si="4"/>
        <v>1.4007170624055876E-2</v>
      </c>
      <c r="R33" s="58">
        <v>0</v>
      </c>
      <c r="S33" s="58">
        <f t="shared" ca="1" si="5"/>
        <v>-1.4888812943953944E-3</v>
      </c>
      <c r="T33" s="58">
        <f t="shared" ca="1" si="6"/>
        <v>8.3546445836673033E-3</v>
      </c>
      <c r="U33" s="58">
        <f t="shared" ca="1" si="7"/>
        <v>7.9338557117246467E-2</v>
      </c>
      <c r="X33" s="53" t="s">
        <v>232</v>
      </c>
      <c r="Y33" s="53" t="s">
        <v>255</v>
      </c>
    </row>
    <row r="34" spans="2:26">
      <c r="B34" s="13">
        <f>RootCalculations!G73</f>
        <v>5.3019999999999996</v>
      </c>
      <c r="C34" s="106" t="str">
        <f>RootCalculations!C73</f>
        <v>U.S. Airforce Base, Fairchild</v>
      </c>
      <c r="D34" s="105">
        <f>RootCalculations!T73</f>
        <v>33.949064274110405</v>
      </c>
      <c r="E34" s="105">
        <f>RootCalculations!AG73</f>
        <v>34.95898946171183</v>
      </c>
      <c r="F34" s="105">
        <f>RootCalculations!AU73</f>
        <v>35.901325531330492</v>
      </c>
      <c r="G34" s="107">
        <f>RootCalculations!BF73</f>
        <v>35.901325531330492</v>
      </c>
      <c r="H34" s="105">
        <f ca="1">RootCalculations!Z73</f>
        <v>34.16862471073118</v>
      </c>
      <c r="I34" s="105">
        <f ca="1">RootCalculations!AM73</f>
        <v>36.219134435616539</v>
      </c>
      <c r="J34" s="105">
        <f ca="1">RootCalculations!BA73</f>
        <v>35.916810916796102</v>
      </c>
      <c r="K34" s="105">
        <f ca="1">RootCalculations!BJ73</f>
        <v>38.733501665490152</v>
      </c>
      <c r="L34" s="13">
        <f ca="1">RootCalculations!V73</f>
        <v>5.9912599999999987</v>
      </c>
      <c r="M34" s="108">
        <f ca="1">RootCalculations!U73</f>
        <v>1.1299999999999999</v>
      </c>
      <c r="N34" s="58">
        <f t="shared" si="8"/>
        <v>0</v>
      </c>
      <c r="O34" s="58">
        <f t="shared" si="2"/>
        <v>2.9748248123928178E-2</v>
      </c>
      <c r="P34" s="58">
        <f t="shared" si="3"/>
        <v>5.7505598429965721E-2</v>
      </c>
      <c r="Q34" s="58">
        <f t="shared" si="4"/>
        <v>5.7505598429965721E-2</v>
      </c>
      <c r="R34" s="58">
        <v>0</v>
      </c>
      <c r="S34" s="58">
        <f t="shared" ca="1" si="5"/>
        <v>6.0011479602846363E-2</v>
      </c>
      <c r="T34" s="58">
        <f t="shared" ca="1" si="6"/>
        <v>5.1163493434837504E-2</v>
      </c>
      <c r="U34" s="58">
        <f t="shared" ca="1" si="7"/>
        <v>0.13359849842962235</v>
      </c>
      <c r="W34" s="118" t="str">
        <f>$AA$9&amp;" "&amp;AB8</f>
        <v>End Rollover Tier</v>
      </c>
      <c r="X34" s="57">
        <f ca="1">ROUND(RootCalculations!Y10,0)</f>
        <v>338</v>
      </c>
      <c r="Y34" s="13">
        <f ca="1">ROUND(RootCalculations!Y14,0)</f>
        <v>338</v>
      </c>
      <c r="Z34" s="13" t="str">
        <f ca="1">W34&amp;" Surplus "&amp;X34&amp;" aMW | Above-RHWM "&amp;X28&amp;" aMW | "&amp;"Unused "&amp;Y34&amp;" aMW"</f>
        <v>End Rollover Tier Surplus 338 aMW | Above-RHWM 1259 aMW | Unused 338 aMW</v>
      </c>
    </row>
    <row r="35" spans="2:26">
      <c r="B35" s="13">
        <f>RootCalculations!G149</f>
        <v>6.5460000000000003</v>
      </c>
      <c r="C35" s="106" t="str">
        <f>RootCalculations!C149</f>
        <v>Weiser, City of</v>
      </c>
      <c r="D35" s="105">
        <f>RootCalculations!T149</f>
        <v>34.91608123905359</v>
      </c>
      <c r="E35" s="105">
        <f>RootCalculations!AG149</f>
        <v>35.425758426484862</v>
      </c>
      <c r="F35" s="105">
        <f>RootCalculations!AU149</f>
        <v>35.901325531330492</v>
      </c>
      <c r="G35" s="107">
        <f>RootCalculations!BF149</f>
        <v>35.901325531330492</v>
      </c>
      <c r="H35" s="105">
        <f ca="1">RootCalculations!Z149</f>
        <v>38.127467182005596</v>
      </c>
      <c r="I35" s="105">
        <f ca="1">RootCalculations!AM149</f>
        <v>38.301220167551996</v>
      </c>
      <c r="J35" s="105">
        <f ca="1">RootCalculations!BA149</f>
        <v>38.831438318567947</v>
      </c>
      <c r="K35" s="105">
        <f ca="1">RootCalculations!BJ149</f>
        <v>38.733501665490152</v>
      </c>
      <c r="L35" s="13">
        <f ca="1">RootCalculations!V149</f>
        <v>7.3315200000000011</v>
      </c>
      <c r="M35" s="108">
        <f ca="1">RootCalculations!U149</f>
        <v>1.1200000000000001</v>
      </c>
      <c r="N35" s="58">
        <f t="shared" si="8"/>
        <v>0</v>
      </c>
      <c r="O35" s="58">
        <f t="shared" si="2"/>
        <v>1.4597204764811966E-2</v>
      </c>
      <c r="P35" s="58">
        <f t="shared" si="3"/>
        <v>2.8217493410311656E-2</v>
      </c>
      <c r="Q35" s="58">
        <f t="shared" si="4"/>
        <v>2.8217493410311656E-2</v>
      </c>
      <c r="R35" s="58">
        <v>0</v>
      </c>
      <c r="S35" s="58">
        <f t="shared" ca="1" si="5"/>
        <v>4.557160451203579E-3</v>
      </c>
      <c r="T35" s="58">
        <f t="shared" ca="1" si="6"/>
        <v>1.8463621860898005E-2</v>
      </c>
      <c r="U35" s="58">
        <f t="shared" ca="1" si="7"/>
        <v>1.5894957842113699E-2</v>
      </c>
      <c r="W35" s="118" t="str">
        <f>$AA$9&amp;" "&amp;AB9</f>
        <v>End Rollover 50/50 Tier</v>
      </c>
      <c r="X35" s="55">
        <f ca="1">ROUND(RootCalculations!AL10,0)</f>
        <v>175</v>
      </c>
      <c r="Y35" s="13">
        <f ca="1">ROUND(RootCalculations!AL14,0)</f>
        <v>220</v>
      </c>
      <c r="Z35" s="13" t="str">
        <f t="shared" ref="Z35:Z37" ca="1" si="9">W35&amp;" Surplus "&amp;X35&amp;" aMW | Above-RHWM "&amp;X29&amp;" aMW | "&amp;"Unused "&amp;Y35&amp;" aMW"</f>
        <v>End Rollover 50/50 Tier Surplus 175 aMW | Above-RHWM 1096 aMW | Unused 220 aMW</v>
      </c>
    </row>
    <row r="36" spans="2:26">
      <c r="B36" s="13">
        <f>RootCalculations!G43</f>
        <v>6.61</v>
      </c>
      <c r="C36" s="106" t="str">
        <f>RootCalculations!C43</f>
        <v>Milton, Town of</v>
      </c>
      <c r="D36" s="105">
        <f>RootCalculations!T43</f>
        <v>33.949064274110405</v>
      </c>
      <c r="E36" s="105">
        <f>RootCalculations!AG43</f>
        <v>34.95898946171183</v>
      </c>
      <c r="F36" s="105">
        <f>RootCalculations!AU43</f>
        <v>35.901325531330492</v>
      </c>
      <c r="G36" s="107">
        <f>RootCalculations!BF43</f>
        <v>35.901325531330492</v>
      </c>
      <c r="H36" s="105">
        <f ca="1">RootCalculations!Z43</f>
        <v>38.443043824062229</v>
      </c>
      <c r="I36" s="105">
        <f ca="1">RootCalculations!AM43</f>
        <v>40.367170935882122</v>
      </c>
      <c r="J36" s="105">
        <f ca="1">RootCalculations!BA43</f>
        <v>39.933125520127057</v>
      </c>
      <c r="K36" s="105">
        <f ca="1">RootCalculations!BJ43</f>
        <v>38.733501665490152</v>
      </c>
      <c r="L36" s="13">
        <f ca="1">RootCalculations!V43</f>
        <v>8.725200000000001</v>
      </c>
      <c r="M36" s="108">
        <f ca="1">RootCalculations!U43</f>
        <v>1.32</v>
      </c>
      <c r="N36" s="58">
        <f t="shared" si="8"/>
        <v>0</v>
      </c>
      <c r="O36" s="58">
        <f t="shared" si="2"/>
        <v>2.9748248123928178E-2</v>
      </c>
      <c r="P36" s="58">
        <f t="shared" si="3"/>
        <v>5.7505598429965721E-2</v>
      </c>
      <c r="Q36" s="58">
        <f t="shared" si="4"/>
        <v>5.7505598429965721E-2</v>
      </c>
      <c r="R36" s="58">
        <v>0</v>
      </c>
      <c r="S36" s="58">
        <f t="shared" ca="1" si="5"/>
        <v>5.0051372639112968E-2</v>
      </c>
      <c r="T36" s="58">
        <f t="shared" ca="1" si="6"/>
        <v>3.8760762620262623E-2</v>
      </c>
      <c r="U36" s="58">
        <f t="shared" ca="1" si="7"/>
        <v>7.5555370370052888E-3</v>
      </c>
      <c r="W36" s="118" t="str">
        <f>$AA$9&amp;" "&amp;AB10</f>
        <v>End Hybrid Tier</v>
      </c>
      <c r="X36" s="55">
        <f ca="1">ROUND(RootCalculations!AZ10,0)</f>
        <v>0</v>
      </c>
      <c r="Y36" s="13">
        <f ca="1">ROUND(RootCalculations!AZ14,0)</f>
        <v>385</v>
      </c>
      <c r="Z36" s="13" t="str">
        <f t="shared" ca="1" si="9"/>
        <v>End Hybrid Tier Surplus 0 aMW | Above-RHWM 827 aMW | Unused 385 aMW</v>
      </c>
    </row>
    <row r="37" spans="2:26">
      <c r="B37" s="13">
        <f>RootCalculations!G84</f>
        <v>6.7750000000000004</v>
      </c>
      <c r="C37" s="106" t="str">
        <f>RootCalculations!C84</f>
        <v>Idaho County L &amp; P</v>
      </c>
      <c r="D37" s="105">
        <f>RootCalculations!T84</f>
        <v>36.368852595579035</v>
      </c>
      <c r="E37" s="105">
        <f>RootCalculations!AG84</f>
        <v>36.12699595045855</v>
      </c>
      <c r="F37" s="105">
        <f>RootCalculations!AU84</f>
        <v>35.901325531330492</v>
      </c>
      <c r="G37" s="107">
        <f>RootCalculations!BF84</f>
        <v>35.901325531330492</v>
      </c>
      <c r="H37" s="105">
        <f ca="1">RootCalculations!Z84</f>
        <v>43.598088270867464</v>
      </c>
      <c r="I37" s="105">
        <f ca="1">RootCalculations!AM84</f>
        <v>43.198534465240918</v>
      </c>
      <c r="J37" s="105">
        <f ca="1">RootCalculations!BA84</f>
        <v>43.117655085879484</v>
      </c>
      <c r="K37" s="105">
        <f ca="1">RootCalculations!BJ84</f>
        <v>38.733501665490152</v>
      </c>
      <c r="L37" s="13">
        <f ca="1">RootCalculations!V84</f>
        <v>9.2140000000000004</v>
      </c>
      <c r="M37" s="108">
        <f ca="1">RootCalculations!U84</f>
        <v>1.36</v>
      </c>
      <c r="N37" s="58">
        <f t="shared" si="8"/>
        <v>0</v>
      </c>
      <c r="O37" s="58">
        <f t="shared" si="2"/>
        <v>-6.6501038075059693E-3</v>
      </c>
      <c r="P37" s="58">
        <f t="shared" si="3"/>
        <v>-1.2855150242088609E-2</v>
      </c>
      <c r="Q37" s="58">
        <f t="shared" si="4"/>
        <v>-1.2855150242088609E-2</v>
      </c>
      <c r="R37" s="58">
        <v>0</v>
      </c>
      <c r="S37" s="58">
        <f t="shared" ca="1" si="5"/>
        <v>-9.1644799456386261E-3</v>
      </c>
      <c r="T37" s="58">
        <f t="shared" ca="1" si="6"/>
        <v>-1.1019592923504629E-2</v>
      </c>
      <c r="U37" s="58">
        <f t="shared" ca="1" si="7"/>
        <v>-0.11157797963879668</v>
      </c>
      <c r="W37" s="118" t="str">
        <f>$AA$9&amp;" "&amp;AB11</f>
        <v>End Melded</v>
      </c>
      <c r="X37" s="13">
        <f ca="1">ROUND(RootCalculations!BJ10,0)</f>
        <v>0</v>
      </c>
      <c r="Y37" s="119" t="s">
        <v>251</v>
      </c>
      <c r="Z37" s="13" t="str">
        <f t="shared" ca="1" si="9"/>
        <v>End Melded Surplus 0 aMW | Above-RHWM N/A aMW | Unused N/A aMW</v>
      </c>
    </row>
    <row r="38" spans="2:26">
      <c r="B38" s="13">
        <f>RootCalculations!G30</f>
        <v>7.2089999999999996</v>
      </c>
      <c r="C38" s="106" t="str">
        <f>RootCalculations!C30</f>
        <v>Bonners Ferry, City of</v>
      </c>
      <c r="D38" s="105">
        <f>RootCalculations!T30</f>
        <v>41.592828677800995</v>
      </c>
      <c r="E38" s="105">
        <f>RootCalculations!AG30</f>
        <v>38.648554512816446</v>
      </c>
      <c r="F38" s="105">
        <f>RootCalculations!AU30</f>
        <v>35.901325531330492</v>
      </c>
      <c r="G38" s="107">
        <f>RootCalculations!BF30</f>
        <v>35.901325531330492</v>
      </c>
      <c r="H38" s="105">
        <f ca="1">RootCalculations!Z30</f>
        <v>44.54161470397387</v>
      </c>
      <c r="I38" s="105">
        <f ca="1">RootCalculations!AM30</f>
        <v>41.761499673125265</v>
      </c>
      <c r="J38" s="105">
        <f ca="1">RootCalculations!BA30</f>
        <v>39.465052971127037</v>
      </c>
      <c r="K38" s="105">
        <f ca="1">RootCalculations!BJ30</f>
        <v>38.733501665490152</v>
      </c>
      <c r="L38" s="13">
        <f ca="1">RootCalculations!V30</f>
        <v>8.2903499999999983</v>
      </c>
      <c r="M38" s="108">
        <f ca="1">RootCalculations!U30</f>
        <v>1.1499999999999999</v>
      </c>
      <c r="N38" s="58">
        <f t="shared" si="8"/>
        <v>0</v>
      </c>
      <c r="O38" s="58">
        <f t="shared" si="2"/>
        <v>-7.0788024247938952E-2</v>
      </c>
      <c r="P38" s="58">
        <f t="shared" si="3"/>
        <v>-0.13683856874846756</v>
      </c>
      <c r="Q38" s="58">
        <f t="shared" si="4"/>
        <v>-0.13683856874846756</v>
      </c>
      <c r="R38" s="58">
        <v>0</v>
      </c>
      <c r="S38" s="58">
        <f t="shared" ca="1" si="5"/>
        <v>-6.2416125893176799E-2</v>
      </c>
      <c r="T38" s="58">
        <f t="shared" ca="1" si="6"/>
        <v>-0.11397345530883773</v>
      </c>
      <c r="U38" s="58">
        <f t="shared" ca="1" si="7"/>
        <v>-0.13039745139651471</v>
      </c>
    </row>
    <row r="39" spans="2:26">
      <c r="B39" s="13">
        <f>RootCalculations!G80</f>
        <v>7.415</v>
      </c>
      <c r="C39" s="106" t="str">
        <f>RootCalculations!C80</f>
        <v>Grant County PUD #2</v>
      </c>
      <c r="D39" s="105">
        <f>RootCalculations!T80</f>
        <v>42.694443925985325</v>
      </c>
      <c r="E39" s="105">
        <f>RootCalculations!AG80</f>
        <v>39.180292659730348</v>
      </c>
      <c r="F39" s="105">
        <f>RootCalculations!AU80</f>
        <v>35.901325531330492</v>
      </c>
      <c r="G39" s="107">
        <f>RootCalculations!BF80</f>
        <v>35.901325531330492</v>
      </c>
      <c r="H39" s="105">
        <f ca="1">RootCalculations!Z80</f>
        <v>46.366430286844988</v>
      </c>
      <c r="I39" s="105">
        <f ca="1">RootCalculations!AM80</f>
        <v>43.261682980691937</v>
      </c>
      <c r="J39" s="105">
        <f ca="1">RootCalculations!BA80</f>
        <v>40.638025551071159</v>
      </c>
      <c r="K39" s="105">
        <f ca="1">RootCalculations!BJ80</f>
        <v>38.733501665490152</v>
      </c>
      <c r="L39" s="13">
        <f ca="1">RootCalculations!V80</f>
        <v>8.9721499999999992</v>
      </c>
      <c r="M39" s="108">
        <f ca="1">RootCalculations!U80</f>
        <v>1.21</v>
      </c>
      <c r="N39" s="58">
        <f t="shared" si="8"/>
        <v>0</v>
      </c>
      <c r="O39" s="58">
        <f t="shared" ref="O39:O70" si="10">E39/$D39-1</f>
        <v>-8.2309334496710518E-2</v>
      </c>
      <c r="P39" s="58">
        <f t="shared" ref="P39:P70" si="11">F39/$D39-1</f>
        <v>-0.15911012698587468</v>
      </c>
      <c r="Q39" s="58">
        <f t="shared" ref="Q39:Q70" si="12">G39/$D39-1</f>
        <v>-0.15911012698587468</v>
      </c>
      <c r="R39" s="58">
        <v>0</v>
      </c>
      <c r="S39" s="58">
        <f t="shared" ref="S39:S70" ca="1" si="13">I39/$H39-1</f>
        <v>-6.696110282688561E-2</v>
      </c>
      <c r="T39" s="58">
        <f t="shared" ref="T39:T70" ca="1" si="14">J39/$H39-1</f>
        <v>-0.12354638259480333</v>
      </c>
      <c r="U39" s="58">
        <f t="shared" ref="U39:U70" ca="1" si="15">K39/$H39-1</f>
        <v>-0.16462187350058821</v>
      </c>
    </row>
    <row r="40" spans="2:26">
      <c r="B40" s="13">
        <f>RootCalculations!G28</f>
        <v>7.5990000000000002</v>
      </c>
      <c r="C40" s="106" t="str">
        <f>RootCalculations!C28</f>
        <v>Bandon, City of</v>
      </c>
      <c r="D40" s="105">
        <f>RootCalculations!T28</f>
        <v>33.949064274110405</v>
      </c>
      <c r="E40" s="105">
        <f>RootCalculations!AG28</f>
        <v>34.95898946171183</v>
      </c>
      <c r="F40" s="105">
        <f>RootCalculations!AU28</f>
        <v>35.901325531330492</v>
      </c>
      <c r="G40" s="107">
        <f>RootCalculations!BF28</f>
        <v>35.901325531330492</v>
      </c>
      <c r="H40" s="105">
        <f ca="1">RootCalculations!Z28</f>
        <v>41.561651110553093</v>
      </c>
      <c r="I40" s="105">
        <f ca="1">RootCalculations!AM28</f>
        <v>42.127461004659878</v>
      </c>
      <c r="J40" s="105">
        <f ca="1">RootCalculations!BA28</f>
        <v>42.863420293450446</v>
      </c>
      <c r="K40" s="105">
        <f ca="1">RootCalculations!BJ28</f>
        <v>38.733501665490152</v>
      </c>
      <c r="L40" s="13">
        <f ca="1">RootCalculations!V28</f>
        <v>10.258650000000001</v>
      </c>
      <c r="M40" s="108">
        <f ca="1">RootCalculations!U28</f>
        <v>1.35</v>
      </c>
      <c r="N40" s="58">
        <f t="shared" si="8"/>
        <v>0</v>
      </c>
      <c r="O40" s="58">
        <f t="shared" si="10"/>
        <v>2.9748248123928178E-2</v>
      </c>
      <c r="P40" s="58">
        <f t="shared" si="11"/>
        <v>5.7505598429965721E-2</v>
      </c>
      <c r="Q40" s="58">
        <f t="shared" si="12"/>
        <v>5.7505598429965721E-2</v>
      </c>
      <c r="R40" s="58">
        <v>0</v>
      </c>
      <c r="S40" s="58">
        <f t="shared" ca="1" si="13"/>
        <v>1.3613749189168134E-2</v>
      </c>
      <c r="T40" s="58">
        <f t="shared" ca="1" si="14"/>
        <v>3.1321402016360578E-2</v>
      </c>
      <c r="U40" s="58">
        <f t="shared" ca="1" si="15"/>
        <v>-6.804709075537263E-2</v>
      </c>
    </row>
    <row r="41" spans="2:26">
      <c r="B41" s="13">
        <f>RootCalculations!G123</f>
        <v>7.7610000000000001</v>
      </c>
      <c r="C41" s="106" t="str">
        <f>RootCalculations!C123</f>
        <v>Southside Elec Lines</v>
      </c>
      <c r="D41" s="105">
        <f>RootCalculations!T123</f>
        <v>37.692686485550432</v>
      </c>
      <c r="E41" s="105">
        <f>RootCalculations!AG123</f>
        <v>36.765996709240177</v>
      </c>
      <c r="F41" s="105">
        <f>RootCalculations!AU123</f>
        <v>35.901325531330492</v>
      </c>
      <c r="G41" s="107">
        <f>RootCalculations!BF123</f>
        <v>35.901325531330492</v>
      </c>
      <c r="H41" s="105">
        <f ca="1">RootCalculations!Z123</f>
        <v>44.287216311955532</v>
      </c>
      <c r="I41" s="105">
        <f ca="1">RootCalculations!AM123</f>
        <v>43.379835365952182</v>
      </c>
      <c r="J41" s="105">
        <f ca="1">RootCalculations!BA123</f>
        <v>42.819112624474705</v>
      </c>
      <c r="K41" s="105">
        <f ca="1">RootCalculations!BJ123</f>
        <v>38.733501665490152</v>
      </c>
      <c r="L41" s="13">
        <f ca="1">RootCalculations!V123</f>
        <v>10.399740000000001</v>
      </c>
      <c r="M41" s="108">
        <f ca="1">RootCalculations!U123</f>
        <v>1.34</v>
      </c>
      <c r="N41" s="58">
        <f t="shared" si="8"/>
        <v>0</v>
      </c>
      <c r="O41" s="58">
        <f t="shared" si="10"/>
        <v>-2.4585400052753004E-2</v>
      </c>
      <c r="P41" s="58">
        <f t="shared" si="11"/>
        <v>-4.7525425254755005E-2</v>
      </c>
      <c r="Q41" s="58">
        <f t="shared" si="12"/>
        <v>-4.7525425254755005E-2</v>
      </c>
      <c r="R41" s="58">
        <v>0</v>
      </c>
      <c r="S41" s="58">
        <f t="shared" ca="1" si="13"/>
        <v>-2.0488552263294935E-2</v>
      </c>
      <c r="T41" s="58">
        <f t="shared" ca="1" si="14"/>
        <v>-3.3149604101093799E-2</v>
      </c>
      <c r="U41" s="58">
        <f t="shared" ca="1" si="15"/>
        <v>-0.12540220652717182</v>
      </c>
      <c r="W41" s="118"/>
      <c r="X41" s="53" t="s">
        <v>248</v>
      </c>
    </row>
    <row r="42" spans="2:26">
      <c r="B42" s="13">
        <f>RootCalculations!G106</f>
        <v>7.82</v>
      </c>
      <c r="C42" s="106" t="str">
        <f>RootCalculations!C106</f>
        <v>Okanogan County Elec Coop</v>
      </c>
      <c r="D42" s="105">
        <f>RootCalculations!T106</f>
        <v>38.764879877962514</v>
      </c>
      <c r="E42" s="105">
        <f>RootCalculations!AG106</f>
        <v>37.283533234405567</v>
      </c>
      <c r="F42" s="105">
        <f>RootCalculations!AU106</f>
        <v>35.901325531330492</v>
      </c>
      <c r="G42" s="107">
        <f>RootCalculations!BF106</f>
        <v>35.901325531330492</v>
      </c>
      <c r="H42" s="105">
        <f ca="1">RootCalculations!Z106</f>
        <v>37.941034571659721</v>
      </c>
      <c r="I42" s="105">
        <f ca="1">RootCalculations!AM106</f>
        <v>36.10712170777208</v>
      </c>
      <c r="J42" s="105">
        <f ca="1">RootCalculations!BA106</f>
        <v>35.916810916796102</v>
      </c>
      <c r="K42" s="105">
        <f ca="1">RootCalculations!BJ106</f>
        <v>38.733501665490152</v>
      </c>
      <c r="L42" s="13">
        <f ca="1">RootCalculations!V106</f>
        <v>7.5072000000000001</v>
      </c>
      <c r="M42" s="108">
        <f ca="1">RootCalculations!U106</f>
        <v>0.96</v>
      </c>
      <c r="N42" s="58">
        <f t="shared" si="8"/>
        <v>0</v>
      </c>
      <c r="O42" s="58">
        <f t="shared" si="10"/>
        <v>-3.8213626566635628E-2</v>
      </c>
      <c r="P42" s="58">
        <f t="shared" si="11"/>
        <v>-7.3869810912529754E-2</v>
      </c>
      <c r="Q42" s="58">
        <f t="shared" si="12"/>
        <v>-7.3869810912529754E-2</v>
      </c>
      <c r="R42" s="58">
        <v>0</v>
      </c>
      <c r="S42" s="58">
        <f t="shared" ca="1" si="13"/>
        <v>-4.8335868660194459E-2</v>
      </c>
      <c r="T42" s="58">
        <f t="shared" ca="1" si="14"/>
        <v>-5.3351830747800033E-2</v>
      </c>
      <c r="U42" s="58">
        <f t="shared" ca="1" si="15"/>
        <v>2.0886807720904121E-2</v>
      </c>
      <c r="W42" s="118" t="str">
        <f>$AA$8&amp;" "&amp;AB8</f>
        <v>Start Rollover Tier</v>
      </c>
      <c r="X42" s="13">
        <f>ROUND(RootCalculations!S12,0)</f>
        <v>0</v>
      </c>
      <c r="Y42" s="13" t="str">
        <f>W42&amp;" Augmentation "&amp;X42&amp;" aMW"&amp;" | Max $"&amp;X50&amp;"/MWh"&amp;" | Min $"&amp;Y50&amp;"/MWh"</f>
        <v>Start Rollover Tier Augmentation 0 aMW | Max $48.24/MWh | Min $33.95/MWh</v>
      </c>
    </row>
    <row r="43" spans="2:26">
      <c r="B43" s="13">
        <f>RootCalculations!G40</f>
        <v>8.1319999999999997</v>
      </c>
      <c r="C43" s="106" t="str">
        <f>RootCalculations!C40</f>
        <v>Heyburn, City of</v>
      </c>
      <c r="D43" s="105">
        <f>RootCalculations!T40</f>
        <v>45.840561068419795</v>
      </c>
      <c r="E43" s="105">
        <f>RootCalculations!AG40</f>
        <v>40.698890466041959</v>
      </c>
      <c r="F43" s="105">
        <f>RootCalculations!AU40</f>
        <v>35.901325531330492</v>
      </c>
      <c r="G43" s="107">
        <f>RootCalculations!BF40</f>
        <v>35.901325531330492</v>
      </c>
      <c r="H43" s="105">
        <f ca="1">RootCalculations!Z40</f>
        <v>44.065131064053134</v>
      </c>
      <c r="I43" s="105">
        <f ca="1">RootCalculations!AM40</f>
        <v>38.115189715891844</v>
      </c>
      <c r="J43" s="105">
        <f ca="1">RootCalculations!BA40</f>
        <v>35.916810916796102</v>
      </c>
      <c r="K43" s="105">
        <f ca="1">RootCalculations!BJ40</f>
        <v>38.733501665490152</v>
      </c>
      <c r="L43" s="13">
        <f ca="1">RootCalculations!V40</f>
        <v>7.3187999999999995</v>
      </c>
      <c r="M43" s="108">
        <f ca="1">RootCalculations!U40</f>
        <v>0.9</v>
      </c>
      <c r="N43" s="58">
        <f t="shared" si="8"/>
        <v>0</v>
      </c>
      <c r="O43" s="58">
        <f t="shared" si="10"/>
        <v>-0.11216421619935202</v>
      </c>
      <c r="P43" s="58">
        <f t="shared" si="11"/>
        <v>-0.21682185613423</v>
      </c>
      <c r="Q43" s="58">
        <f t="shared" si="12"/>
        <v>-0.21682185613423</v>
      </c>
      <c r="R43" s="58">
        <v>0</v>
      </c>
      <c r="S43" s="58">
        <f t="shared" ca="1" si="13"/>
        <v>-0.13502606719840338</v>
      </c>
      <c r="T43" s="58">
        <f t="shared" ca="1" si="14"/>
        <v>-0.18491537300575878</v>
      </c>
      <c r="U43" s="58">
        <f t="shared" ca="1" si="15"/>
        <v>-0.12099429344287926</v>
      </c>
      <c r="W43" s="118" t="str">
        <f>$AA$8&amp;" "&amp;AC8</f>
        <v>Start Rollover 50/50 Tier</v>
      </c>
      <c r="X43" s="55">
        <f>ROUND(RootCalculations!S12,0)</f>
        <v>0</v>
      </c>
      <c r="Y43" s="13" t="str">
        <f>W43&amp;" Augmentation "&amp;X43&amp;" aMW"&amp;" | Max $"&amp;X51&amp;"/MWh"&amp;" | Min $"&amp;Y51&amp;"/MWh"</f>
        <v>Start Rollover 50/50 Tier Augmentation 0 aMW | Max $41.86/MWh | Min $34.96/MWh</v>
      </c>
    </row>
    <row r="44" spans="2:26">
      <c r="B44" s="13">
        <f>RootCalculations!G102</f>
        <v>8.1820000000000004</v>
      </c>
      <c r="C44" s="106" t="str">
        <f>RootCalculations!C102</f>
        <v>Nespelem Valley Elec Coop</v>
      </c>
      <c r="D44" s="105">
        <f>RootCalculations!T102</f>
        <v>42.152721461261706</v>
      </c>
      <c r="E44" s="105">
        <f>RootCalculations!AG102</f>
        <v>38.918808897583318</v>
      </c>
      <c r="F44" s="105">
        <f>RootCalculations!AU102</f>
        <v>35.901325531330492</v>
      </c>
      <c r="G44" s="107">
        <f>RootCalculations!BF102</f>
        <v>35.901325531330492</v>
      </c>
      <c r="H44" s="105">
        <f ca="1">RootCalculations!Z102</f>
        <v>46.604552029019381</v>
      </c>
      <c r="I44" s="105">
        <f ca="1">RootCalculations!AM102</f>
        <v>43.841414367854448</v>
      </c>
      <c r="J44" s="105">
        <f ca="1">RootCalculations!BA102</f>
        <v>41.530167394282621</v>
      </c>
      <c r="K44" s="105">
        <f ca="1">RootCalculations!BJ102</f>
        <v>38.733501665490152</v>
      </c>
      <c r="L44" s="13">
        <f ca="1">RootCalculations!V102</f>
        <v>10.309320000000001</v>
      </c>
      <c r="M44" s="108">
        <f ca="1">RootCalculations!U102</f>
        <v>1.26</v>
      </c>
      <c r="N44" s="58">
        <f t="shared" si="8"/>
        <v>0</v>
      </c>
      <c r="O44" s="58">
        <f t="shared" si="10"/>
        <v>-7.6718950795391705E-2</v>
      </c>
      <c r="P44" s="58">
        <f t="shared" si="11"/>
        <v>-0.14830349531942411</v>
      </c>
      <c r="Q44" s="58">
        <f t="shared" si="12"/>
        <v>-0.14830349531942411</v>
      </c>
      <c r="R44" s="58">
        <v>0</v>
      </c>
      <c r="S44" s="58">
        <f t="shared" ca="1" si="13"/>
        <v>-5.9289008066087723E-2</v>
      </c>
      <c r="T44" s="58">
        <f t="shared" ca="1" si="14"/>
        <v>-0.1088817382382965</v>
      </c>
      <c r="U44" s="58">
        <f t="shared" ca="1" si="15"/>
        <v>-0.16889016245941257</v>
      </c>
      <c r="W44" s="118" t="str">
        <f>$AA$8&amp;" "&amp;AD8</f>
        <v>Start Hybrid Tier</v>
      </c>
      <c r="X44" s="13">
        <f>ROUND(RootCalculations!AT12,0)</f>
        <v>90</v>
      </c>
      <c r="Y44" s="13" t="str">
        <f>W44&amp;" Augmentation "&amp;X44&amp;" aMW"&amp;" | Max $"&amp;X52&amp;"/MWh"&amp;" | Min $"&amp;Y52&amp;"/MWh"</f>
        <v>Start Hybrid Tier Augmentation 90 aMW | Max $35.9/MWh | Min $35.9/MWh</v>
      </c>
    </row>
    <row r="45" spans="2:26">
      <c r="B45" s="13">
        <f>RootCalculations!G142</f>
        <v>8.2360000000000007</v>
      </c>
      <c r="C45" s="106" t="str">
        <f>RootCalculations!C142</f>
        <v>West Oregon Elec Coop</v>
      </c>
      <c r="D45" s="105">
        <f>RootCalculations!T142</f>
        <v>33.949064274110405</v>
      </c>
      <c r="E45" s="105">
        <f>RootCalculations!AG142</f>
        <v>34.95898946171183</v>
      </c>
      <c r="F45" s="105">
        <f>RootCalculations!AU142</f>
        <v>35.901325531330492</v>
      </c>
      <c r="G45" s="107">
        <f>RootCalculations!BF142</f>
        <v>35.901325531330492</v>
      </c>
      <c r="H45" s="105">
        <f ca="1">RootCalculations!Z142</f>
        <v>39.645507965003951</v>
      </c>
      <c r="I45" s="105">
        <f ca="1">RootCalculations!AM142</f>
        <v>40.532638846934539</v>
      </c>
      <c r="J45" s="105">
        <f ca="1">RootCalculations!BA142</f>
        <v>41.06298063288002</v>
      </c>
      <c r="K45" s="105">
        <f ca="1">RootCalculations!BJ142</f>
        <v>38.733501665490152</v>
      </c>
      <c r="L45" s="13">
        <f ca="1">RootCalculations!V142</f>
        <v>10.459720000000001</v>
      </c>
      <c r="M45" s="108">
        <f ca="1">RootCalculations!U142</f>
        <v>1.27</v>
      </c>
      <c r="N45" s="58">
        <f t="shared" si="8"/>
        <v>0</v>
      </c>
      <c r="O45" s="58">
        <f t="shared" si="10"/>
        <v>2.9748248123928178E-2</v>
      </c>
      <c r="P45" s="58">
        <f t="shared" si="11"/>
        <v>5.7505598429965721E-2</v>
      </c>
      <c r="Q45" s="58">
        <f t="shared" si="12"/>
        <v>5.7505598429965721E-2</v>
      </c>
      <c r="R45" s="58">
        <v>0</v>
      </c>
      <c r="S45" s="58">
        <f t="shared" ca="1" si="13"/>
        <v>2.2376580033069082E-2</v>
      </c>
      <c r="T45" s="58">
        <f t="shared" ca="1" si="14"/>
        <v>3.5753676535745349E-2</v>
      </c>
      <c r="U45" s="58">
        <f t="shared" ca="1" si="15"/>
        <v>-2.3004026088374263E-2</v>
      </c>
      <c r="W45" s="118" t="str">
        <f>$AA$8&amp;" "&amp;AE8</f>
        <v>Start Melded</v>
      </c>
      <c r="X45" s="13">
        <f>ROUND(RootCalculations!BF12,0)</f>
        <v>90</v>
      </c>
      <c r="Y45" s="13" t="str">
        <f>W45&amp;" Augmentation "&amp;X45&amp;" aMW"&amp;" | Max $"&amp;X53&amp;"/MWh"&amp;" | Min $"&amp;Y53&amp;"/MWh"</f>
        <v>Start Melded Augmentation 90 aMW | Max $35.9/MWh | Min $35.9/MWh</v>
      </c>
    </row>
    <row r="46" spans="2:26">
      <c r="B46" s="13">
        <f>RootCalculations!G46</f>
        <v>8.7420000000000009</v>
      </c>
      <c r="C46" s="106" t="str">
        <f>RootCalculations!C46</f>
        <v>Monmouth, City of</v>
      </c>
      <c r="D46" s="105">
        <f>RootCalculations!T46</f>
        <v>35.213738792540077</v>
      </c>
      <c r="E46" s="105">
        <f>RootCalculations!AG46</f>
        <v>35.569434611220593</v>
      </c>
      <c r="F46" s="105">
        <f>RootCalculations!AU46</f>
        <v>35.901325531330492</v>
      </c>
      <c r="G46" s="107">
        <f>RootCalculations!BF46</f>
        <v>35.901325531330492</v>
      </c>
      <c r="H46" s="105">
        <f ca="1">RootCalculations!Z46</f>
        <v>40.784339050619998</v>
      </c>
      <c r="I46" s="105">
        <f ca="1">RootCalculations!AM46</f>
        <v>40.819335524786929</v>
      </c>
      <c r="J46" s="105">
        <f ca="1">RootCalculations!BA46</f>
        <v>41.181944287738794</v>
      </c>
      <c r="K46" s="105">
        <f ca="1">RootCalculations!BJ46</f>
        <v>38.733501665490152</v>
      </c>
      <c r="L46" s="13">
        <f ca="1">RootCalculations!V46</f>
        <v>10.84008</v>
      </c>
      <c r="M46" s="108">
        <f ca="1">RootCalculations!U46</f>
        <v>1.24</v>
      </c>
      <c r="N46" s="58">
        <f t="shared" si="8"/>
        <v>0</v>
      </c>
      <c r="O46" s="58">
        <f t="shared" si="10"/>
        <v>1.0101052341419336E-2</v>
      </c>
      <c r="P46" s="58">
        <f t="shared" si="11"/>
        <v>1.9526093007087297E-2</v>
      </c>
      <c r="Q46" s="58">
        <f t="shared" si="12"/>
        <v>1.9526093007087297E-2</v>
      </c>
      <c r="R46" s="58">
        <v>0</v>
      </c>
      <c r="S46" s="58">
        <f t="shared" ca="1" si="13"/>
        <v>8.5808609337756359E-4</v>
      </c>
      <c r="T46" s="58">
        <f t="shared" ca="1" si="14"/>
        <v>9.7489685103222534E-3</v>
      </c>
      <c r="U46" s="58">
        <f t="shared" ca="1" si="15"/>
        <v>-5.0284923891605104E-2</v>
      </c>
    </row>
    <row r="47" spans="2:26">
      <c r="B47" s="13">
        <f>RootCalculations!G50</f>
        <v>9.0289999999999999</v>
      </c>
      <c r="C47" s="106" t="str">
        <f>RootCalculations!C50</f>
        <v>Rupert, City of</v>
      </c>
      <c r="D47" s="105">
        <f>RootCalculations!T50</f>
        <v>33.949064274110405</v>
      </c>
      <c r="E47" s="105">
        <f>RootCalculations!AG50</f>
        <v>34.95898946171183</v>
      </c>
      <c r="F47" s="105">
        <f>RootCalculations!AU50</f>
        <v>35.901325531330492</v>
      </c>
      <c r="G47" s="107">
        <f>RootCalculations!BF50</f>
        <v>35.901325531330492</v>
      </c>
      <c r="H47" s="105">
        <f ca="1">RootCalculations!Z50</f>
        <v>34.16862471073118</v>
      </c>
      <c r="I47" s="105">
        <f ca="1">RootCalculations!AM50</f>
        <v>34.854465131310413</v>
      </c>
      <c r="J47" s="105">
        <f ca="1">RootCalculations!BA50</f>
        <v>35.916810916796102</v>
      </c>
      <c r="K47" s="105">
        <f ca="1">RootCalculations!BJ50</f>
        <v>38.733501665490152</v>
      </c>
      <c r="L47" s="13">
        <f ca="1">RootCalculations!V50</f>
        <v>8.5775499999999987</v>
      </c>
      <c r="M47" s="108">
        <f ca="1">RootCalculations!U50</f>
        <v>0.95</v>
      </c>
      <c r="N47" s="58">
        <f t="shared" si="8"/>
        <v>0</v>
      </c>
      <c r="O47" s="58">
        <f t="shared" si="10"/>
        <v>2.9748248123928178E-2</v>
      </c>
      <c r="P47" s="58">
        <f t="shared" si="11"/>
        <v>5.7505598429965721E-2</v>
      </c>
      <c r="Q47" s="58">
        <f t="shared" si="12"/>
        <v>5.7505598429965721E-2</v>
      </c>
      <c r="R47" s="58">
        <v>0</v>
      </c>
      <c r="S47" s="58">
        <f t="shared" ca="1" si="13"/>
        <v>2.0072227851881674E-2</v>
      </c>
      <c r="T47" s="58">
        <f t="shared" ca="1" si="14"/>
        <v>5.1163493434837504E-2</v>
      </c>
      <c r="U47" s="58">
        <f t="shared" ca="1" si="15"/>
        <v>0.13359849842962235</v>
      </c>
    </row>
    <row r="48" spans="2:26">
      <c r="B48" s="13">
        <f>RootCalculations!G44</f>
        <v>9.1110000000000007</v>
      </c>
      <c r="C48" s="106" t="str">
        <f>RootCalculations!C44</f>
        <v>Milton-Freewater, City of</v>
      </c>
      <c r="D48" s="105">
        <f>RootCalculations!T44</f>
        <v>33.949064274110405</v>
      </c>
      <c r="E48" s="105">
        <f>RootCalculations!AG44</f>
        <v>34.95898946171183</v>
      </c>
      <c r="F48" s="105">
        <f>RootCalculations!AU44</f>
        <v>35.901325531330492</v>
      </c>
      <c r="G48" s="107">
        <f>RootCalculations!BF44</f>
        <v>35.901325531330492</v>
      </c>
      <c r="H48" s="105">
        <f ca="1">RootCalculations!Z44</f>
        <v>34.16862471073118</v>
      </c>
      <c r="I48" s="105">
        <f ca="1">RootCalculations!AM44</f>
        <v>35.017855703485182</v>
      </c>
      <c r="J48" s="105">
        <f ca="1">RootCalculations!BA44</f>
        <v>35.916810916796102</v>
      </c>
      <c r="K48" s="105">
        <f ca="1">RootCalculations!BJ44</f>
        <v>38.733501665490152</v>
      </c>
      <c r="L48" s="13">
        <f ca="1">RootCalculations!V44</f>
        <v>9.8398800000000008</v>
      </c>
      <c r="M48" s="108">
        <f ca="1">RootCalculations!U44</f>
        <v>1.08</v>
      </c>
      <c r="N48" s="58">
        <f t="shared" si="8"/>
        <v>0</v>
      </c>
      <c r="O48" s="58">
        <f t="shared" si="10"/>
        <v>2.9748248123928178E-2</v>
      </c>
      <c r="P48" s="58">
        <f t="shared" si="11"/>
        <v>5.7505598429965721E-2</v>
      </c>
      <c r="Q48" s="58">
        <f t="shared" si="12"/>
        <v>5.7505598429965721E-2</v>
      </c>
      <c r="R48" s="58">
        <v>0</v>
      </c>
      <c r="S48" s="58">
        <f t="shared" ca="1" si="13"/>
        <v>2.4854116896524836E-2</v>
      </c>
      <c r="T48" s="58">
        <f t="shared" ca="1" si="14"/>
        <v>5.1163493434837504E-2</v>
      </c>
      <c r="U48" s="58">
        <f t="shared" ca="1" si="15"/>
        <v>0.13359849842962235</v>
      </c>
      <c r="W48" s="13" t="str">
        <f>"Start Rate Design and System Size Quantities | TRL = "&amp;X10&amp;" aMW | Acq. Cost = $"&amp;X13&amp;"/MWh"</f>
        <v>Start Rate Design and System Size Quantities | TRL = 7153 aMW | Acq. Cost = $63/MWh</v>
      </c>
    </row>
    <row r="49" spans="2:30">
      <c r="B49" s="13">
        <f>RootCalculations!G29</f>
        <v>9.8019999999999996</v>
      </c>
      <c r="C49" s="106" t="str">
        <f>RootCalculations!C29</f>
        <v>Blaine, City of</v>
      </c>
      <c r="D49" s="105">
        <f>RootCalculations!T29</f>
        <v>37.08876404872921</v>
      </c>
      <c r="E49" s="105">
        <f>RootCalculations!AG29</f>
        <v>36.474489671765596</v>
      </c>
      <c r="F49" s="105">
        <f>RootCalculations!AU29</f>
        <v>35.901325531330492</v>
      </c>
      <c r="G49" s="107">
        <f>RootCalculations!BF29</f>
        <v>35.901325531330492</v>
      </c>
      <c r="H49" s="105">
        <f ca="1">RootCalculations!Z29</f>
        <v>43.839920115660647</v>
      </c>
      <c r="I49" s="105">
        <f ca="1">RootCalculations!AM29</f>
        <v>43.161485354826951</v>
      </c>
      <c r="J49" s="105">
        <f ca="1">RootCalculations!BA29</f>
        <v>42.819112624474698</v>
      </c>
      <c r="K49" s="105">
        <f ca="1">RootCalculations!BJ29</f>
        <v>38.733501665490152</v>
      </c>
      <c r="L49" s="13">
        <f ca="1">RootCalculations!V29</f>
        <v>13.134679999999999</v>
      </c>
      <c r="M49" s="108">
        <f ca="1">RootCalculations!U29</f>
        <v>1.34</v>
      </c>
      <c r="N49" s="58">
        <f t="shared" si="8"/>
        <v>0</v>
      </c>
      <c r="O49" s="58">
        <f t="shared" si="10"/>
        <v>-1.6562276816680876E-2</v>
      </c>
      <c r="P49" s="58">
        <f t="shared" si="11"/>
        <v>-3.2016125310581844E-2</v>
      </c>
      <c r="Q49" s="58">
        <f t="shared" si="12"/>
        <v>-3.2016125310581844E-2</v>
      </c>
      <c r="R49" s="58">
        <v>0</v>
      </c>
      <c r="S49" s="58">
        <f t="shared" ca="1" si="13"/>
        <v>-1.5475273655695898E-2</v>
      </c>
      <c r="T49" s="58">
        <f t="shared" ca="1" si="14"/>
        <v>-2.3284884837673103E-2</v>
      </c>
      <c r="U49" s="58">
        <f t="shared" ca="1" si="15"/>
        <v>-0.11647873528734742</v>
      </c>
      <c r="X49" s="53" t="s">
        <v>246</v>
      </c>
      <c r="Y49" s="53" t="s">
        <v>247</v>
      </c>
      <c r="Z49" s="53" t="s">
        <v>261</v>
      </c>
    </row>
    <row r="50" spans="2:30">
      <c r="B50" s="13">
        <f>RootCalculations!G96</f>
        <v>9.8620000000000001</v>
      </c>
      <c r="C50" s="106" t="str">
        <f>RootCalculations!C96</f>
        <v>Mason County PUD #1</v>
      </c>
      <c r="D50" s="105">
        <f>RootCalculations!T96</f>
        <v>36.537237946808986</v>
      </c>
      <c r="E50" s="105">
        <f>RootCalculations!AG96</f>
        <v>36.208273796583164</v>
      </c>
      <c r="F50" s="105">
        <f>RootCalculations!AU96</f>
        <v>35.901325531330492</v>
      </c>
      <c r="G50" s="107">
        <f>RootCalculations!BF96</f>
        <v>35.901325531330492</v>
      </c>
      <c r="H50" s="105">
        <f ca="1">RootCalculations!Z96</f>
        <v>38.691590755701007</v>
      </c>
      <c r="I50" s="105">
        <f ca="1">RootCalculations!AM96</f>
        <v>38.109246662275979</v>
      </c>
      <c r="J50" s="105">
        <f ca="1">RootCalculations!BA96</f>
        <v>37.931861959996397</v>
      </c>
      <c r="K50" s="105">
        <f ca="1">RootCalculations!BJ96</f>
        <v>38.733501665490152</v>
      </c>
      <c r="L50" s="13">
        <f ca="1">RootCalculations!V96</f>
        <v>10.650960000000001</v>
      </c>
      <c r="M50" s="108">
        <f ca="1">RootCalculations!U96</f>
        <v>1.08</v>
      </c>
      <c r="N50" s="58">
        <f t="shared" si="8"/>
        <v>0</v>
      </c>
      <c r="O50" s="58">
        <f t="shared" si="10"/>
        <v>-9.0035308827867144E-3</v>
      </c>
      <c r="P50" s="58">
        <f t="shared" si="11"/>
        <v>-1.7404501577384046E-2</v>
      </c>
      <c r="Q50" s="58">
        <f t="shared" si="12"/>
        <v>-1.7404501577384046E-2</v>
      </c>
      <c r="R50" s="58">
        <v>0</v>
      </c>
      <c r="S50" s="58">
        <f t="shared" ca="1" si="13"/>
        <v>-1.5050921454792476E-2</v>
      </c>
      <c r="T50" s="58">
        <f t="shared" ca="1" si="14"/>
        <v>-1.9635501690833612E-2</v>
      </c>
      <c r="U50" s="58">
        <f t="shared" ca="1" si="15"/>
        <v>1.0832046181241672E-3</v>
      </c>
      <c r="W50" s="118" t="str">
        <f>$AA$8&amp;" "&amp;AB8</f>
        <v>Start Rollover Tier</v>
      </c>
      <c r="X50" s="105">
        <f>D3</f>
        <v>48.24</v>
      </c>
      <c r="Y50" s="105">
        <f>D5</f>
        <v>33.950000000000003</v>
      </c>
      <c r="Z50" s="105">
        <f>RootCalculations!T14</f>
        <v>33.949064274110405</v>
      </c>
    </row>
    <row r="51" spans="2:30">
      <c r="B51" s="13">
        <f>RootCalculations!G76</f>
        <v>10.083</v>
      </c>
      <c r="C51" s="106" t="str">
        <f>RootCalculations!C76</f>
        <v>Ferry County PUD #1</v>
      </c>
      <c r="D51" s="105">
        <f>RootCalculations!T76</f>
        <v>33.949064274110405</v>
      </c>
      <c r="E51" s="105">
        <f>RootCalculations!AG76</f>
        <v>34.95898946171183</v>
      </c>
      <c r="F51" s="105">
        <f>RootCalculations!AU76</f>
        <v>35.901325531330492</v>
      </c>
      <c r="G51" s="107">
        <f>RootCalculations!BF76</f>
        <v>35.901325531330492</v>
      </c>
      <c r="H51" s="105">
        <f ca="1">RootCalculations!Z76</f>
        <v>34.16862471073118</v>
      </c>
      <c r="I51" s="105">
        <f ca="1">RootCalculations!AM76</f>
        <v>36.143951980672753</v>
      </c>
      <c r="J51" s="105">
        <f ca="1">RootCalculations!BA76</f>
        <v>35.916810916796102</v>
      </c>
      <c r="K51" s="105">
        <f ca="1">RootCalculations!BJ76</f>
        <v>38.733501665490152</v>
      </c>
      <c r="L51" s="13">
        <f ca="1">RootCalculations!V76</f>
        <v>11.393789999999999</v>
      </c>
      <c r="M51" s="108">
        <f ca="1">RootCalculations!U76</f>
        <v>1.1299999999999999</v>
      </c>
      <c r="N51" s="58">
        <f t="shared" si="8"/>
        <v>0</v>
      </c>
      <c r="O51" s="58">
        <f t="shared" si="10"/>
        <v>2.9748248123928178E-2</v>
      </c>
      <c r="P51" s="58">
        <f t="shared" si="11"/>
        <v>5.7505598429965721E-2</v>
      </c>
      <c r="Q51" s="58">
        <f t="shared" si="12"/>
        <v>5.7505598429965721E-2</v>
      </c>
      <c r="R51" s="58">
        <v>0</v>
      </c>
      <c r="S51" s="58">
        <f t="shared" ca="1" si="13"/>
        <v>5.7811143605121185E-2</v>
      </c>
      <c r="T51" s="58">
        <f t="shared" ca="1" si="14"/>
        <v>5.1163493434837504E-2</v>
      </c>
      <c r="U51" s="58">
        <f t="shared" ca="1" si="15"/>
        <v>0.13359849842962235</v>
      </c>
      <c r="W51" s="118" t="str">
        <f>$AA$8&amp;" "&amp;AB9</f>
        <v>Start Rollover 50/50 Tier</v>
      </c>
      <c r="X51" s="105">
        <f>E3</f>
        <v>41.86</v>
      </c>
      <c r="Y51" s="105">
        <f>E5</f>
        <v>34.96</v>
      </c>
      <c r="Z51" s="105">
        <f>RootCalculations!AG14</f>
        <v>34.95898946171183</v>
      </c>
    </row>
    <row r="52" spans="2:30">
      <c r="B52" s="13">
        <f>RootCalculations!G105</f>
        <v>10.997</v>
      </c>
      <c r="C52" s="106" t="str">
        <f>RootCalculations!C105</f>
        <v>Ohop Mutual Light Company</v>
      </c>
      <c r="D52" s="105">
        <f>RootCalculations!T105</f>
        <v>36.174618068238019</v>
      </c>
      <c r="E52" s="105">
        <f>RootCalculations!AG105</f>
        <v>36.03324097765362</v>
      </c>
      <c r="F52" s="105">
        <f>RootCalculations!AU105</f>
        <v>35.901325531330492</v>
      </c>
      <c r="G52" s="107">
        <f>RootCalculations!BF105</f>
        <v>35.901325531330492</v>
      </c>
      <c r="H52" s="105">
        <f ca="1">RootCalculations!Z105</f>
        <v>37.650883298181526</v>
      </c>
      <c r="I52" s="105">
        <f ca="1">RootCalculations!AM105</f>
        <v>37.227337059582126</v>
      </c>
      <c r="J52" s="105">
        <f ca="1">RootCalculations!BA105</f>
        <v>37.212200873139146</v>
      </c>
      <c r="K52" s="105">
        <f ca="1">RootCalculations!BJ105</f>
        <v>38.733501665490152</v>
      </c>
      <c r="L52" s="13">
        <f ca="1">RootCalculations!V105</f>
        <v>11.546850000000001</v>
      </c>
      <c r="M52" s="108">
        <f ca="1">RootCalculations!U105</f>
        <v>1.05</v>
      </c>
      <c r="N52" s="58">
        <f t="shared" si="8"/>
        <v>0</v>
      </c>
      <c r="O52" s="58">
        <f t="shared" si="10"/>
        <v>-3.9081847475960219E-3</v>
      </c>
      <c r="P52" s="58">
        <f t="shared" si="11"/>
        <v>-7.5548147154449463E-3</v>
      </c>
      <c r="Q52" s="58">
        <f t="shared" si="12"/>
        <v>-7.5548147154449463E-3</v>
      </c>
      <c r="R52" s="58">
        <v>0</v>
      </c>
      <c r="S52" s="58">
        <f t="shared" ca="1" si="13"/>
        <v>-1.1249304172894603E-2</v>
      </c>
      <c r="T52" s="58">
        <f t="shared" ca="1" si="14"/>
        <v>-1.1651318285634149E-2</v>
      </c>
      <c r="U52" s="58">
        <f t="shared" ca="1" si="15"/>
        <v>2.8754129318419253E-2</v>
      </c>
      <c r="W52" s="118" t="str">
        <f>$AA$8&amp;" "&amp;AB10</f>
        <v>Start Hybrid Tier</v>
      </c>
      <c r="X52" s="105">
        <f>F3</f>
        <v>35.9</v>
      </c>
      <c r="Y52" s="105">
        <f>F5</f>
        <v>35.9</v>
      </c>
      <c r="Z52" s="105">
        <f>RootCalculations!AU14</f>
        <v>35.901325531330492</v>
      </c>
    </row>
    <row r="53" spans="2:30">
      <c r="B53" s="13">
        <f>RootCalculations!G94</f>
        <v>11.468</v>
      </c>
      <c r="C53" s="106" t="str">
        <f>RootCalculations!C94</f>
        <v>Lost River Elec Coop</v>
      </c>
      <c r="D53" s="105">
        <f>RootCalculations!T94</f>
        <v>38.888893117821397</v>
      </c>
      <c r="E53" s="105">
        <f>RootCalculations!AG94</f>
        <v>37.343393126926145</v>
      </c>
      <c r="F53" s="105">
        <f>RootCalculations!AU94</f>
        <v>35.901325531330492</v>
      </c>
      <c r="G53" s="107">
        <f>RootCalculations!BF94</f>
        <v>35.901325531330492</v>
      </c>
      <c r="H53" s="105">
        <f ca="1">RootCalculations!Z94</f>
        <v>45.818757568412153</v>
      </c>
      <c r="I53" s="105">
        <f ca="1">RootCalculations!AM94</f>
        <v>44.506848138163953</v>
      </c>
      <c r="J53" s="105">
        <f ca="1">RootCalculations!BA94</f>
        <v>43.549360371795757</v>
      </c>
      <c r="K53" s="105">
        <f ca="1">RootCalculations!BJ94</f>
        <v>38.733501665490152</v>
      </c>
      <c r="L53" s="13">
        <f ca="1">RootCalculations!V94</f>
        <v>15.940519999999999</v>
      </c>
      <c r="M53" s="108">
        <f ca="1">RootCalculations!U94</f>
        <v>1.39</v>
      </c>
      <c r="N53" s="58">
        <f t="shared" si="8"/>
        <v>0</v>
      </c>
      <c r="O53" s="58">
        <f t="shared" si="10"/>
        <v>-3.9741424015665938E-2</v>
      </c>
      <c r="P53" s="58">
        <f t="shared" si="11"/>
        <v>-7.6823158155710281E-2</v>
      </c>
      <c r="Q53" s="58">
        <f t="shared" si="12"/>
        <v>-7.6823158155710281E-2</v>
      </c>
      <c r="R53" s="58">
        <v>0</v>
      </c>
      <c r="S53" s="58">
        <f t="shared" ca="1" si="13"/>
        <v>-2.8632584117746607E-2</v>
      </c>
      <c r="T53" s="58">
        <f t="shared" ca="1" si="14"/>
        <v>-4.9529871979351436E-2</v>
      </c>
      <c r="U53" s="58">
        <f t="shared" ca="1" si="15"/>
        <v>-0.15463657853103019</v>
      </c>
      <c r="W53" s="118" t="str">
        <f>$AA$8&amp;" "&amp;AB11</f>
        <v>Start Melded</v>
      </c>
      <c r="X53" s="105">
        <f>G3</f>
        <v>35.9</v>
      </c>
      <c r="Y53" s="105">
        <f>G5</f>
        <v>35.9</v>
      </c>
      <c r="Z53" s="105">
        <f>RootCalculations!BF14</f>
        <v>35.901325531330492</v>
      </c>
    </row>
    <row r="54" spans="2:30">
      <c r="B54" s="13">
        <f>RootCalculations!G127</f>
        <v>11.568</v>
      </c>
      <c r="C54" s="106" t="str">
        <f>RootCalculations!C127</f>
        <v>Tanner Elec Coop</v>
      </c>
      <c r="D54" s="105">
        <f>RootCalculations!T127</f>
        <v>35.30069130981898</v>
      </c>
      <c r="E54" s="105">
        <f>RootCalculations!AG127</f>
        <v>35.611405680959862</v>
      </c>
      <c r="F54" s="105">
        <f>RootCalculations!AU127</f>
        <v>35.901325531330492</v>
      </c>
      <c r="G54" s="107">
        <f>RootCalculations!BF127</f>
        <v>35.901325531330492</v>
      </c>
      <c r="H54" s="105">
        <f ca="1">RootCalculations!Z127</f>
        <v>34.16862471073118</v>
      </c>
      <c r="I54" s="105">
        <f ca="1">RootCalculations!AM127</f>
        <v>34.854465131310413</v>
      </c>
      <c r="J54" s="105">
        <f ca="1">RootCalculations!BA127</f>
        <v>35.916810916796102</v>
      </c>
      <c r="K54" s="105">
        <f ca="1">RootCalculations!BJ127</f>
        <v>38.733501665490152</v>
      </c>
      <c r="L54" s="13">
        <f ca="1">RootCalculations!V127</f>
        <v>10.411199999999999</v>
      </c>
      <c r="M54" s="108">
        <f ca="1">RootCalculations!U127</f>
        <v>0.9</v>
      </c>
      <c r="N54" s="58">
        <f t="shared" si="8"/>
        <v>0</v>
      </c>
      <c r="O54" s="58">
        <f t="shared" si="10"/>
        <v>8.8019344554437495E-3</v>
      </c>
      <c r="P54" s="58">
        <f t="shared" si="11"/>
        <v>1.7014800538607044E-2</v>
      </c>
      <c r="Q54" s="58">
        <f t="shared" si="12"/>
        <v>1.7014800538607044E-2</v>
      </c>
      <c r="R54" s="58">
        <v>0</v>
      </c>
      <c r="S54" s="58">
        <f t="shared" ca="1" si="13"/>
        <v>2.0072227851881674E-2</v>
      </c>
      <c r="T54" s="58">
        <f t="shared" ca="1" si="14"/>
        <v>5.1163493434837504E-2</v>
      </c>
      <c r="U54" s="58">
        <f t="shared" ca="1" si="15"/>
        <v>0.13359849842962235</v>
      </c>
    </row>
    <row r="55" spans="2:30">
      <c r="B55" s="13">
        <f>RootCalculations!G147</f>
        <v>12.32</v>
      </c>
      <c r="C55" s="106" t="str">
        <f>RootCalculations!C147</f>
        <v>Hermiston, City of</v>
      </c>
      <c r="D55" s="105">
        <f>RootCalculations!T147</f>
        <v>33.949064274110405</v>
      </c>
      <c r="E55" s="105">
        <f>RootCalculations!AG147</f>
        <v>34.95898946171183</v>
      </c>
      <c r="F55" s="105">
        <f>RootCalculations!AU147</f>
        <v>35.901325531330492</v>
      </c>
      <c r="G55" s="107">
        <f>RootCalculations!BF147</f>
        <v>35.901325531330492</v>
      </c>
      <c r="H55" s="105">
        <f ca="1">RootCalculations!Z147</f>
        <v>34.16862471073118</v>
      </c>
      <c r="I55" s="105">
        <f ca="1">RootCalculations!AM147</f>
        <v>34.854465131310413</v>
      </c>
      <c r="J55" s="105">
        <f ca="1">RootCalculations!BA147</f>
        <v>35.916810916796102</v>
      </c>
      <c r="K55" s="105">
        <f ca="1">RootCalculations!BJ147</f>
        <v>38.733501665490152</v>
      </c>
      <c r="L55" s="13">
        <f ca="1">RootCalculations!V147</f>
        <v>11.088000000000001</v>
      </c>
      <c r="M55" s="108">
        <f ca="1">RootCalculations!U147</f>
        <v>0.9</v>
      </c>
      <c r="N55" s="58">
        <f t="shared" si="8"/>
        <v>0</v>
      </c>
      <c r="O55" s="58">
        <f t="shared" si="10"/>
        <v>2.9748248123928178E-2</v>
      </c>
      <c r="P55" s="58">
        <f t="shared" si="11"/>
        <v>5.7505598429965721E-2</v>
      </c>
      <c r="Q55" s="58">
        <f t="shared" si="12"/>
        <v>5.7505598429965721E-2</v>
      </c>
      <c r="R55" s="58">
        <v>0</v>
      </c>
      <c r="S55" s="58">
        <f t="shared" ca="1" si="13"/>
        <v>2.0072227851881674E-2</v>
      </c>
      <c r="T55" s="58">
        <f t="shared" ca="1" si="14"/>
        <v>5.1163493434837504E-2</v>
      </c>
      <c r="U55" s="58">
        <f t="shared" ca="1" si="15"/>
        <v>0.13359849842962235</v>
      </c>
    </row>
    <row r="56" spans="2:30">
      <c r="B56" s="13">
        <f>RootCalculations!G87</f>
        <v>12.471</v>
      </c>
      <c r="C56" s="106" t="str">
        <f>RootCalculations!C87</f>
        <v>Kittitas County PUD #1</v>
      </c>
      <c r="D56" s="105">
        <f>RootCalculations!T87</f>
        <v>40.426036531747187</v>
      </c>
      <c r="E56" s="105">
        <f>RootCalculations!AG87</f>
        <v>38.085356159671889</v>
      </c>
      <c r="F56" s="105">
        <f>RootCalculations!AU87</f>
        <v>35.901325531330492</v>
      </c>
      <c r="G56" s="107">
        <f>RootCalculations!BF87</f>
        <v>35.901325531330492</v>
      </c>
      <c r="H56" s="105">
        <f ca="1">RootCalculations!Z87</f>
        <v>44.658399049303497</v>
      </c>
      <c r="I56" s="105">
        <f ca="1">RootCalculations!AM87</f>
        <v>42.523635955303043</v>
      </c>
      <c r="J56" s="105">
        <f ca="1">RootCalculations!BA87</f>
        <v>40.822304030160744</v>
      </c>
      <c r="K56" s="105">
        <f ca="1">RootCalculations!BJ87</f>
        <v>38.733501665490152</v>
      </c>
      <c r="L56" s="13">
        <f ca="1">RootCalculations!V87</f>
        <v>15.21462</v>
      </c>
      <c r="M56" s="108">
        <f ca="1">RootCalculations!U87</f>
        <v>1.22</v>
      </c>
      <c r="N56" s="58">
        <f t="shared" si="8"/>
        <v>0</v>
      </c>
      <c r="O56" s="58">
        <f t="shared" si="10"/>
        <v>-5.79003180348171E-2</v>
      </c>
      <c r="P56" s="58">
        <f t="shared" si="11"/>
        <v>-0.11192566446288565</v>
      </c>
      <c r="Q56" s="58">
        <f t="shared" si="12"/>
        <v>-0.11192566446288565</v>
      </c>
      <c r="R56" s="58">
        <v>0</v>
      </c>
      <c r="S56" s="58">
        <f t="shared" ca="1" si="13"/>
        <v>-4.7802051561312009E-2</v>
      </c>
      <c r="T56" s="58">
        <f t="shared" ca="1" si="14"/>
        <v>-8.5898623793200679E-2</v>
      </c>
      <c r="U56" s="58">
        <f t="shared" ca="1" si="15"/>
        <v>-0.13267151330866511</v>
      </c>
      <c r="W56" s="13" t="str">
        <f ca="1">"End Rate Design and System Size Quantities | TRL = "&amp;X11&amp;" aMW | Total Load Change = "&amp;X12*100&amp;"% | Acq. Cost = $"&amp;X13&amp;"/MWh"</f>
        <v>End Rate Design and System Size Quantities | TRL = 7984 aMW | Total Load Change = 112% | Acq. Cost = $63/MWh</v>
      </c>
    </row>
    <row r="57" spans="2:30">
      <c r="B57" s="13">
        <f>RootCalculations!G140</f>
        <v>12.635</v>
      </c>
      <c r="C57" s="106" t="str">
        <f>RootCalculations!C140</f>
        <v>Wasco Elec Coop</v>
      </c>
      <c r="D57" s="105">
        <f>RootCalculations!T140</f>
        <v>33.949064274110405</v>
      </c>
      <c r="E57" s="105">
        <f>RootCalculations!AG140</f>
        <v>34.95898946171183</v>
      </c>
      <c r="F57" s="105">
        <f>RootCalculations!AU140</f>
        <v>35.901325531330492</v>
      </c>
      <c r="G57" s="107">
        <f>RootCalculations!BF140</f>
        <v>35.901325531330492</v>
      </c>
      <c r="H57" s="105">
        <f ca="1">RootCalculations!Z140</f>
        <v>38.758807333179746</v>
      </c>
      <c r="I57" s="105">
        <f ca="1">RootCalculations!AM140</f>
        <v>40.011472472947446</v>
      </c>
      <c r="J57" s="105">
        <f ca="1">RootCalculations!BA140</f>
        <v>40.229822114270675</v>
      </c>
      <c r="K57" s="105">
        <f ca="1">RootCalculations!BJ140</f>
        <v>38.733501665490152</v>
      </c>
      <c r="L57" s="13">
        <f ca="1">RootCalculations!V140</f>
        <v>15.9201</v>
      </c>
      <c r="M57" s="108">
        <f ca="1">RootCalculations!U140</f>
        <v>1.26</v>
      </c>
      <c r="N57" s="58">
        <f t="shared" si="8"/>
        <v>0</v>
      </c>
      <c r="O57" s="58">
        <f t="shared" si="10"/>
        <v>2.9748248123928178E-2</v>
      </c>
      <c r="P57" s="58">
        <f t="shared" si="11"/>
        <v>5.7505598429965721E-2</v>
      </c>
      <c r="Q57" s="58">
        <f t="shared" si="12"/>
        <v>5.7505598429965721E-2</v>
      </c>
      <c r="R57" s="58">
        <v>0</v>
      </c>
      <c r="S57" s="58">
        <f t="shared" ca="1" si="13"/>
        <v>3.2319496546926674E-2</v>
      </c>
      <c r="T57" s="58">
        <f t="shared" ca="1" si="14"/>
        <v>3.7953045573506428E-2</v>
      </c>
      <c r="U57" s="58">
        <f t="shared" ca="1" si="15"/>
        <v>-6.5290109347437841E-4</v>
      </c>
      <c r="X57" s="53" t="s">
        <v>246</v>
      </c>
      <c r="Y57" s="53" t="s">
        <v>247</v>
      </c>
      <c r="Z57" s="53" t="s">
        <v>261</v>
      </c>
    </row>
    <row r="58" spans="2:30">
      <c r="B58" s="13">
        <f>RootCalculations!G111</f>
        <v>13.445</v>
      </c>
      <c r="C58" s="106" t="str">
        <f>RootCalculations!C111</f>
        <v>Parkland L &amp; W</v>
      </c>
      <c r="D58" s="105">
        <f>RootCalculations!T111</f>
        <v>33.949064274110405</v>
      </c>
      <c r="E58" s="105">
        <f>RootCalculations!AG111</f>
        <v>34.95898946171183</v>
      </c>
      <c r="F58" s="105">
        <f>RootCalculations!AU111</f>
        <v>35.901325531330492</v>
      </c>
      <c r="G58" s="107">
        <f>RootCalculations!BF111</f>
        <v>35.901325531330492</v>
      </c>
      <c r="H58" s="105">
        <f ca="1">RootCalculations!Z111</f>
        <v>34.16862471073118</v>
      </c>
      <c r="I58" s="105">
        <f ca="1">RootCalculations!AM111</f>
        <v>34.854465131310413</v>
      </c>
      <c r="J58" s="105">
        <f ca="1">RootCalculations!BA111</f>
        <v>35.916810916796102</v>
      </c>
      <c r="K58" s="105">
        <f ca="1">RootCalculations!BJ111</f>
        <v>38.733501665490152</v>
      </c>
      <c r="L58" s="13">
        <f ca="1">RootCalculations!V111</f>
        <v>12.234950000000001</v>
      </c>
      <c r="M58" s="108">
        <f ca="1">RootCalculations!U111</f>
        <v>0.91</v>
      </c>
      <c r="N58" s="58">
        <f t="shared" si="8"/>
        <v>0</v>
      </c>
      <c r="O58" s="58">
        <f t="shared" si="10"/>
        <v>2.9748248123928178E-2</v>
      </c>
      <c r="P58" s="58">
        <f t="shared" si="11"/>
        <v>5.7505598429965721E-2</v>
      </c>
      <c r="Q58" s="58">
        <f t="shared" si="12"/>
        <v>5.7505598429965721E-2</v>
      </c>
      <c r="R58" s="58">
        <v>0</v>
      </c>
      <c r="S58" s="58">
        <f t="shared" ca="1" si="13"/>
        <v>2.0072227851881674E-2</v>
      </c>
      <c r="T58" s="58">
        <f t="shared" ca="1" si="14"/>
        <v>5.1163493434837504E-2</v>
      </c>
      <c r="U58" s="58">
        <f t="shared" ca="1" si="15"/>
        <v>0.13359849842962235</v>
      </c>
      <c r="W58" s="118" t="str">
        <f>$AA$9&amp;" "&amp;AB8</f>
        <v>End Rollover Tier</v>
      </c>
      <c r="X58" s="105">
        <f ca="1">H3</f>
        <v>49.29</v>
      </c>
      <c r="Y58" s="105">
        <f ca="1">H5</f>
        <v>34.17</v>
      </c>
      <c r="Z58" s="105">
        <f ca="1">X16</f>
        <v>34.17</v>
      </c>
    </row>
    <row r="59" spans="2:30">
      <c r="B59" s="13">
        <f>RootCalculations!G58</f>
        <v>15.006</v>
      </c>
      <c r="C59" s="106" t="str">
        <f>RootCalculations!C58</f>
        <v>Columbia Basin Elec Coop</v>
      </c>
      <c r="D59" s="105">
        <f>RootCalculations!T58</f>
        <v>39.56319611313274</v>
      </c>
      <c r="E59" s="105">
        <f>RootCalculations!AG58</f>
        <v>37.668872123133134</v>
      </c>
      <c r="F59" s="105">
        <f>RootCalculations!AU58</f>
        <v>35.901325531330492</v>
      </c>
      <c r="G59" s="107">
        <f>RootCalculations!BF58</f>
        <v>35.901325531330492</v>
      </c>
      <c r="H59" s="105">
        <f ca="1">RootCalculations!Z58</f>
        <v>44.996357170033299</v>
      </c>
      <c r="I59" s="105">
        <f ca="1">RootCalculations!AM58</f>
        <v>43.317213936690536</v>
      </c>
      <c r="J59" s="105">
        <f ca="1">RootCalculations!BA58</f>
        <v>42.03225652464814</v>
      </c>
      <c r="K59" s="105">
        <f ca="1">RootCalculations!BJ58</f>
        <v>38.733501665490152</v>
      </c>
      <c r="L59" s="13">
        <f ca="1">RootCalculations!V58</f>
        <v>19.35774</v>
      </c>
      <c r="M59" s="108">
        <f ca="1">RootCalculations!U58</f>
        <v>1.29</v>
      </c>
      <c r="N59" s="58">
        <f t="shared" si="8"/>
        <v>0</v>
      </c>
      <c r="O59" s="58">
        <f t="shared" si="10"/>
        <v>-4.788096453539048E-2</v>
      </c>
      <c r="P59" s="58">
        <f t="shared" si="11"/>
        <v>-9.2557501454911928E-2</v>
      </c>
      <c r="Q59" s="58">
        <f t="shared" si="12"/>
        <v>-9.2557501454911928E-2</v>
      </c>
      <c r="R59" s="58">
        <v>0</v>
      </c>
      <c r="S59" s="58">
        <f t="shared" ca="1" si="13"/>
        <v>-3.7317314977245331E-2</v>
      </c>
      <c r="T59" s="58">
        <f t="shared" ca="1" si="14"/>
        <v>-6.5874235867235731E-2</v>
      </c>
      <c r="U59" s="58">
        <f t="shared" ca="1" si="15"/>
        <v>-0.13918583410823504</v>
      </c>
      <c r="W59" s="118" t="str">
        <f>$AA$9&amp;" "&amp;AB9</f>
        <v>End Rollover 50/50 Tier</v>
      </c>
      <c r="X59" s="105">
        <f ca="1">I3</f>
        <v>44.51</v>
      </c>
      <c r="Y59" s="105">
        <f ca="1">I5</f>
        <v>34.85</v>
      </c>
      <c r="Z59" s="105">
        <f ca="1">X17</f>
        <v>34.85</v>
      </c>
      <c r="AB59" s="122"/>
      <c r="AC59" s="122"/>
      <c r="AD59" s="122"/>
    </row>
    <row r="60" spans="2:30">
      <c r="B60" s="13">
        <f>RootCalculations!G119</f>
        <v>15.132</v>
      </c>
      <c r="C60" s="106" t="str">
        <f>RootCalculations!C119</f>
        <v>Salmon River Elec Coop</v>
      </c>
      <c r="D60" s="105">
        <f>RootCalculations!T119</f>
        <v>33.949064274110405</v>
      </c>
      <c r="E60" s="105">
        <f>RootCalculations!AG119</f>
        <v>34.958989461711838</v>
      </c>
      <c r="F60" s="105">
        <f>RootCalculations!AU119</f>
        <v>35.901325531330492</v>
      </c>
      <c r="G60" s="107">
        <f>RootCalculations!BF119</f>
        <v>35.901325531330492</v>
      </c>
      <c r="H60" s="105">
        <f ca="1">RootCalculations!Z119</f>
        <v>34.16862471073118</v>
      </c>
      <c r="I60" s="105">
        <f ca="1">RootCalculations!AM119</f>
        <v>34.854465131310413</v>
      </c>
      <c r="J60" s="105">
        <f ca="1">RootCalculations!BA119</f>
        <v>35.916810916796102</v>
      </c>
      <c r="K60" s="105">
        <f ca="1">RootCalculations!BJ119</f>
        <v>38.733501665490152</v>
      </c>
      <c r="L60" s="13">
        <f ca="1">RootCalculations!V119</f>
        <v>20.882159999999999</v>
      </c>
      <c r="M60" s="108">
        <f ca="1">RootCalculations!U119</f>
        <v>1.38</v>
      </c>
      <c r="N60" s="58">
        <f t="shared" si="8"/>
        <v>0</v>
      </c>
      <c r="O60" s="58">
        <f t="shared" si="10"/>
        <v>2.97482481239284E-2</v>
      </c>
      <c r="P60" s="58">
        <f t="shared" si="11"/>
        <v>5.7505598429965721E-2</v>
      </c>
      <c r="Q60" s="58">
        <f t="shared" si="12"/>
        <v>5.7505598429965721E-2</v>
      </c>
      <c r="R60" s="58">
        <v>0</v>
      </c>
      <c r="S60" s="58">
        <f t="shared" ca="1" si="13"/>
        <v>2.0072227851881674E-2</v>
      </c>
      <c r="T60" s="58">
        <f t="shared" ca="1" si="14"/>
        <v>5.1163493434837504E-2</v>
      </c>
      <c r="U60" s="58">
        <f t="shared" ca="1" si="15"/>
        <v>0.13359849842962235</v>
      </c>
      <c r="W60" s="118" t="str">
        <f>$AA$9&amp;" "&amp;AB10</f>
        <v>End Hybrid Tier</v>
      </c>
      <c r="X60" s="105">
        <f ca="1">J3</f>
        <v>43.69</v>
      </c>
      <c r="Y60" s="105">
        <f ca="1">J5</f>
        <v>35.92</v>
      </c>
      <c r="Z60" s="105">
        <f ca="1">X18</f>
        <v>35.92</v>
      </c>
    </row>
    <row r="61" spans="2:30">
      <c r="B61" s="13">
        <f>RootCalculations!G93</f>
        <v>15.164999999999999</v>
      </c>
      <c r="C61" s="106" t="str">
        <f>RootCalculations!C93</f>
        <v>Lincoln Elec Coop (MT)</v>
      </c>
      <c r="D61" s="105">
        <f>RootCalculations!T93</f>
        <v>36.190023068746825</v>
      </c>
      <c r="E61" s="105">
        <f>RootCalculations!AG93</f>
        <v>36.040676810116238</v>
      </c>
      <c r="F61" s="105">
        <f>RootCalculations!AU93</f>
        <v>35.901325531330492</v>
      </c>
      <c r="G61" s="107">
        <f>RootCalculations!BF93</f>
        <v>35.901325531330492</v>
      </c>
      <c r="H61" s="105">
        <f ca="1">RootCalculations!Z93</f>
        <v>39.041366229745257</v>
      </c>
      <c r="I61" s="105">
        <f ca="1">RootCalculations!AM93</f>
        <v>38.633664274205017</v>
      </c>
      <c r="J61" s="105">
        <f ca="1">RootCalculations!BA93</f>
        <v>38.61262244756405</v>
      </c>
      <c r="K61" s="105">
        <f ca="1">RootCalculations!BJ93</f>
        <v>38.733501665490152</v>
      </c>
      <c r="L61" s="13">
        <f ca="1">RootCalculations!V93</f>
        <v>16.83315</v>
      </c>
      <c r="M61" s="108">
        <f ca="1">RootCalculations!U93</f>
        <v>1.1100000000000001</v>
      </c>
      <c r="N61" s="58">
        <f t="shared" si="8"/>
        <v>0</v>
      </c>
      <c r="O61" s="58">
        <f t="shared" si="10"/>
        <v>-4.1267246043720229E-3</v>
      </c>
      <c r="P61" s="58">
        <f t="shared" si="11"/>
        <v>-7.9772686761740985E-3</v>
      </c>
      <c r="Q61" s="58">
        <f t="shared" si="12"/>
        <v>-7.9772686761740985E-3</v>
      </c>
      <c r="R61" s="58">
        <v>0</v>
      </c>
      <c r="S61" s="58">
        <f t="shared" ca="1" si="13"/>
        <v>-1.0442819883429544E-2</v>
      </c>
      <c r="T61" s="58">
        <f t="shared" ca="1" si="14"/>
        <v>-1.0981782237286297E-2</v>
      </c>
      <c r="U61" s="58">
        <f t="shared" ca="1" si="15"/>
        <v>-7.8855991474127141E-3</v>
      </c>
      <c r="W61" s="118" t="str">
        <f>$AA$9&amp;" "&amp;AB11</f>
        <v>End Melded</v>
      </c>
      <c r="X61" s="105">
        <f ca="1">K3</f>
        <v>38.729999999999997</v>
      </c>
      <c r="Y61" s="105">
        <f ca="1">K5</f>
        <v>38.729999999999997</v>
      </c>
      <c r="Z61" s="105">
        <f ca="1">X19</f>
        <v>38.729999999999997</v>
      </c>
    </row>
    <row r="62" spans="2:30" ht="13.5" thickBot="1">
      <c r="B62" s="13">
        <f>RootCalculations!G83</f>
        <v>15.606999999999999</v>
      </c>
      <c r="C62" s="106" t="str">
        <f>RootCalculations!C83</f>
        <v>Hood River Elec Coop</v>
      </c>
      <c r="D62" s="105">
        <f>RootCalculations!T83</f>
        <v>38.636749722981492</v>
      </c>
      <c r="E62" s="105">
        <f>RootCalculations!AG83</f>
        <v>37.221686150057657</v>
      </c>
      <c r="F62" s="105">
        <f>RootCalculations!AU83</f>
        <v>35.901325531330492</v>
      </c>
      <c r="G62" s="107">
        <f>RootCalculations!BF83</f>
        <v>35.901325531330492</v>
      </c>
      <c r="H62" s="105">
        <f ca="1">RootCalculations!Z83</f>
        <v>45.120761058588037</v>
      </c>
      <c r="I62" s="105">
        <f ca="1">RootCalculations!AM83</f>
        <v>43.864859406852027</v>
      </c>
      <c r="J62" s="105">
        <f ca="1">RootCalculations!BA83</f>
        <v>42.969489567997108</v>
      </c>
      <c r="K62" s="105">
        <f ca="1">RootCalculations!BJ83</f>
        <v>38.733501665490152</v>
      </c>
      <c r="L62" s="13">
        <f ca="1">RootCalculations!V83</f>
        <v>21.06945</v>
      </c>
      <c r="M62" s="108">
        <f ca="1">RootCalculations!U83</f>
        <v>1.35</v>
      </c>
      <c r="N62" s="58">
        <f t="shared" si="8"/>
        <v>0</v>
      </c>
      <c r="O62" s="58">
        <f t="shared" si="10"/>
        <v>-3.6624808843124357E-2</v>
      </c>
      <c r="P62" s="58">
        <f t="shared" si="11"/>
        <v>-7.0798506894692137E-2</v>
      </c>
      <c r="Q62" s="58">
        <f t="shared" si="12"/>
        <v>-7.0798506894692137E-2</v>
      </c>
      <c r="R62" s="58">
        <v>0</v>
      </c>
      <c r="S62" s="58">
        <f t="shared" ca="1" si="13"/>
        <v>-2.7834230236171265E-2</v>
      </c>
      <c r="T62" s="58">
        <f t="shared" ca="1" si="14"/>
        <v>-4.7678085212205623E-2</v>
      </c>
      <c r="U62" s="58">
        <f t="shared" ca="1" si="15"/>
        <v>-0.14155921228376911</v>
      </c>
    </row>
    <row r="63" spans="2:30">
      <c r="B63" s="13">
        <f>RootCalculations!G121</f>
        <v>15.917</v>
      </c>
      <c r="C63" s="106" t="str">
        <f>RootCalculations!C121</f>
        <v>Skamania County PUD #1</v>
      </c>
      <c r="D63" s="105">
        <f>RootCalculations!T121</f>
        <v>33.96739117976216</v>
      </c>
      <c r="E63" s="105">
        <f>RootCalculations!AG121</f>
        <v>34.967835667195992</v>
      </c>
      <c r="F63" s="105">
        <f>RootCalculations!AU121</f>
        <v>35.901325531330492</v>
      </c>
      <c r="G63" s="107">
        <f>RootCalculations!BF121</f>
        <v>35.901325531330492</v>
      </c>
      <c r="H63" s="105">
        <f ca="1">RootCalculations!Z121</f>
        <v>35.564584452897073</v>
      </c>
      <c r="I63" s="105">
        <f ca="1">RootCalculations!AM121</f>
        <v>36.208899210452515</v>
      </c>
      <c r="J63" s="105">
        <f ca="1">RootCalculations!BA121</f>
        <v>37.212200873139146</v>
      </c>
      <c r="K63" s="105">
        <f ca="1">RootCalculations!BJ121</f>
        <v>38.733501665490152</v>
      </c>
      <c r="L63" s="13">
        <f ca="1">RootCalculations!V121</f>
        <v>16.71285</v>
      </c>
      <c r="M63" s="108">
        <f ca="1">RootCalculations!U121</f>
        <v>1.05</v>
      </c>
      <c r="N63" s="58">
        <f t="shared" si="8"/>
        <v>0</v>
      </c>
      <c r="O63" s="58">
        <f t="shared" si="10"/>
        <v>2.9453085818080149E-2</v>
      </c>
      <c r="P63" s="58">
        <f t="shared" si="11"/>
        <v>5.6935027518998149E-2</v>
      </c>
      <c r="Q63" s="58">
        <f t="shared" si="12"/>
        <v>5.6935027518998149E-2</v>
      </c>
      <c r="R63" s="58">
        <v>0</v>
      </c>
      <c r="S63" s="58">
        <f t="shared" ca="1" si="13"/>
        <v>1.8116752029221583E-2</v>
      </c>
      <c r="T63" s="58">
        <f t="shared" ca="1" si="14"/>
        <v>4.6327447532087174E-2</v>
      </c>
      <c r="U63" s="58">
        <f t="shared" ca="1" si="15"/>
        <v>8.910316994677947E-2</v>
      </c>
      <c r="W63" s="134" t="s">
        <v>256</v>
      </c>
      <c r="X63" s="135"/>
      <c r="Y63" s="135"/>
      <c r="Z63" s="135"/>
      <c r="AA63" s="136"/>
    </row>
    <row r="64" spans="2:30">
      <c r="B64" s="13">
        <f>RootCalculations!G148</f>
        <v>16.887</v>
      </c>
      <c r="C64" s="106" t="str">
        <f>RootCalculations!C148</f>
        <v>Port of Seattle - SETAC In'tl. Airport</v>
      </c>
      <c r="D64" s="105">
        <f>RootCalculations!T148</f>
        <v>33.949064274110405</v>
      </c>
      <c r="E64" s="105">
        <f>RootCalculations!AG148</f>
        <v>34.95898946171183</v>
      </c>
      <c r="F64" s="105">
        <f>RootCalculations!AU148</f>
        <v>35.901325531330492</v>
      </c>
      <c r="G64" s="107">
        <f>RootCalculations!BF148</f>
        <v>35.901325531330492</v>
      </c>
      <c r="H64" s="105">
        <f ca="1">RootCalculations!Z148</f>
        <v>35.692488247151182</v>
      </c>
      <c r="I64" s="105">
        <f ca="1">RootCalculations!AM148</f>
        <v>36.645218862504912</v>
      </c>
      <c r="J64" s="105">
        <f ca="1">RootCalculations!BA148</f>
        <v>37.34865819534658</v>
      </c>
      <c r="K64" s="105">
        <f ca="1">RootCalculations!BJ148</f>
        <v>38.733501665490152</v>
      </c>
      <c r="L64" s="13">
        <f ca="1">RootCalculations!V148</f>
        <v>18.237960000000001</v>
      </c>
      <c r="M64" s="108">
        <f ca="1">RootCalculations!U148</f>
        <v>1.08</v>
      </c>
      <c r="N64" s="58">
        <f t="shared" si="8"/>
        <v>0</v>
      </c>
      <c r="O64" s="58">
        <f t="shared" si="10"/>
        <v>2.9748248123928178E-2</v>
      </c>
      <c r="P64" s="58">
        <f t="shared" si="11"/>
        <v>5.7505598429965721E-2</v>
      </c>
      <c r="Q64" s="58">
        <f t="shared" si="12"/>
        <v>5.7505598429965721E-2</v>
      </c>
      <c r="R64" s="58">
        <v>0</v>
      </c>
      <c r="S64" s="58">
        <f t="shared" ca="1" si="13"/>
        <v>2.6692748590588122E-2</v>
      </c>
      <c r="T64" s="58">
        <f t="shared" ca="1" si="14"/>
        <v>4.6401078476998148E-2</v>
      </c>
      <c r="U64" s="58">
        <f t="shared" ca="1" si="15"/>
        <v>8.5200375980559073E-2</v>
      </c>
      <c r="W64" s="114" t="str">
        <f>"Start Rate Design and System Size Quantities | TRL = "&amp;X10&amp;" aMW"</f>
        <v>Start Rate Design and System Size Quantities | TRL = 7153 aMW</v>
      </c>
      <c r="X64" s="111"/>
      <c r="Y64" s="111"/>
      <c r="Z64" s="111"/>
      <c r="AA64" s="112"/>
      <c r="AC64" s="55"/>
    </row>
    <row r="65" spans="2:27">
      <c r="B65" s="13">
        <f>RootCalculations!G31</f>
        <v>17.510999999999999</v>
      </c>
      <c r="C65" s="106" t="str">
        <f>RootCalculations!C31</f>
        <v>Burley, City of</v>
      </c>
      <c r="D65" s="105">
        <f>RootCalculations!T31</f>
        <v>39.69129575415959</v>
      </c>
      <c r="E65" s="105">
        <f>RootCalculations!AG31</f>
        <v>37.730704478714841</v>
      </c>
      <c r="F65" s="105">
        <f>RootCalculations!AU31</f>
        <v>35.901325531330492</v>
      </c>
      <c r="G65" s="107">
        <f>RootCalculations!BF31</f>
        <v>35.901325531330492</v>
      </c>
      <c r="H65" s="105">
        <f ca="1">RootCalculations!Z31</f>
        <v>40.097857648274449</v>
      </c>
      <c r="I65" s="105">
        <f ca="1">RootCalculations!AM31</f>
        <v>37.888780034759662</v>
      </c>
      <c r="J65" s="105">
        <f ca="1">RootCalculations!BA31</f>
        <v>36.186149422570395</v>
      </c>
      <c r="K65" s="105">
        <f ca="1">RootCalculations!BJ31</f>
        <v>38.733501665490152</v>
      </c>
      <c r="L65" s="13">
        <f ca="1">RootCalculations!V31</f>
        <v>17.686109999999999</v>
      </c>
      <c r="M65" s="108">
        <f ca="1">RootCalculations!U31</f>
        <v>1.01</v>
      </c>
      <c r="N65" s="58">
        <f t="shared" si="8"/>
        <v>0</v>
      </c>
      <c r="O65" s="58">
        <f t="shared" si="10"/>
        <v>-4.9396000765212666E-2</v>
      </c>
      <c r="P65" s="58">
        <f t="shared" si="11"/>
        <v>-9.5486180302690515E-2</v>
      </c>
      <c r="Q65" s="58">
        <f t="shared" si="12"/>
        <v>-9.5486180302690515E-2</v>
      </c>
      <c r="R65" s="58">
        <v>0</v>
      </c>
      <c r="S65" s="58">
        <f t="shared" ca="1" si="13"/>
        <v>-5.5092160605988205E-2</v>
      </c>
      <c r="T65" s="58">
        <f t="shared" ca="1" si="14"/>
        <v>-9.7554045406024081E-2</v>
      </c>
      <c r="U65" s="58">
        <f t="shared" ca="1" si="15"/>
        <v>-3.4025657798279152E-2</v>
      </c>
      <c r="W65" s="114" t="str">
        <f ca="1">"End Rate Design and System Size Quantities | TRL = "&amp;X11&amp;" aMW | Total Load Change = "&amp;X12*100&amp;"%"</f>
        <v>End Rate Design and System Size Quantities | TRL = 7984 aMW | Total Load Change = 112%</v>
      </c>
      <c r="X65" s="111"/>
      <c r="Y65" s="111"/>
      <c r="Z65" s="111"/>
      <c r="AA65" s="112"/>
    </row>
    <row r="66" spans="2:27">
      <c r="B66" s="13">
        <f>RootCalculations!G79</f>
        <v>17.693999999999999</v>
      </c>
      <c r="C66" s="106" t="str">
        <f>RootCalculations!C79</f>
        <v>Glacier Elec  Coop</v>
      </c>
      <c r="D66" s="105">
        <f>RootCalculations!T79</f>
        <v>33.949064274110405</v>
      </c>
      <c r="E66" s="105">
        <f>RootCalculations!AG79</f>
        <v>34.95898946171183</v>
      </c>
      <c r="F66" s="105">
        <f>RootCalculations!AU79</f>
        <v>35.901325531330492</v>
      </c>
      <c r="G66" s="107">
        <f>RootCalculations!BF79</f>
        <v>35.901325531330492</v>
      </c>
      <c r="H66" s="105">
        <f ca="1">RootCalculations!Z79</f>
        <v>38.026891697574044</v>
      </c>
      <c r="I66" s="105">
        <f ca="1">RootCalculations!AM79</f>
        <v>40.703207477508343</v>
      </c>
      <c r="J66" s="105">
        <f ca="1">RootCalculations!BA79</f>
        <v>39.54210212758958</v>
      </c>
      <c r="K66" s="105">
        <f ca="1">RootCalculations!BJ79</f>
        <v>38.733501665490152</v>
      </c>
      <c r="L66" s="13">
        <f ca="1">RootCalculations!V79</f>
        <v>24.594659999999998</v>
      </c>
      <c r="M66" s="108">
        <f ca="1">RootCalculations!U79</f>
        <v>1.39</v>
      </c>
      <c r="N66" s="58">
        <f t="shared" si="8"/>
        <v>0</v>
      </c>
      <c r="O66" s="58">
        <f t="shared" si="10"/>
        <v>2.9748248123928178E-2</v>
      </c>
      <c r="P66" s="58">
        <f t="shared" si="11"/>
        <v>5.7505598429965721E-2</v>
      </c>
      <c r="Q66" s="58">
        <f t="shared" si="12"/>
        <v>5.7505598429965721E-2</v>
      </c>
      <c r="R66" s="58">
        <v>0</v>
      </c>
      <c r="S66" s="58">
        <f t="shared" ca="1" si="13"/>
        <v>7.0379556688958456E-2</v>
      </c>
      <c r="T66" s="58">
        <f t="shared" ca="1" si="14"/>
        <v>3.9845760785970352E-2</v>
      </c>
      <c r="U66" s="58">
        <f t="shared" ca="1" si="15"/>
        <v>1.8581849222275126E-2</v>
      </c>
      <c r="W66" s="114"/>
      <c r="X66" s="125" t="s">
        <v>257</v>
      </c>
      <c r="Y66" s="125" t="s">
        <v>258</v>
      </c>
      <c r="Z66" s="125" t="s">
        <v>259</v>
      </c>
      <c r="AA66" s="126" t="s">
        <v>260</v>
      </c>
    </row>
    <row r="67" spans="2:27">
      <c r="B67" s="13">
        <f>RootCalculations!G34</f>
        <v>17.911000000000001</v>
      </c>
      <c r="C67" s="106" t="str">
        <f>RootCalculations!C34</f>
        <v>Cheney, City of</v>
      </c>
      <c r="D67" s="105">
        <f>RootCalculations!T34</f>
        <v>37.359479070046582</v>
      </c>
      <c r="E67" s="105">
        <f>RootCalculations!AG34</f>
        <v>36.605160978298713</v>
      </c>
      <c r="F67" s="105">
        <f>RootCalculations!AU34</f>
        <v>35.901325531330492</v>
      </c>
      <c r="G67" s="107">
        <f>RootCalculations!BF34</f>
        <v>35.901325531330492</v>
      </c>
      <c r="H67" s="105">
        <f ca="1">RootCalculations!Z34</f>
        <v>44.858121706917338</v>
      </c>
      <c r="I67" s="105">
        <f ca="1">RootCalculations!AM34</f>
        <v>44.110533350391968</v>
      </c>
      <c r="J67" s="105">
        <f ca="1">RootCalculations!BA34</f>
        <v>43.689150654854359</v>
      </c>
      <c r="K67" s="105">
        <f ca="1">RootCalculations!BJ34</f>
        <v>38.733501665490152</v>
      </c>
      <c r="L67" s="13">
        <f ca="1">RootCalculations!V34</f>
        <v>25.075400000000002</v>
      </c>
      <c r="M67" s="108">
        <f ca="1">RootCalculations!U34</f>
        <v>1.4</v>
      </c>
      <c r="N67" s="58">
        <f t="shared" si="8"/>
        <v>0</v>
      </c>
      <c r="O67" s="58">
        <f t="shared" si="10"/>
        <v>-2.0190808612014388E-2</v>
      </c>
      <c r="P67" s="58">
        <f t="shared" si="11"/>
        <v>-3.9030349860664448E-2</v>
      </c>
      <c r="Q67" s="58">
        <f t="shared" si="12"/>
        <v>-3.9030349860664448E-2</v>
      </c>
      <c r="R67" s="58">
        <v>0</v>
      </c>
      <c r="S67" s="58">
        <f t="shared" ca="1" si="13"/>
        <v>-1.6665618801646964E-2</v>
      </c>
      <c r="T67" s="58">
        <f t="shared" ca="1" si="14"/>
        <v>-2.6059295565260321E-2</v>
      </c>
      <c r="U67" s="58">
        <f t="shared" ca="1" si="15"/>
        <v>-0.13653313621650676</v>
      </c>
      <c r="W67" s="123" t="str">
        <f>$AA$8&amp;" "&amp;AB8</f>
        <v>Start Rollover Tier</v>
      </c>
      <c r="X67" s="127">
        <f>X42</f>
        <v>0</v>
      </c>
      <c r="Y67" s="127">
        <f>ROUND(RootCalculations!R14,0)</f>
        <v>479</v>
      </c>
      <c r="Z67" s="127">
        <f>ROUND(RootCalculations!S14,0)</f>
        <v>389</v>
      </c>
      <c r="AA67" s="128">
        <f>ROUND(RootCalculations!S10,)</f>
        <v>389</v>
      </c>
    </row>
    <row r="68" spans="2:27">
      <c r="B68" s="13">
        <f>RootCalculations!G125</f>
        <v>18.393999999999998</v>
      </c>
      <c r="C68" s="106" t="str">
        <f>RootCalculations!C125</f>
        <v>Surprise Valley Elec Coop</v>
      </c>
      <c r="D68" s="105">
        <f>RootCalculations!T125</f>
        <v>37.060588461029802</v>
      </c>
      <c r="E68" s="105">
        <f>RootCalculations!AG125</f>
        <v>36.460889610568017</v>
      </c>
      <c r="F68" s="105">
        <f>RootCalculations!AU125</f>
        <v>35.901325531330492</v>
      </c>
      <c r="G68" s="107">
        <f>RootCalculations!BF125</f>
        <v>35.901325531330492</v>
      </c>
      <c r="H68" s="105">
        <f ca="1">RootCalculations!Z125</f>
        <v>40.824077100044555</v>
      </c>
      <c r="I68" s="105">
        <f ca="1">RootCalculations!AM125</f>
        <v>40.052706754615834</v>
      </c>
      <c r="J68" s="105">
        <f ca="1">RootCalculations!BA125</f>
        <v>39.668974928272505</v>
      </c>
      <c r="K68" s="105">
        <f ca="1">RootCalculations!BJ125</f>
        <v>38.733501665490152</v>
      </c>
      <c r="L68" s="13">
        <f ca="1">RootCalculations!V125</f>
        <v>21.337039999999998</v>
      </c>
      <c r="M68" s="108">
        <f ca="1">RootCalculations!U125</f>
        <v>1.1599999999999999</v>
      </c>
      <c r="N68" s="58">
        <f t="shared" si="8"/>
        <v>0</v>
      </c>
      <c r="O68" s="58">
        <f t="shared" si="10"/>
        <v>-1.6181579283134795E-2</v>
      </c>
      <c r="P68" s="58">
        <f t="shared" si="11"/>
        <v>-3.1280208378728358E-2</v>
      </c>
      <c r="Q68" s="58">
        <f t="shared" si="12"/>
        <v>-3.1280208378728358E-2</v>
      </c>
      <c r="R68" s="58">
        <v>0</v>
      </c>
      <c r="S68" s="58">
        <f t="shared" ca="1" si="13"/>
        <v>-1.8894985514023577E-2</v>
      </c>
      <c r="T68" s="58">
        <f t="shared" ca="1" si="14"/>
        <v>-2.8294630370732654E-2</v>
      </c>
      <c r="U68" s="58">
        <f t="shared" ca="1" si="15"/>
        <v>-5.1209374052258005E-2</v>
      </c>
      <c r="W68" s="123" t="str">
        <f>$AA$8&amp;" "&amp;AB9</f>
        <v>Start Rollover 50/50 Tier</v>
      </c>
      <c r="X68" s="127">
        <f>X43</f>
        <v>0</v>
      </c>
      <c r="Y68" s="127">
        <f>ROUND(RootCalculations!AE14,0)</f>
        <v>239</v>
      </c>
      <c r="Z68" s="127">
        <f>ROUND(RootCalculations!AF14,0)</f>
        <v>194</v>
      </c>
      <c r="AA68" s="128">
        <f>ROUND(RootCalculations!AF10,0)</f>
        <v>150</v>
      </c>
    </row>
    <row r="69" spans="2:27">
      <c r="B69" s="13">
        <f>RootCalculations!G66</f>
        <v>18.434000000000001</v>
      </c>
      <c r="C69" s="106" t="str">
        <f>RootCalculations!C66</f>
        <v>Douglas Electric Cooperative</v>
      </c>
      <c r="D69" s="105">
        <f>RootCalculations!T66</f>
        <v>33.949064274110405</v>
      </c>
      <c r="E69" s="105">
        <f>RootCalculations!AG66</f>
        <v>34.95898946171183</v>
      </c>
      <c r="F69" s="105">
        <f>RootCalculations!AU66</f>
        <v>35.901325531330492</v>
      </c>
      <c r="G69" s="107">
        <f>RootCalculations!BF66</f>
        <v>35.901325531330492</v>
      </c>
      <c r="H69" s="105">
        <f ca="1">RootCalculations!Z66</f>
        <v>40.725276047722183</v>
      </c>
      <c r="I69" s="105">
        <f ca="1">RootCalculations!AM66</f>
        <v>41.316537133926381</v>
      </c>
      <c r="J69" s="105">
        <f ca="1">RootCalculations!BA66</f>
        <v>42.077548508385405</v>
      </c>
      <c r="K69" s="105">
        <f ca="1">RootCalculations!BJ66</f>
        <v>38.733501665490152</v>
      </c>
      <c r="L69" s="13">
        <f ca="1">RootCalculations!V66</f>
        <v>23.964200000000002</v>
      </c>
      <c r="M69" s="108">
        <f ca="1">RootCalculations!U66</f>
        <v>1.3</v>
      </c>
      <c r="N69" s="58">
        <f t="shared" si="8"/>
        <v>0</v>
      </c>
      <c r="O69" s="58">
        <f t="shared" si="10"/>
        <v>2.9748248123928178E-2</v>
      </c>
      <c r="P69" s="58">
        <f t="shared" si="11"/>
        <v>5.7505598429965721E-2</v>
      </c>
      <c r="Q69" s="58">
        <f t="shared" si="12"/>
        <v>5.7505598429965721E-2</v>
      </c>
      <c r="R69" s="58">
        <v>0</v>
      </c>
      <c r="S69" s="58">
        <f t="shared" ca="1" si="13"/>
        <v>1.4518283080791283E-2</v>
      </c>
      <c r="T69" s="58">
        <f t="shared" ca="1" si="14"/>
        <v>3.3204746336860103E-2</v>
      </c>
      <c r="U69" s="58">
        <f t="shared" ca="1" si="15"/>
        <v>-4.8907572287491763E-2</v>
      </c>
      <c r="W69" s="123" t="str">
        <f>$AA$8&amp;" "&amp;AB10</f>
        <v>Start Hybrid Tier</v>
      </c>
      <c r="X69" s="127">
        <f>X44</f>
        <v>90</v>
      </c>
      <c r="Y69" s="127">
        <f>ROUND(RootCalculations!AS14,0)</f>
        <v>0</v>
      </c>
      <c r="Z69" s="127">
        <f>ROUND(RootCalculations!AT14,0)</f>
        <v>389</v>
      </c>
      <c r="AA69" s="128">
        <f>ROUND(RootCalculations!AT10,0)</f>
        <v>0</v>
      </c>
    </row>
    <row r="70" spans="2:27">
      <c r="B70" s="13">
        <f>RootCalculations!G145</f>
        <v>18.718</v>
      </c>
      <c r="C70" s="106" t="str">
        <f>RootCalculations!C145</f>
        <v>Yakama Power</v>
      </c>
      <c r="D70" s="105">
        <f>RootCalculations!T145</f>
        <v>33.96620714690583</v>
      </c>
      <c r="E70" s="105">
        <f>RootCalculations!AG145</f>
        <v>34.967264146932507</v>
      </c>
      <c r="F70" s="105">
        <f>RootCalculations!AU145</f>
        <v>35.901325531330492</v>
      </c>
      <c r="G70" s="107">
        <f>RootCalculations!BF145</f>
        <v>35.901325531330492</v>
      </c>
      <c r="H70" s="105">
        <f ca="1">RootCalculations!Z145</f>
        <v>41.687139670020471</v>
      </c>
      <c r="I70" s="105">
        <f ca="1">RootCalculations!AM145</f>
        <v>42.188718910679995</v>
      </c>
      <c r="J70" s="105">
        <f ca="1">RootCalculations!BA145</f>
        <v>42.969489567997108</v>
      </c>
      <c r="K70" s="105">
        <f ca="1">RootCalculations!BJ145</f>
        <v>38.733501665490152</v>
      </c>
      <c r="L70" s="13">
        <f ca="1">RootCalculations!V145</f>
        <v>25.269300000000001</v>
      </c>
      <c r="M70" s="108">
        <f ca="1">RootCalculations!U145</f>
        <v>1.35</v>
      </c>
      <c r="N70" s="58">
        <f t="shared" si="8"/>
        <v>0</v>
      </c>
      <c r="O70" s="58">
        <f t="shared" si="10"/>
        <v>2.9472145526789228E-2</v>
      </c>
      <c r="P70" s="58">
        <f t="shared" si="11"/>
        <v>5.6971871367773375E-2</v>
      </c>
      <c r="Q70" s="58">
        <f t="shared" si="12"/>
        <v>5.6971871367773375E-2</v>
      </c>
      <c r="R70" s="58">
        <v>0</v>
      </c>
      <c r="S70" s="58">
        <f t="shared" ca="1" si="13"/>
        <v>1.2031989832591794E-2</v>
      </c>
      <c r="T70" s="58">
        <f t="shared" ca="1" si="14"/>
        <v>3.0761282931072609E-2</v>
      </c>
      <c r="U70" s="58">
        <f t="shared" ca="1" si="15"/>
        <v>-7.0852498586139401E-2</v>
      </c>
      <c r="W70" s="123" t="str">
        <f>$AA$8&amp;" "&amp;AB11</f>
        <v>Start Melded</v>
      </c>
      <c r="X70" s="129">
        <f>X45</f>
        <v>90</v>
      </c>
      <c r="Y70" s="129" t="s">
        <v>251</v>
      </c>
      <c r="Z70" s="129" t="s">
        <v>251</v>
      </c>
      <c r="AA70" s="131">
        <f>ROUND(RootCalculations!BF10,0)</f>
        <v>0</v>
      </c>
    </row>
    <row r="71" spans="2:27">
      <c r="B71" s="13">
        <f>RootCalculations!G27</f>
        <v>19.989999999999998</v>
      </c>
      <c r="C71" s="106" t="str">
        <f>RootCalculations!C27</f>
        <v>Ashland, City of</v>
      </c>
      <c r="D71" s="105">
        <f>RootCalculations!T27</f>
        <v>33.949064274110405</v>
      </c>
      <c r="E71" s="105">
        <f>RootCalculations!AG27</f>
        <v>34.95898946171183</v>
      </c>
      <c r="F71" s="105">
        <f>RootCalculations!AU27</f>
        <v>35.901325531330492</v>
      </c>
      <c r="G71" s="107">
        <f>RootCalculations!BF27</f>
        <v>35.901325531330492</v>
      </c>
      <c r="H71" s="105">
        <f ca="1">RootCalculations!Z27</f>
        <v>40.348296014813201</v>
      </c>
      <c r="I71" s="105">
        <f ca="1">RootCalculations!AM27</f>
        <v>41.457030526951428</v>
      </c>
      <c r="J71" s="105">
        <f ca="1">RootCalculations!BA27</f>
        <v>41.723331860182974</v>
      </c>
      <c r="K71" s="105">
        <f ca="1">RootCalculations!BJ27</f>
        <v>38.733501665490152</v>
      </c>
      <c r="L71" s="13">
        <f ca="1">RootCalculations!V27</f>
        <v>26.7866</v>
      </c>
      <c r="M71" s="108">
        <f ca="1">RootCalculations!U27</f>
        <v>1.34</v>
      </c>
      <c r="N71" s="58">
        <f t="shared" si="8"/>
        <v>0</v>
      </c>
      <c r="O71" s="58">
        <f t="shared" ref="O71:O102" si="16">E71/$D71-1</f>
        <v>2.9748248123928178E-2</v>
      </c>
      <c r="P71" s="58">
        <f t="shared" ref="P71:P102" si="17">F71/$D71-1</f>
        <v>5.7505598429965721E-2</v>
      </c>
      <c r="Q71" s="58">
        <f t="shared" ref="Q71:Q102" si="18">G71/$D71-1</f>
        <v>5.7505598429965721E-2</v>
      </c>
      <c r="R71" s="58">
        <v>0</v>
      </c>
      <c r="S71" s="58">
        <f t="shared" ref="S71:S102" ca="1" si="19">I71/$H71-1</f>
        <v>2.7479091353230123E-2</v>
      </c>
      <c r="T71" s="58">
        <f t="shared" ref="T71:T102" ca="1" si="20">J71/$H71-1</f>
        <v>3.4079155284896023E-2</v>
      </c>
      <c r="U71" s="58">
        <f t="shared" ref="U71:U102" ca="1" si="21">K71/$H71-1</f>
        <v>-4.0021376583789459E-2</v>
      </c>
      <c r="W71" s="114"/>
      <c r="X71" s="125" t="s">
        <v>257</v>
      </c>
      <c r="Y71" s="125" t="s">
        <v>258</v>
      </c>
      <c r="Z71" s="125" t="s">
        <v>259</v>
      </c>
      <c r="AA71" s="126" t="s">
        <v>260</v>
      </c>
    </row>
    <row r="72" spans="2:27">
      <c r="B72" s="13">
        <f>RootCalculations!G22</f>
        <v>21.673999999999999</v>
      </c>
      <c r="C72" s="106" t="str">
        <f>RootCalculations!C22</f>
        <v>Blachly Lane Elec Coop</v>
      </c>
      <c r="D72" s="105">
        <f>RootCalculations!T22</f>
        <v>39.410707587557852</v>
      </c>
      <c r="E72" s="105">
        <f>RootCalculations!AG22</f>
        <v>37.595267508320056</v>
      </c>
      <c r="F72" s="105">
        <f>RootCalculations!AU22</f>
        <v>35.901325531330492</v>
      </c>
      <c r="G72" s="107">
        <f>RootCalculations!BF22</f>
        <v>35.901325531330492</v>
      </c>
      <c r="H72" s="105">
        <f ca="1">RootCalculations!Z22</f>
        <v>44.591779493563557</v>
      </c>
      <c r="I72" s="105">
        <f ca="1">RootCalculations!AM22</f>
        <v>42.947187533544422</v>
      </c>
      <c r="J72" s="105">
        <f ca="1">RootCalculations!BA22</f>
        <v>41.7001660762174</v>
      </c>
      <c r="K72" s="105">
        <f ca="1">RootCalculations!BJ22</f>
        <v>38.733501665490152</v>
      </c>
      <c r="L72" s="13">
        <f ca="1">RootCalculations!V22</f>
        <v>27.525980000000001</v>
      </c>
      <c r="M72" s="108">
        <f ca="1">RootCalculations!U22</f>
        <v>1.27</v>
      </c>
      <c r="N72" s="58">
        <f t="shared" si="8"/>
        <v>0</v>
      </c>
      <c r="O72" s="58">
        <f t="shared" si="16"/>
        <v>-4.6064640560042558E-2</v>
      </c>
      <c r="P72" s="58">
        <f t="shared" si="17"/>
        <v>-8.9046410761102091E-2</v>
      </c>
      <c r="Q72" s="58">
        <f t="shared" si="18"/>
        <v>-8.9046410761102091E-2</v>
      </c>
      <c r="R72" s="58">
        <v>0</v>
      </c>
      <c r="S72" s="58">
        <f t="shared" ca="1" si="19"/>
        <v>-3.6881056972766002E-2</v>
      </c>
      <c r="T72" s="58">
        <f t="shared" ca="1" si="20"/>
        <v>-6.4846333790369082E-2</v>
      </c>
      <c r="U72" s="58">
        <f t="shared" ca="1" si="21"/>
        <v>-0.13137573549669612</v>
      </c>
      <c r="W72" s="123" t="str">
        <f>$AA$9&amp;" "&amp;AB8</f>
        <v>End Rollover Tier</v>
      </c>
      <c r="X72" s="130">
        <f ca="1">X22</f>
        <v>0</v>
      </c>
      <c r="Y72" s="130">
        <f ca="1">X28</f>
        <v>1259</v>
      </c>
      <c r="Z72" s="130">
        <f ca="1">Y34</f>
        <v>338</v>
      </c>
      <c r="AA72" s="128">
        <f ca="1">X34</f>
        <v>338</v>
      </c>
    </row>
    <row r="73" spans="2:27">
      <c r="B73" s="13">
        <f>RootCalculations!G116</f>
        <v>21.994</v>
      </c>
      <c r="C73" s="106" t="str">
        <f>RootCalculations!C116</f>
        <v>Ravalli County Elec Coop</v>
      </c>
      <c r="D73" s="105">
        <f>RootCalculations!T116</f>
        <v>38.563308403889891</v>
      </c>
      <c r="E73" s="105">
        <f>RootCalculations!AG116</f>
        <v>37.186236794227625</v>
      </c>
      <c r="F73" s="105">
        <f>RootCalculations!AU116</f>
        <v>35.901325531330492</v>
      </c>
      <c r="G73" s="107">
        <f>RootCalculations!BF116</f>
        <v>35.901325531330492</v>
      </c>
      <c r="H73" s="105">
        <f ca="1">RootCalculations!Z116</f>
        <v>44.932043940042931</v>
      </c>
      <c r="I73" s="105">
        <f ca="1">RootCalculations!AM116</f>
        <v>43.694611393410099</v>
      </c>
      <c r="J73" s="105">
        <f ca="1">RootCalculations!BA116</f>
        <v>42.819112624474705</v>
      </c>
      <c r="K73" s="105">
        <f ca="1">RootCalculations!BJ116</f>
        <v>38.733501665490152</v>
      </c>
      <c r="L73" s="13">
        <f ca="1">RootCalculations!V116</f>
        <v>29.471960000000003</v>
      </c>
      <c r="M73" s="108">
        <f ca="1">RootCalculations!U116</f>
        <v>1.34</v>
      </c>
      <c r="N73" s="58">
        <f t="shared" ref="N73:N136" si="22">N72</f>
        <v>0</v>
      </c>
      <c r="O73" s="58">
        <f t="shared" si="16"/>
        <v>-3.5709374186457477E-2</v>
      </c>
      <c r="P73" s="58">
        <f t="shared" si="17"/>
        <v>-6.9028902932272374E-2</v>
      </c>
      <c r="Q73" s="58">
        <f t="shared" si="18"/>
        <v>-6.9028902932272374E-2</v>
      </c>
      <c r="R73" s="58">
        <v>0</v>
      </c>
      <c r="S73" s="58">
        <f t="shared" ca="1" si="19"/>
        <v>-2.7540090281315766E-2</v>
      </c>
      <c r="T73" s="58">
        <f t="shared" ca="1" si="20"/>
        <v>-4.7025043383018827E-2</v>
      </c>
      <c r="U73" s="58">
        <f t="shared" ca="1" si="21"/>
        <v>-0.13795371256255506</v>
      </c>
      <c r="W73" s="123" t="str">
        <f>$AA$9&amp;" "&amp;AB9</f>
        <v>End Rollover 50/50 Tier</v>
      </c>
      <c r="X73" s="130">
        <f ca="1">X23</f>
        <v>0</v>
      </c>
      <c r="Y73" s="130">
        <f ca="1">X29</f>
        <v>1096</v>
      </c>
      <c r="Z73" s="130">
        <f ca="1">Y35</f>
        <v>220</v>
      </c>
      <c r="AA73" s="128">
        <f ca="1">X35</f>
        <v>175</v>
      </c>
    </row>
    <row r="74" spans="2:27">
      <c r="B74" s="13">
        <f>RootCalculations!G23</f>
        <v>24.05</v>
      </c>
      <c r="C74" s="106" t="str">
        <f>RootCalculations!C23</f>
        <v>Canby, City of</v>
      </c>
      <c r="D74" s="105">
        <f>RootCalculations!T23</f>
        <v>38.486630617168736</v>
      </c>
      <c r="E74" s="105">
        <f>RootCalculations!AG23</f>
        <v>37.149225229357071</v>
      </c>
      <c r="F74" s="105">
        <f>RootCalculations!AU23</f>
        <v>35.901325531330492</v>
      </c>
      <c r="G74" s="107">
        <f>RootCalculations!BF23</f>
        <v>35.901325531330492</v>
      </c>
      <c r="H74" s="105">
        <f ca="1">RootCalculations!Z23</f>
        <v>43.243608310945682</v>
      </c>
      <c r="I74" s="105">
        <f ca="1">RootCalculations!AM23</f>
        <v>41.927179128167921</v>
      </c>
      <c r="J74" s="105">
        <f ca="1">RootCalculations!BA23</f>
        <v>41.003586111216343</v>
      </c>
      <c r="K74" s="105">
        <f ca="1">RootCalculations!BJ23</f>
        <v>38.733501665490152</v>
      </c>
      <c r="L74" s="13">
        <f ca="1">RootCalculations!V23</f>
        <v>29.581500000000002</v>
      </c>
      <c r="M74" s="108">
        <f ca="1">RootCalculations!U23</f>
        <v>1.23</v>
      </c>
      <c r="N74" s="58">
        <f t="shared" si="22"/>
        <v>0</v>
      </c>
      <c r="O74" s="58">
        <f t="shared" si="16"/>
        <v>-3.474986940569047E-2</v>
      </c>
      <c r="P74" s="58">
        <f t="shared" si="17"/>
        <v>-6.717410810924429E-2</v>
      </c>
      <c r="Q74" s="58">
        <f t="shared" si="18"/>
        <v>-6.717410810924429E-2</v>
      </c>
      <c r="R74" s="58">
        <v>0</v>
      </c>
      <c r="S74" s="58">
        <f t="shared" ca="1" si="19"/>
        <v>-3.0442167853151791E-2</v>
      </c>
      <c r="T74" s="58">
        <f t="shared" ca="1" si="20"/>
        <v>-5.1800076062624711E-2</v>
      </c>
      <c r="U74" s="58">
        <f t="shared" ca="1" si="21"/>
        <v>-0.10429533569505456</v>
      </c>
      <c r="W74" s="123" t="str">
        <f>$AA$9&amp;" "&amp;AB10</f>
        <v>End Hybrid Tier</v>
      </c>
      <c r="X74" s="130">
        <f ca="1">X24</f>
        <v>94</v>
      </c>
      <c r="Y74" s="130">
        <f ca="1">X30</f>
        <v>827</v>
      </c>
      <c r="Z74" s="130">
        <f ca="1">Y36</f>
        <v>385</v>
      </c>
      <c r="AA74" s="128">
        <f ca="1">X36</f>
        <v>0</v>
      </c>
    </row>
    <row r="75" spans="2:27" ht="13.5" thickBot="1">
      <c r="B75" s="13">
        <f>RootCalculations!G57</f>
        <v>24.234999999999999</v>
      </c>
      <c r="C75" s="106" t="str">
        <f>RootCalculations!C57</f>
        <v>Clearwater Power</v>
      </c>
      <c r="D75" s="105">
        <f>RootCalculations!T57</f>
        <v>34.377570695336594</v>
      </c>
      <c r="E75" s="105">
        <f>RootCalculations!AG57</f>
        <v>35.165825024980457</v>
      </c>
      <c r="F75" s="105">
        <f>RootCalculations!AU57</f>
        <v>35.901325531330492</v>
      </c>
      <c r="G75" s="107">
        <f>RootCalculations!BF57</f>
        <v>35.901325531330492</v>
      </c>
      <c r="H75" s="105">
        <f ca="1">RootCalculations!Z57</f>
        <v>42.298033503078884</v>
      </c>
      <c r="I75" s="105">
        <f ca="1">RootCalculations!AM57</f>
        <v>42.639757955901224</v>
      </c>
      <c r="J75" s="105">
        <f ca="1">RootCalculations!BA57</f>
        <v>43.263657603500803</v>
      </c>
      <c r="K75" s="105">
        <f ca="1">RootCalculations!BJ57</f>
        <v>38.733501665490152</v>
      </c>
      <c r="L75" s="13">
        <f ca="1">RootCalculations!V57</f>
        <v>33.201950000000004</v>
      </c>
      <c r="M75" s="108">
        <f ca="1">RootCalculations!U57</f>
        <v>1.37</v>
      </c>
      <c r="N75" s="58">
        <f t="shared" si="22"/>
        <v>0</v>
      </c>
      <c r="O75" s="58">
        <f t="shared" si="16"/>
        <v>2.2929320301006362E-2</v>
      </c>
      <c r="P75" s="58">
        <f t="shared" si="17"/>
        <v>4.4324098683348856E-2</v>
      </c>
      <c r="Q75" s="58">
        <f t="shared" si="18"/>
        <v>4.4324098683348856E-2</v>
      </c>
      <c r="R75" s="58">
        <v>0</v>
      </c>
      <c r="S75" s="58">
        <f t="shared" ca="1" si="19"/>
        <v>8.0789678507742213E-3</v>
      </c>
      <c r="T75" s="58">
        <f t="shared" ca="1" si="20"/>
        <v>2.2829054224273282E-2</v>
      </c>
      <c r="U75" s="58">
        <f t="shared" ca="1" si="21"/>
        <v>-8.4271809878094461E-2</v>
      </c>
      <c r="W75" s="124" t="str">
        <f>$AA$9&amp;" "&amp;AB11</f>
        <v>End Melded</v>
      </c>
      <c r="X75" s="132">
        <f ca="1">X25</f>
        <v>920</v>
      </c>
      <c r="Y75" s="132" t="str">
        <f>X31</f>
        <v>N/A</v>
      </c>
      <c r="Z75" s="132" t="str">
        <f>Y37</f>
        <v>N/A</v>
      </c>
      <c r="AA75" s="133">
        <f ca="1">X37</f>
        <v>0</v>
      </c>
    </row>
    <row r="76" spans="2:27">
      <c r="B76" s="13">
        <f>RootCalculations!G108</f>
        <v>24.655000000000001</v>
      </c>
      <c r="C76" s="106" t="str">
        <f>RootCalculations!C108</f>
        <v>Orcas P &amp; L</v>
      </c>
      <c r="D76" s="105">
        <f>RootCalculations!T108</f>
        <v>33.949064274110405</v>
      </c>
      <c r="E76" s="105">
        <f>RootCalculations!AG108</f>
        <v>34.95898946171183</v>
      </c>
      <c r="F76" s="105">
        <f>RootCalculations!AU108</f>
        <v>35.901325531330492</v>
      </c>
      <c r="G76" s="107">
        <f>RootCalculations!BF108</f>
        <v>35.901325531330492</v>
      </c>
      <c r="H76" s="105">
        <f ca="1">RootCalculations!Z108</f>
        <v>40.069093799037027</v>
      </c>
      <c r="I76" s="105">
        <f ca="1">RootCalculations!AM108</f>
        <v>40.651095762318242</v>
      </c>
      <c r="J76" s="105">
        <f ca="1">RootCalculations!BA108</f>
        <v>41.46098885946811</v>
      </c>
      <c r="K76" s="105">
        <f ca="1">RootCalculations!BJ108</f>
        <v>38.733501665490152</v>
      </c>
      <c r="L76" s="13">
        <f ca="1">RootCalculations!V108</f>
        <v>31.065300000000001</v>
      </c>
      <c r="M76" s="108">
        <f ca="1">RootCalculations!U108</f>
        <v>1.26</v>
      </c>
      <c r="N76" s="58">
        <f t="shared" si="22"/>
        <v>0</v>
      </c>
      <c r="O76" s="58">
        <f t="shared" si="16"/>
        <v>2.9748248123928178E-2</v>
      </c>
      <c r="P76" s="58">
        <f t="shared" si="17"/>
        <v>5.7505598429965721E-2</v>
      </c>
      <c r="Q76" s="58">
        <f t="shared" si="18"/>
        <v>5.7505598429965721E-2</v>
      </c>
      <c r="R76" s="58">
        <v>0</v>
      </c>
      <c r="S76" s="58">
        <f t="shared" ca="1" si="19"/>
        <v>1.4524959466270859E-2</v>
      </c>
      <c r="T76" s="58">
        <f t="shared" ca="1" si="20"/>
        <v>3.4737373083903789E-2</v>
      </c>
      <c r="U76" s="58">
        <f t="shared" ca="1" si="21"/>
        <v>-3.3332227083682442E-2</v>
      </c>
    </row>
    <row r="77" spans="2:27">
      <c r="B77" s="13">
        <f>RootCalculations!G138</f>
        <v>25.148</v>
      </c>
      <c r="C77" s="106" t="str">
        <f>RootCalculations!C138</f>
        <v>Vigilante Elec Coop</v>
      </c>
      <c r="D77" s="105">
        <f>RootCalculations!T138</f>
        <v>40.904246817948241</v>
      </c>
      <c r="E77" s="105">
        <f>RootCalculations!AG138</f>
        <v>38.316183258188211</v>
      </c>
      <c r="F77" s="105">
        <f>RootCalculations!AU138</f>
        <v>35.901325531330492</v>
      </c>
      <c r="G77" s="107">
        <f>RootCalculations!BF138</f>
        <v>35.901325531330492</v>
      </c>
      <c r="H77" s="105">
        <f ca="1">RootCalculations!Z138</f>
        <v>42.891979622284644</v>
      </c>
      <c r="I77" s="105">
        <f ca="1">RootCalculations!AM138</f>
        <v>40.279742860195192</v>
      </c>
      <c r="J77" s="105">
        <f ca="1">RootCalculations!BA138</f>
        <v>38.162945795225774</v>
      </c>
      <c r="K77" s="105">
        <f ca="1">RootCalculations!BJ138</f>
        <v>38.733501665490152</v>
      </c>
      <c r="L77" s="13">
        <f ca="1">RootCalculations!V138</f>
        <v>27.41132</v>
      </c>
      <c r="M77" s="108">
        <f ca="1">RootCalculations!U138</f>
        <v>1.0900000000000001</v>
      </c>
      <c r="N77" s="58">
        <f t="shared" si="22"/>
        <v>0</v>
      </c>
      <c r="O77" s="58">
        <f t="shared" si="16"/>
        <v>-6.3271267926743091E-2</v>
      </c>
      <c r="P77" s="58">
        <f t="shared" si="17"/>
        <v>-0.12230811409104181</v>
      </c>
      <c r="Q77" s="58">
        <f t="shared" si="18"/>
        <v>-0.12230811409104181</v>
      </c>
      <c r="R77" s="58">
        <v>0</v>
      </c>
      <c r="S77" s="58">
        <f t="shared" ca="1" si="19"/>
        <v>-6.0902685888908126E-2</v>
      </c>
      <c r="T77" s="58">
        <f t="shared" ca="1" si="20"/>
        <v>-0.11025450139405291</v>
      </c>
      <c r="U77" s="58">
        <f t="shared" ca="1" si="21"/>
        <v>-9.6952343851108735E-2</v>
      </c>
    </row>
    <row r="78" spans="2:27">
      <c r="B78" s="13">
        <f>RootCalculations!G33</f>
        <v>25.315999999999999</v>
      </c>
      <c r="C78" s="106" t="str">
        <f>RootCalculations!C33</f>
        <v>Centralia, City of</v>
      </c>
      <c r="D78" s="105">
        <f>RootCalculations!T33</f>
        <v>35.037961977577211</v>
      </c>
      <c r="E78" s="105">
        <f>RootCalculations!AG33</f>
        <v>35.48458898293719</v>
      </c>
      <c r="F78" s="105">
        <f>RootCalculations!AU33</f>
        <v>35.901325531330492</v>
      </c>
      <c r="G78" s="107">
        <f>RootCalculations!BF33</f>
        <v>35.901325531330492</v>
      </c>
      <c r="H78" s="105">
        <f ca="1">RootCalculations!Z33</f>
        <v>34.387347035542071</v>
      </c>
      <c r="I78" s="105">
        <f ca="1">RootCalculations!AM33</f>
        <v>34.854465131310413</v>
      </c>
      <c r="J78" s="105">
        <f ca="1">RootCalculations!BA33</f>
        <v>35.916810916796102</v>
      </c>
      <c r="K78" s="105">
        <f ca="1">RootCalculations!BJ33</f>
        <v>38.733501665490152</v>
      </c>
      <c r="L78" s="13">
        <f ca="1">RootCalculations!V33</f>
        <v>24.556519999999999</v>
      </c>
      <c r="M78" s="108">
        <f ca="1">RootCalculations!U33</f>
        <v>0.97</v>
      </c>
      <c r="N78" s="58">
        <f t="shared" si="22"/>
        <v>0</v>
      </c>
      <c r="O78" s="58">
        <f t="shared" si="16"/>
        <v>1.2746945888171268E-2</v>
      </c>
      <c r="P78" s="58">
        <f t="shared" si="17"/>
        <v>2.4640804002978189E-2</v>
      </c>
      <c r="Q78" s="58">
        <f t="shared" si="18"/>
        <v>2.4640804002978189E-2</v>
      </c>
      <c r="R78" s="58">
        <v>0</v>
      </c>
      <c r="S78" s="58">
        <f t="shared" ca="1" si="19"/>
        <v>1.3584010865552942E-2</v>
      </c>
      <c r="T78" s="58">
        <f t="shared" ca="1" si="20"/>
        <v>4.4477519003522037E-2</v>
      </c>
      <c r="U78" s="58">
        <f t="shared" ca="1" si="21"/>
        <v>0.12638819230387233</v>
      </c>
    </row>
    <row r="79" spans="2:27">
      <c r="B79" s="13">
        <f>RootCalculations!G38</f>
        <v>25.696999999999999</v>
      </c>
      <c r="C79" s="106" t="str">
        <f>RootCalculations!C38</f>
        <v>Ellensburg, City of</v>
      </c>
      <c r="D79" s="105">
        <f>RootCalculations!T38</f>
        <v>35.89591234080693</v>
      </c>
      <c r="E79" s="105">
        <f>RootCalculations!AG38</f>
        <v>35.898712640938278</v>
      </c>
      <c r="F79" s="105">
        <f>RootCalculations!AU38</f>
        <v>35.901325531330492</v>
      </c>
      <c r="G79" s="107">
        <f>RootCalculations!BF38</f>
        <v>35.901325531330492</v>
      </c>
      <c r="H79" s="105">
        <f ca="1">RootCalculations!Z38</f>
        <v>34.16862471073118</v>
      </c>
      <c r="I79" s="105">
        <f ca="1">RootCalculations!AM38</f>
        <v>34.854465131310413</v>
      </c>
      <c r="J79" s="105">
        <f ca="1">RootCalculations!BA38</f>
        <v>35.916810916796102</v>
      </c>
      <c r="K79" s="105">
        <f ca="1">RootCalculations!BJ38</f>
        <v>38.733501665490152</v>
      </c>
      <c r="L79" s="13">
        <f ca="1">RootCalculations!V38</f>
        <v>23.384270000000001</v>
      </c>
      <c r="M79" s="108">
        <f ca="1">RootCalculations!U38</f>
        <v>0.91</v>
      </c>
      <c r="N79" s="58">
        <f t="shared" si="22"/>
        <v>0</v>
      </c>
      <c r="O79" s="58">
        <f t="shared" si="16"/>
        <v>7.8011671768019042E-5</v>
      </c>
      <c r="P79" s="58">
        <f t="shared" si="17"/>
        <v>1.5080242207443639E-4</v>
      </c>
      <c r="Q79" s="58">
        <f t="shared" si="18"/>
        <v>1.5080242207443639E-4</v>
      </c>
      <c r="R79" s="58">
        <v>0</v>
      </c>
      <c r="S79" s="58">
        <f t="shared" ca="1" si="19"/>
        <v>2.0072227851881674E-2</v>
      </c>
      <c r="T79" s="58">
        <f t="shared" ca="1" si="20"/>
        <v>5.1163493434837504E-2</v>
      </c>
      <c r="U79" s="58">
        <f t="shared" ca="1" si="21"/>
        <v>0.13359849842962235</v>
      </c>
    </row>
    <row r="80" spans="2:27">
      <c r="B80" s="13">
        <f>RootCalculations!G112</f>
        <v>25.768999999999991</v>
      </c>
      <c r="C80" s="106" t="str">
        <f>RootCalculations!C112</f>
        <v>Pend Oreille County PUD  #1</v>
      </c>
      <c r="D80" s="105">
        <f>RootCalculations!T112</f>
        <v>33.949064274110405</v>
      </c>
      <c r="E80" s="105">
        <f>RootCalculations!AG112</f>
        <v>34.95898946171183</v>
      </c>
      <c r="F80" s="105">
        <f>RootCalculations!AU112</f>
        <v>35.901325531330492</v>
      </c>
      <c r="G80" s="107">
        <f>RootCalculations!BF112</f>
        <v>35.901325531330492</v>
      </c>
      <c r="H80" s="105">
        <f ca="1">RootCalculations!Z112</f>
        <v>40.849711315947054</v>
      </c>
      <c r="I80" s="105">
        <f ca="1">RootCalculations!AM112</f>
        <v>41.377280870238778</v>
      </c>
      <c r="J80" s="105">
        <f ca="1">RootCalculations!BA112</f>
        <v>42.194469935996999</v>
      </c>
      <c r="K80" s="105">
        <f ca="1">RootCalculations!BJ112</f>
        <v>38.733501665490152</v>
      </c>
      <c r="L80" s="13">
        <f ca="1">RootCalculations!V112</f>
        <v>33.49969999999999</v>
      </c>
      <c r="M80" s="108">
        <f ca="1">RootCalculations!U112</f>
        <v>1.3</v>
      </c>
      <c r="N80" s="58">
        <f t="shared" si="22"/>
        <v>0</v>
      </c>
      <c r="O80" s="58">
        <f t="shared" si="16"/>
        <v>2.9748248123928178E-2</v>
      </c>
      <c r="P80" s="58">
        <f t="shared" si="17"/>
        <v>5.7505598429965721E-2</v>
      </c>
      <c r="Q80" s="58">
        <f t="shared" si="18"/>
        <v>5.7505598429965721E-2</v>
      </c>
      <c r="R80" s="58">
        <v>0</v>
      </c>
      <c r="S80" s="58">
        <f t="shared" ca="1" si="19"/>
        <v>1.2914890639282639E-2</v>
      </c>
      <c r="T80" s="58">
        <f t="shared" ca="1" si="20"/>
        <v>3.2919660304306042E-2</v>
      </c>
      <c r="U80" s="58">
        <f t="shared" ca="1" si="21"/>
        <v>-5.1804763908595119E-2</v>
      </c>
    </row>
    <row r="81" spans="2:21">
      <c r="B81" s="13">
        <f>RootCalculations!G135</f>
        <v>26.702000000000002</v>
      </c>
      <c r="C81" s="106" t="str">
        <f>RootCalculations!C135</f>
        <v>U.S. Naval Submarine Base, Bangor</v>
      </c>
      <c r="D81" s="105">
        <f>RootCalculations!T135</f>
        <v>40.810821719032603</v>
      </c>
      <c r="E81" s="105">
        <f>RootCalculations!AG135</f>
        <v>38.271087941057722</v>
      </c>
      <c r="F81" s="105">
        <f>RootCalculations!AU135</f>
        <v>35.901325531330492</v>
      </c>
      <c r="G81" s="107">
        <f>RootCalculations!BF135</f>
        <v>35.901325531330492</v>
      </c>
      <c r="H81" s="105">
        <f ca="1">RootCalculations!Z135</f>
        <v>44.513895689613825</v>
      </c>
      <c r="I81" s="105">
        <f ca="1">RootCalculations!AM135</f>
        <v>42.161056320691372</v>
      </c>
      <c r="J81" s="105">
        <f ca="1">RootCalculations!BA135</f>
        <v>40.260177241005124</v>
      </c>
      <c r="K81" s="105">
        <f ca="1">RootCalculations!BJ135</f>
        <v>38.733501665490152</v>
      </c>
      <c r="L81" s="13">
        <f ca="1">RootCalculations!V135</f>
        <v>31.775380000000002</v>
      </c>
      <c r="M81" s="108">
        <f ca="1">RootCalculations!U135</f>
        <v>1.19</v>
      </c>
      <c r="N81" s="58">
        <f t="shared" si="22"/>
        <v>0</v>
      </c>
      <c r="O81" s="58">
        <f t="shared" si="16"/>
        <v>-6.2231870641076714E-2</v>
      </c>
      <c r="P81" s="58">
        <f t="shared" si="17"/>
        <v>-0.12029888105420117</v>
      </c>
      <c r="Q81" s="58">
        <f t="shared" si="18"/>
        <v>-0.12029888105420117</v>
      </c>
      <c r="R81" s="58">
        <v>0</v>
      </c>
      <c r="S81" s="58">
        <f t="shared" ca="1" si="19"/>
        <v>-5.2856289760130459E-2</v>
      </c>
      <c r="T81" s="58">
        <f t="shared" ca="1" si="20"/>
        <v>-9.5559339004363975E-2</v>
      </c>
      <c r="U81" s="58">
        <f t="shared" ca="1" si="21"/>
        <v>-0.12985594575745885</v>
      </c>
    </row>
    <row r="82" spans="2:21">
      <c r="B82" s="13">
        <f>RootCalculations!G143</f>
        <v>26.806000000000001</v>
      </c>
      <c r="C82" s="106" t="str">
        <f>RootCalculations!C143</f>
        <v>Whatcom County PUD #1</v>
      </c>
      <c r="D82" s="105">
        <f>RootCalculations!T143</f>
        <v>33.949064274110405</v>
      </c>
      <c r="E82" s="105">
        <f>RootCalculations!AG143</f>
        <v>34.95898946171183</v>
      </c>
      <c r="F82" s="105">
        <f>RootCalculations!AU143</f>
        <v>35.901325531330492</v>
      </c>
      <c r="G82" s="107">
        <f>RootCalculations!BF143</f>
        <v>35.901325531330492</v>
      </c>
      <c r="H82" s="105">
        <f ca="1">RootCalculations!Z143</f>
        <v>40.827279853048104</v>
      </c>
      <c r="I82" s="105">
        <f ca="1">RootCalculations!AM143</f>
        <v>41.366330832625863</v>
      </c>
      <c r="J82" s="105">
        <f ca="1">RootCalculations!BA143</f>
        <v>42.173392963985954</v>
      </c>
      <c r="K82" s="105">
        <f ca="1">RootCalculations!BJ143</f>
        <v>38.733501665490152</v>
      </c>
      <c r="L82" s="13">
        <f ca="1">RootCalculations!V143</f>
        <v>34.847799999999999</v>
      </c>
      <c r="M82" s="108">
        <f ca="1">RootCalculations!U143</f>
        <v>1.3</v>
      </c>
      <c r="N82" s="58">
        <f t="shared" si="22"/>
        <v>0</v>
      </c>
      <c r="O82" s="58">
        <f t="shared" si="16"/>
        <v>2.9748248123928178E-2</v>
      </c>
      <c r="P82" s="58">
        <f t="shared" si="17"/>
        <v>5.7505598429965721E-2</v>
      </c>
      <c r="Q82" s="58">
        <f t="shared" si="18"/>
        <v>5.7505598429965721E-2</v>
      </c>
      <c r="R82" s="58">
        <v>0</v>
      </c>
      <c r="S82" s="58">
        <f t="shared" ca="1" si="19"/>
        <v>1.3203205834873E-2</v>
      </c>
      <c r="T82" s="58">
        <f t="shared" ca="1" si="20"/>
        <v>3.2970923259717289E-2</v>
      </c>
      <c r="U82" s="58">
        <f t="shared" ca="1" si="21"/>
        <v>-5.1283803258365568E-2</v>
      </c>
    </row>
    <row r="83" spans="2:21">
      <c r="B83" s="13">
        <f>RootCalculations!G101</f>
        <v>27.175999999999998</v>
      </c>
      <c r="C83" s="106" t="str">
        <f>RootCalculations!C101</f>
        <v>Modern Elec Coop</v>
      </c>
      <c r="D83" s="105">
        <f>RootCalculations!T101</f>
        <v>34.90547079941831</v>
      </c>
      <c r="E83" s="105">
        <f>RootCalculations!AG101</f>
        <v>35.420636878359147</v>
      </c>
      <c r="F83" s="105">
        <f>RootCalculations!AU101</f>
        <v>35.901325531330492</v>
      </c>
      <c r="G83" s="107">
        <f>RootCalculations!BF101</f>
        <v>35.901325531330492</v>
      </c>
      <c r="H83" s="105">
        <f ca="1">RootCalculations!Z101</f>
        <v>35.933429772470895</v>
      </c>
      <c r="I83" s="105">
        <f ca="1">RootCalculations!AM101</f>
        <v>36.127598087421973</v>
      </c>
      <c r="J83" s="105">
        <f ca="1">RootCalculations!BA101</f>
        <v>36.709136812423402</v>
      </c>
      <c r="K83" s="105">
        <f ca="1">RootCalculations!BJ101</f>
        <v>38.733501665490152</v>
      </c>
      <c r="L83" s="13">
        <f ca="1">RootCalculations!V101</f>
        <v>27.99128</v>
      </c>
      <c r="M83" s="108">
        <f ca="1">RootCalculations!U101</f>
        <v>1.03</v>
      </c>
      <c r="N83" s="58">
        <f t="shared" si="22"/>
        <v>0</v>
      </c>
      <c r="O83" s="58">
        <f t="shared" si="16"/>
        <v>1.4758892149061786E-2</v>
      </c>
      <c r="P83" s="58">
        <f t="shared" si="17"/>
        <v>2.8530047270663772E-2</v>
      </c>
      <c r="Q83" s="58">
        <f t="shared" si="18"/>
        <v>2.8530047270663772E-2</v>
      </c>
      <c r="R83" s="58">
        <v>0</v>
      </c>
      <c r="S83" s="58">
        <f t="shared" ca="1" si="19"/>
        <v>5.4035564147520976E-3</v>
      </c>
      <c r="T83" s="58">
        <f t="shared" ca="1" si="20"/>
        <v>2.1587336495966447E-2</v>
      </c>
      <c r="U83" s="58">
        <f t="shared" ca="1" si="21"/>
        <v>7.792386952064434E-2</v>
      </c>
    </row>
    <row r="84" spans="2:21">
      <c r="B84" s="13">
        <f>RootCalculations!G137</f>
        <v>27.382999999999999</v>
      </c>
      <c r="C84" s="106" t="str">
        <f>RootCalculations!C137</f>
        <v>Vera Irrigation District</v>
      </c>
      <c r="D84" s="105">
        <f>RootCalculations!T137</f>
        <v>34.18982063659994</v>
      </c>
      <c r="E84" s="105">
        <f>RootCalculations!AG137</f>
        <v>35.075200037281583</v>
      </c>
      <c r="F84" s="105">
        <f>RootCalculations!AU137</f>
        <v>35.901325531330492</v>
      </c>
      <c r="G84" s="107">
        <f>RootCalculations!BF137</f>
        <v>35.901325531330492</v>
      </c>
      <c r="H84" s="105">
        <f ca="1">RootCalculations!Z137</f>
        <v>36.534415718502245</v>
      </c>
      <c r="I84" s="105">
        <f ca="1">RootCalculations!AM137</f>
        <v>37.056210224065588</v>
      </c>
      <c r="J84" s="105">
        <f ca="1">RootCalculations!BA137</f>
        <v>37.93186195999639</v>
      </c>
      <c r="K84" s="105">
        <f ca="1">RootCalculations!BJ137</f>
        <v>38.733501665490152</v>
      </c>
      <c r="L84" s="13">
        <f ca="1">RootCalculations!V137</f>
        <v>29.573640000000001</v>
      </c>
      <c r="M84" s="108">
        <f ca="1">RootCalculations!U137</f>
        <v>1.08</v>
      </c>
      <c r="N84" s="58">
        <f t="shared" si="22"/>
        <v>0</v>
      </c>
      <c r="O84" s="58">
        <f t="shared" si="16"/>
        <v>2.5895994310477732E-2</v>
      </c>
      <c r="P84" s="58">
        <f t="shared" si="17"/>
        <v>5.0058902411976858E-2</v>
      </c>
      <c r="Q84" s="58">
        <f t="shared" si="18"/>
        <v>5.0058902411976858E-2</v>
      </c>
      <c r="R84" s="58">
        <v>0</v>
      </c>
      <c r="S84" s="58">
        <f t="shared" ca="1" si="19"/>
        <v>1.4282273174525795E-2</v>
      </c>
      <c r="T84" s="58">
        <f t="shared" ca="1" si="20"/>
        <v>3.8250132484982657E-2</v>
      </c>
      <c r="U84" s="58">
        <f t="shared" ca="1" si="21"/>
        <v>6.0192175069443188E-2</v>
      </c>
    </row>
    <row r="85" spans="2:21">
      <c r="B85" s="13">
        <f>RootCalculations!G91</f>
        <v>28.056000000000001</v>
      </c>
      <c r="C85" s="106" t="str">
        <f>RootCalculations!C91</f>
        <v>Lane County Elec Coop</v>
      </c>
      <c r="D85" s="105">
        <f>RootCalculations!T91</f>
        <v>33.949064274110405</v>
      </c>
      <c r="E85" s="105">
        <f>RootCalculations!AG91</f>
        <v>34.95898946171183</v>
      </c>
      <c r="F85" s="105">
        <f>RootCalculations!AU91</f>
        <v>35.901325531330492</v>
      </c>
      <c r="G85" s="107">
        <f>RootCalculations!BF91</f>
        <v>35.901325531330492</v>
      </c>
      <c r="H85" s="105">
        <f ca="1">RootCalculations!Z91</f>
        <v>39.839543331841561</v>
      </c>
      <c r="I85" s="105">
        <f ca="1">RootCalculations!AM91</f>
        <v>40.799887904707916</v>
      </c>
      <c r="J85" s="105">
        <f ca="1">RootCalculations!BA91</f>
        <v>41.245299459539311</v>
      </c>
      <c r="K85" s="105">
        <f ca="1">RootCalculations!BJ91</f>
        <v>38.733501665490152</v>
      </c>
      <c r="L85" s="13">
        <f ca="1">RootCalculations!V91</f>
        <v>36.192240000000005</v>
      </c>
      <c r="M85" s="108">
        <f ca="1">RootCalculations!U91</f>
        <v>1.29</v>
      </c>
      <c r="N85" s="58">
        <f t="shared" si="22"/>
        <v>0</v>
      </c>
      <c r="O85" s="58">
        <f t="shared" si="16"/>
        <v>2.9748248123928178E-2</v>
      </c>
      <c r="P85" s="58">
        <f t="shared" si="17"/>
        <v>5.7505598429965721E-2</v>
      </c>
      <c r="Q85" s="58">
        <f t="shared" si="18"/>
        <v>5.7505598429965721E-2</v>
      </c>
      <c r="R85" s="58">
        <v>0</v>
      </c>
      <c r="S85" s="58">
        <f t="shared" ca="1" si="19"/>
        <v>2.4105310767927435E-2</v>
      </c>
      <c r="T85" s="58">
        <f t="shared" ca="1" si="20"/>
        <v>3.5285447827264838E-2</v>
      </c>
      <c r="U85" s="58">
        <f t="shared" ca="1" si="21"/>
        <v>-2.7762408246969295E-2</v>
      </c>
    </row>
    <row r="86" spans="2:21">
      <c r="B86" s="13">
        <f>RootCalculations!G82</f>
        <v>28.477</v>
      </c>
      <c r="C86" s="106" t="str">
        <f>RootCalculations!C82</f>
        <v>Harney Elec Coop</v>
      </c>
      <c r="D86" s="105">
        <f>RootCalculations!T82</f>
        <v>39.812548352313584</v>
      </c>
      <c r="E86" s="105">
        <f>RootCalculations!AG82</f>
        <v>37.789231838387067</v>
      </c>
      <c r="F86" s="105">
        <f>RootCalculations!AU82</f>
        <v>35.901325531330492</v>
      </c>
      <c r="G86" s="107">
        <f>RootCalculations!BF82</f>
        <v>35.901325531330492</v>
      </c>
      <c r="H86" s="105">
        <f ca="1">RootCalculations!Z82</f>
        <v>45.985167550245656</v>
      </c>
      <c r="I86" s="105">
        <f ca="1">RootCalculations!AM82</f>
        <v>44.286824021426419</v>
      </c>
      <c r="J86" s="105">
        <f ca="1">RootCalculations!BA82</f>
        <v>42.969489567997115</v>
      </c>
      <c r="K86" s="105">
        <f ca="1">RootCalculations!BJ82</f>
        <v>38.733501665490152</v>
      </c>
      <c r="L86" s="13">
        <f ca="1">RootCalculations!V82</f>
        <v>38.443950000000001</v>
      </c>
      <c r="M86" s="108">
        <f ca="1">RootCalculations!U82</f>
        <v>1.35</v>
      </c>
      <c r="N86" s="58">
        <f t="shared" si="22"/>
        <v>0</v>
      </c>
      <c r="O86" s="58">
        <f t="shared" si="16"/>
        <v>-5.0821075205273569E-2</v>
      </c>
      <c r="P86" s="58">
        <f t="shared" si="17"/>
        <v>-9.8240956252573119E-2</v>
      </c>
      <c r="Q86" s="58">
        <f t="shared" si="18"/>
        <v>-9.8240956252573119E-2</v>
      </c>
      <c r="R86" s="58">
        <v>0</v>
      </c>
      <c r="S86" s="58">
        <f t="shared" ca="1" si="19"/>
        <v>-3.6932420154032086E-2</v>
      </c>
      <c r="T86" s="58">
        <f t="shared" ca="1" si="20"/>
        <v>-6.5579362714150435E-2</v>
      </c>
      <c r="U86" s="58">
        <f t="shared" ca="1" si="21"/>
        <v>-0.15769575867766439</v>
      </c>
    </row>
    <row r="87" spans="2:21">
      <c r="B87" s="13">
        <f>RootCalculations!G39</f>
        <v>29.579000000000001</v>
      </c>
      <c r="C87" s="106" t="str">
        <f>RootCalculations!C39</f>
        <v>Forest Grove, City of</v>
      </c>
      <c r="D87" s="105">
        <f>RootCalculations!T39</f>
        <v>36.806098007431416</v>
      </c>
      <c r="E87" s="105">
        <f>RootCalculations!AG39</f>
        <v>36.338049733009392</v>
      </c>
      <c r="F87" s="105">
        <f>RootCalculations!AU39</f>
        <v>35.901325531330492</v>
      </c>
      <c r="G87" s="107">
        <f>RootCalculations!BF39</f>
        <v>35.901325531330492</v>
      </c>
      <c r="H87" s="105">
        <f ca="1">RootCalculations!Z39</f>
        <v>43.630563023780219</v>
      </c>
      <c r="I87" s="105">
        <f ca="1">RootCalculations!AM39</f>
        <v>43.05928657978729</v>
      </c>
      <c r="J87" s="105">
        <f ca="1">RootCalculations!BA39</f>
        <v>42.819112624474698</v>
      </c>
      <c r="K87" s="105">
        <f ca="1">RootCalculations!BJ39</f>
        <v>38.733501665490152</v>
      </c>
      <c r="L87" s="13">
        <f ca="1">RootCalculations!V39</f>
        <v>39.635860000000001</v>
      </c>
      <c r="M87" s="108">
        <f ca="1">RootCalculations!U39</f>
        <v>1.34</v>
      </c>
      <c r="N87" s="58">
        <f t="shared" si="22"/>
        <v>0</v>
      </c>
      <c r="O87" s="58">
        <f t="shared" si="16"/>
        <v>-1.2716595883853876E-2</v>
      </c>
      <c r="P87" s="58">
        <f t="shared" si="17"/>
        <v>-2.4582135164619823E-2</v>
      </c>
      <c r="Q87" s="58">
        <f t="shared" si="18"/>
        <v>-2.4582135164619823E-2</v>
      </c>
      <c r="R87" s="58">
        <v>0</v>
      </c>
      <c r="S87" s="58">
        <f t="shared" ca="1" si="19"/>
        <v>-1.3093492368676629E-2</v>
      </c>
      <c r="T87" s="58">
        <f t="shared" ca="1" si="20"/>
        <v>-1.8598210590664466E-2</v>
      </c>
      <c r="U87" s="58">
        <f t="shared" ca="1" si="21"/>
        <v>-0.11223924283583031</v>
      </c>
    </row>
    <row r="88" spans="2:21">
      <c r="B88" s="13">
        <f>RootCalculations!G90</f>
        <v>30.274999999999999</v>
      </c>
      <c r="C88" s="106" t="str">
        <f>RootCalculations!C90</f>
        <v>Lakeview L &amp; P (WA)</v>
      </c>
      <c r="D88" s="105">
        <f>RootCalculations!T90</f>
        <v>33.949064274110405</v>
      </c>
      <c r="E88" s="105">
        <f>RootCalculations!AG90</f>
        <v>34.95898946171183</v>
      </c>
      <c r="F88" s="105">
        <f>RootCalculations!AU90</f>
        <v>35.901325531330492</v>
      </c>
      <c r="G88" s="107">
        <f>RootCalculations!BF90</f>
        <v>35.901325531330492</v>
      </c>
      <c r="H88" s="105">
        <f ca="1">RootCalculations!Z90</f>
        <v>40.174132051519081</v>
      </c>
      <c r="I88" s="105">
        <f ca="1">RootCalculations!AM90</f>
        <v>41.677717011255574</v>
      </c>
      <c r="J88" s="105">
        <f ca="1">RootCalculations!BA90</f>
        <v>41.559684531597298</v>
      </c>
      <c r="K88" s="105">
        <f ca="1">RootCalculations!BJ90</f>
        <v>38.733501665490152</v>
      </c>
      <c r="L88" s="13">
        <f ca="1">RootCalculations!V90</f>
        <v>41.779499999999992</v>
      </c>
      <c r="M88" s="108">
        <f ca="1">RootCalculations!U90</f>
        <v>1.38</v>
      </c>
      <c r="N88" s="58">
        <f t="shared" si="22"/>
        <v>0</v>
      </c>
      <c r="O88" s="58">
        <f t="shared" si="16"/>
        <v>2.9748248123928178E-2</v>
      </c>
      <c r="P88" s="58">
        <f t="shared" si="17"/>
        <v>5.7505598429965721E-2</v>
      </c>
      <c r="Q88" s="58">
        <f t="shared" si="18"/>
        <v>5.7505598429965721E-2</v>
      </c>
      <c r="R88" s="58">
        <v>0</v>
      </c>
      <c r="S88" s="58">
        <f t="shared" ca="1" si="19"/>
        <v>3.7426694316838205E-2</v>
      </c>
      <c r="T88" s="58">
        <f t="shared" ca="1" si="20"/>
        <v>3.4488672419889399E-2</v>
      </c>
      <c r="U88" s="58">
        <f t="shared" ca="1" si="21"/>
        <v>-3.5859651782432334E-2</v>
      </c>
    </row>
    <row r="89" spans="2:21">
      <c r="B89" s="13">
        <f>RootCalculations!G69</f>
        <v>33.006</v>
      </c>
      <c r="C89" s="106" t="str">
        <f>RootCalculations!C69</f>
        <v>Elmhurst Mutual P &amp; L</v>
      </c>
      <c r="D89" s="105">
        <f>RootCalculations!T69</f>
        <v>34.627828093945681</v>
      </c>
      <c r="E89" s="105">
        <f>RootCalculations!AG69</f>
        <v>35.286621651213828</v>
      </c>
      <c r="F89" s="105">
        <f>RootCalculations!AU69</f>
        <v>35.901325531330492</v>
      </c>
      <c r="G89" s="107">
        <f>RootCalculations!BF69</f>
        <v>35.901325531330492</v>
      </c>
      <c r="H89" s="105">
        <f ca="1">RootCalculations!Z69</f>
        <v>35.929884316620516</v>
      </c>
      <c r="I89" s="105">
        <f ca="1">RootCalculations!AM69</f>
        <v>36.257801329641936</v>
      </c>
      <c r="J89" s="105">
        <f ca="1">RootCalculations!BA69</f>
        <v>36.963087419996249</v>
      </c>
      <c r="K89" s="105">
        <f ca="1">RootCalculations!BJ69</f>
        <v>38.733501665490152</v>
      </c>
      <c r="L89" s="13">
        <f ca="1">RootCalculations!V69</f>
        <v>34.326239999999999</v>
      </c>
      <c r="M89" s="108">
        <f ca="1">RootCalculations!U69</f>
        <v>1.04</v>
      </c>
      <c r="N89" s="58">
        <f t="shared" si="22"/>
        <v>0</v>
      </c>
      <c r="O89" s="58">
        <f t="shared" si="16"/>
        <v>1.9024974811612028E-2</v>
      </c>
      <c r="P89" s="58">
        <f t="shared" si="17"/>
        <v>3.6776705542426624E-2</v>
      </c>
      <c r="Q89" s="58">
        <f t="shared" si="18"/>
        <v>3.6776705542426624E-2</v>
      </c>
      <c r="R89" s="58">
        <v>0</v>
      </c>
      <c r="S89" s="58">
        <f t="shared" ca="1" si="19"/>
        <v>9.126581375318521E-3</v>
      </c>
      <c r="T89" s="58">
        <f t="shared" ca="1" si="20"/>
        <v>2.8756093236230962E-2</v>
      </c>
      <c r="U89" s="58">
        <f t="shared" ca="1" si="21"/>
        <v>7.8030235893989053E-2</v>
      </c>
    </row>
    <row r="90" spans="2:21">
      <c r="B90" s="13">
        <f>RootCalculations!G100</f>
        <v>33.872</v>
      </c>
      <c r="C90" s="106" t="str">
        <f>RootCalculations!C100</f>
        <v>Missoula Elec Coop</v>
      </c>
      <c r="D90" s="105">
        <f>RootCalculations!T100</f>
        <v>39.880223767030863</v>
      </c>
      <c r="E90" s="105">
        <f>RootCalculations!AG100</f>
        <v>37.821898052541876</v>
      </c>
      <c r="F90" s="105">
        <f>RootCalculations!AU100</f>
        <v>35.901325531330492</v>
      </c>
      <c r="G90" s="107">
        <f>RootCalculations!BF100</f>
        <v>35.901325531330492</v>
      </c>
      <c r="H90" s="105">
        <f ca="1">RootCalculations!Z100</f>
        <v>44.519308254869394</v>
      </c>
      <c r="I90" s="105">
        <f ca="1">RootCalculations!AM100</f>
        <v>42.642580555832559</v>
      </c>
      <c r="J90" s="105">
        <f ca="1">RootCalculations!BA100</f>
        <v>41.181944287738794</v>
      </c>
      <c r="K90" s="105">
        <f ca="1">RootCalculations!BJ100</f>
        <v>38.733501665490152</v>
      </c>
      <c r="L90" s="13">
        <f ca="1">RootCalculations!V100</f>
        <v>42.001280000000001</v>
      </c>
      <c r="M90" s="108">
        <f ca="1">RootCalculations!U100</f>
        <v>1.24</v>
      </c>
      <c r="N90" s="58">
        <f t="shared" si="22"/>
        <v>0</v>
      </c>
      <c r="O90" s="58">
        <f t="shared" si="16"/>
        <v>-5.1612692208377497E-2</v>
      </c>
      <c r="P90" s="58">
        <f t="shared" si="17"/>
        <v>-9.9771211388982706E-2</v>
      </c>
      <c r="Q90" s="58">
        <f t="shared" si="18"/>
        <v>-9.9771211388982706E-2</v>
      </c>
      <c r="R90" s="58">
        <v>0</v>
      </c>
      <c r="S90" s="58">
        <f t="shared" ca="1" si="19"/>
        <v>-4.2155365224740726E-2</v>
      </c>
      <c r="T90" s="58">
        <f t="shared" ca="1" si="20"/>
        <v>-7.4964416518434329E-2</v>
      </c>
      <c r="U90" s="58">
        <f t="shared" ca="1" si="21"/>
        <v>-0.12996173606867323</v>
      </c>
    </row>
    <row r="91" spans="2:21">
      <c r="B91" s="13">
        <f>RootCalculations!G115</f>
        <v>35.408000000000001</v>
      </c>
      <c r="C91" s="106" t="str">
        <f>RootCalculations!C115</f>
        <v>Raft River Elec Coop</v>
      </c>
      <c r="D91" s="105">
        <f>RootCalculations!T115</f>
        <v>33.949064274110405</v>
      </c>
      <c r="E91" s="105">
        <f>RootCalculations!AG115</f>
        <v>34.95898946171183</v>
      </c>
      <c r="F91" s="105">
        <f>RootCalculations!AU115</f>
        <v>35.901325531330492</v>
      </c>
      <c r="G91" s="107">
        <f>RootCalculations!BF115</f>
        <v>35.901325531330492</v>
      </c>
      <c r="H91" s="105">
        <f ca="1">RootCalculations!Z115</f>
        <v>34.16862471073118</v>
      </c>
      <c r="I91" s="105">
        <f ca="1">RootCalculations!AM115</f>
        <v>34.854465131310413</v>
      </c>
      <c r="J91" s="105">
        <f ca="1">RootCalculations!BA115</f>
        <v>35.916810916796102</v>
      </c>
      <c r="K91" s="105">
        <f ca="1">RootCalculations!BJ115</f>
        <v>38.733501665490152</v>
      </c>
      <c r="L91" s="13">
        <f ca="1">RootCalculations!V115</f>
        <v>33.637599999999999</v>
      </c>
      <c r="M91" s="108">
        <f ca="1">RootCalculations!U115</f>
        <v>0.95</v>
      </c>
      <c r="N91" s="58">
        <f t="shared" si="22"/>
        <v>0</v>
      </c>
      <c r="O91" s="58">
        <f t="shared" si="16"/>
        <v>2.9748248123928178E-2</v>
      </c>
      <c r="P91" s="58">
        <f t="shared" si="17"/>
        <v>5.7505598429965721E-2</v>
      </c>
      <c r="Q91" s="58">
        <f t="shared" si="18"/>
        <v>5.7505598429965721E-2</v>
      </c>
      <c r="R91" s="58">
        <v>0</v>
      </c>
      <c r="S91" s="58">
        <f t="shared" ca="1" si="19"/>
        <v>2.0072227851881674E-2</v>
      </c>
      <c r="T91" s="58">
        <f t="shared" ca="1" si="20"/>
        <v>5.1163493434837504E-2</v>
      </c>
      <c r="U91" s="58">
        <f t="shared" ca="1" si="21"/>
        <v>0.13359849842962235</v>
      </c>
    </row>
    <row r="92" spans="2:21">
      <c r="B92" s="13">
        <f>RootCalculations!G114</f>
        <v>35.805</v>
      </c>
      <c r="C92" s="106" t="str">
        <f>RootCalculations!C114</f>
        <v>U.S. Naval Base,  Bremerton</v>
      </c>
      <c r="D92" s="105">
        <f>RootCalculations!T114</f>
        <v>38.303725674889058</v>
      </c>
      <c r="E92" s="105">
        <f>RootCalculations!AG114</f>
        <v>37.060938928645925</v>
      </c>
      <c r="F92" s="105">
        <f>RootCalculations!AU114</f>
        <v>35.901325531330492</v>
      </c>
      <c r="G92" s="107">
        <f>RootCalculations!BF114</f>
        <v>35.901325531330492</v>
      </c>
      <c r="H92" s="105">
        <f ca="1">RootCalculations!Z114</f>
        <v>43.572785673032087</v>
      </c>
      <c r="I92" s="105">
        <f ca="1">RootCalculations!AM114</f>
        <v>42.36144153767524</v>
      </c>
      <c r="J92" s="105">
        <f ca="1">RootCalculations!BA114</f>
        <v>41.530167394282621</v>
      </c>
      <c r="K92" s="105">
        <f ca="1">RootCalculations!BJ114</f>
        <v>38.733501665490152</v>
      </c>
      <c r="L92" s="13">
        <f ca="1">RootCalculations!V114</f>
        <v>45.1143</v>
      </c>
      <c r="M92" s="108">
        <f ca="1">RootCalculations!U114</f>
        <v>1.26</v>
      </c>
      <c r="N92" s="58">
        <f t="shared" si="22"/>
        <v>0</v>
      </c>
      <c r="O92" s="58">
        <f t="shared" si="16"/>
        <v>-3.2445583930700295E-2</v>
      </c>
      <c r="P92" s="58">
        <f t="shared" si="17"/>
        <v>-6.2719751179022176E-2</v>
      </c>
      <c r="Q92" s="58">
        <f t="shared" si="18"/>
        <v>-6.2719751179022176E-2</v>
      </c>
      <c r="R92" s="58">
        <v>0</v>
      </c>
      <c r="S92" s="58">
        <f t="shared" ca="1" si="19"/>
        <v>-2.7800474921358287E-2</v>
      </c>
      <c r="T92" s="58">
        <f t="shared" ca="1" si="20"/>
        <v>-4.6878303675077504E-2</v>
      </c>
      <c r="U92" s="58">
        <f t="shared" ca="1" si="21"/>
        <v>-0.11106207539393209</v>
      </c>
    </row>
    <row r="93" spans="2:21">
      <c r="B93" s="13">
        <f>RootCalculations!G110</f>
        <v>36.972000000000001</v>
      </c>
      <c r="C93" s="106" t="str">
        <f>RootCalculations!C110</f>
        <v>Pacific County PUD #2</v>
      </c>
      <c r="D93" s="105">
        <f>RootCalculations!T110</f>
        <v>34.457969757806147</v>
      </c>
      <c r="E93" s="105">
        <f>RootCalculations!AG110</f>
        <v>35.20463281069479</v>
      </c>
      <c r="F93" s="105">
        <f>RootCalculations!AU110</f>
        <v>35.901325531330492</v>
      </c>
      <c r="G93" s="107">
        <f>RootCalculations!BF110</f>
        <v>35.901325531330492</v>
      </c>
      <c r="H93" s="105">
        <f ca="1">RootCalculations!Z110</f>
        <v>36.283867757822129</v>
      </c>
      <c r="I93" s="105">
        <f ca="1">RootCalculations!AM110</f>
        <v>36.687000214082481</v>
      </c>
      <c r="J93" s="105">
        <f ca="1">RootCalculations!BA110</f>
        <v>37.456614072449149</v>
      </c>
      <c r="K93" s="105">
        <f ca="1">RootCalculations!BJ110</f>
        <v>38.733501665490152</v>
      </c>
      <c r="L93" s="13">
        <f ca="1">RootCalculations!V110</f>
        <v>39.19032</v>
      </c>
      <c r="M93" s="108">
        <f ca="1">RootCalculations!U110</f>
        <v>1.06</v>
      </c>
      <c r="N93" s="58">
        <f t="shared" si="22"/>
        <v>0</v>
      </c>
      <c r="O93" s="58">
        <f t="shared" si="16"/>
        <v>2.1668805740346686E-2</v>
      </c>
      <c r="P93" s="58">
        <f t="shared" si="17"/>
        <v>4.1887429342739146E-2</v>
      </c>
      <c r="Q93" s="58">
        <f t="shared" si="18"/>
        <v>4.1887429342739146E-2</v>
      </c>
      <c r="R93" s="58">
        <v>0</v>
      </c>
      <c r="S93" s="58">
        <f t="shared" ca="1" si="19"/>
        <v>1.1110514980130271E-2</v>
      </c>
      <c r="T93" s="58">
        <f t="shared" ca="1" si="20"/>
        <v>3.2321425115275915E-2</v>
      </c>
      <c r="U93" s="58">
        <f t="shared" ca="1" si="21"/>
        <v>6.7513031521837297E-2</v>
      </c>
    </row>
    <row r="94" spans="2:21">
      <c r="B94" s="13">
        <f>RootCalculations!G136</f>
        <v>37.084000000000003</v>
      </c>
      <c r="C94" s="106" t="str">
        <f>RootCalculations!C136</f>
        <v>U.S. DOE Richland Operations Office</v>
      </c>
      <c r="D94" s="105">
        <f>RootCalculations!T136</f>
        <v>34.377770993197068</v>
      </c>
      <c r="E94" s="105">
        <f>RootCalculations!AG136</f>
        <v>35.16592170666069</v>
      </c>
      <c r="F94" s="105">
        <f>RootCalculations!AU136</f>
        <v>35.901325531330492</v>
      </c>
      <c r="G94" s="107">
        <f>RootCalculations!BF136</f>
        <v>35.901325531330492</v>
      </c>
      <c r="H94" s="105">
        <f ca="1">RootCalculations!Z136</f>
        <v>39.348420574583074</v>
      </c>
      <c r="I94" s="105">
        <f ca="1">RootCalculations!AM136</f>
        <v>39.738471200096029</v>
      </c>
      <c r="J94" s="105">
        <f ca="1">RootCalculations!BA136</f>
        <v>40.450675763996749</v>
      </c>
      <c r="K94" s="105">
        <f ca="1">RootCalculations!BJ136</f>
        <v>38.733501665490152</v>
      </c>
      <c r="L94" s="13">
        <f ca="1">RootCalculations!V136</f>
        <v>44.500800000000005</v>
      </c>
      <c r="M94" s="108">
        <f ca="1">RootCalculations!U136</f>
        <v>1.2</v>
      </c>
      <c r="N94" s="58">
        <f t="shared" si="22"/>
        <v>0</v>
      </c>
      <c r="O94" s="58">
        <f t="shared" si="16"/>
        <v>2.2926172660222344E-2</v>
      </c>
      <c r="P94" s="58">
        <f t="shared" si="17"/>
        <v>4.4318014057249888E-2</v>
      </c>
      <c r="Q94" s="58">
        <f t="shared" si="18"/>
        <v>4.4318014057249888E-2</v>
      </c>
      <c r="R94" s="58">
        <v>0</v>
      </c>
      <c r="S94" s="58">
        <f t="shared" ca="1" si="19"/>
        <v>9.9127390583220176E-3</v>
      </c>
      <c r="T94" s="58">
        <f t="shared" ca="1" si="20"/>
        <v>2.8012692080598312E-2</v>
      </c>
      <c r="U94" s="58">
        <f t="shared" ca="1" si="21"/>
        <v>-1.5627537271219571E-2</v>
      </c>
    </row>
    <row r="95" spans="2:21">
      <c r="B95" s="13">
        <f>RootCalculations!G118</f>
        <v>38.332000000000001</v>
      </c>
      <c r="C95" s="106" t="str">
        <f>RootCalculations!C118</f>
        <v>Salem Elec Coop</v>
      </c>
      <c r="D95" s="105">
        <f>RootCalculations!T118</f>
        <v>33.949064274110405</v>
      </c>
      <c r="E95" s="105">
        <f>RootCalculations!AG118</f>
        <v>34.95898946171183</v>
      </c>
      <c r="F95" s="105">
        <f>RootCalculations!AU118</f>
        <v>35.901325531330492</v>
      </c>
      <c r="G95" s="107">
        <f>RootCalculations!BF118</f>
        <v>35.901325531330492</v>
      </c>
      <c r="H95" s="105">
        <f ca="1">RootCalculations!Z118</f>
        <v>36.554072142024708</v>
      </c>
      <c r="I95" s="105">
        <f ca="1">RootCalculations!AM118</f>
        <v>37.303730989167875</v>
      </c>
      <c r="J95" s="105">
        <f ca="1">RootCalculations!BA118</f>
        <v>38.158216614216421</v>
      </c>
      <c r="K95" s="105">
        <f ca="1">RootCalculations!BJ118</f>
        <v>38.733501665490152</v>
      </c>
      <c r="L95" s="13">
        <f ca="1">RootCalculations!V118</f>
        <v>42.165200000000006</v>
      </c>
      <c r="M95" s="108">
        <f ca="1">RootCalculations!U118</f>
        <v>1.1000000000000001</v>
      </c>
      <c r="N95" s="58">
        <f t="shared" si="22"/>
        <v>0</v>
      </c>
      <c r="O95" s="58">
        <f t="shared" si="16"/>
        <v>2.9748248123928178E-2</v>
      </c>
      <c r="P95" s="58">
        <f t="shared" si="17"/>
        <v>5.7505598429965721E-2</v>
      </c>
      <c r="Q95" s="58">
        <f t="shared" si="18"/>
        <v>5.7505598429965721E-2</v>
      </c>
      <c r="R95" s="58">
        <v>0</v>
      </c>
      <c r="S95" s="58">
        <f t="shared" ca="1" si="19"/>
        <v>2.0508217093583747E-2</v>
      </c>
      <c r="T95" s="58">
        <f t="shared" ca="1" si="20"/>
        <v>4.3884152385514685E-2</v>
      </c>
      <c r="U95" s="58">
        <f t="shared" ca="1" si="21"/>
        <v>5.9622072063479914E-2</v>
      </c>
    </row>
    <row r="96" spans="2:21">
      <c r="B96" s="13">
        <f>RootCalculations!G132</f>
        <v>38.607999999999997</v>
      </c>
      <c r="C96" s="106" t="str">
        <f>RootCalculations!C132</f>
        <v>United Electric Coop</v>
      </c>
      <c r="D96" s="105">
        <f>RootCalculations!T132</f>
        <v>40.470364166623689</v>
      </c>
      <c r="E96" s="105">
        <f>RootCalculations!AG132</f>
        <v>38.10675264493765</v>
      </c>
      <c r="F96" s="105">
        <f>RootCalculations!AU132</f>
        <v>35.901325531330492</v>
      </c>
      <c r="G96" s="107">
        <f>RootCalculations!BF132</f>
        <v>35.901325531330492</v>
      </c>
      <c r="H96" s="105">
        <f ca="1">RootCalculations!Z132</f>
        <v>43.741414512839675</v>
      </c>
      <c r="I96" s="105">
        <f ca="1">RootCalculations!AM132</f>
        <v>41.476820489130851</v>
      </c>
      <c r="J96" s="105">
        <f ca="1">RootCalculations!BA132</f>
        <v>39.668974928272505</v>
      </c>
      <c r="K96" s="105">
        <f ca="1">RootCalculations!BJ132</f>
        <v>38.733501665490152</v>
      </c>
      <c r="L96" s="13">
        <f ca="1">RootCalculations!V132</f>
        <v>44.785279999999993</v>
      </c>
      <c r="M96" s="108">
        <f ca="1">RootCalculations!U132</f>
        <v>1.1599999999999999</v>
      </c>
      <c r="N96" s="58">
        <f t="shared" si="22"/>
        <v>0</v>
      </c>
      <c r="O96" s="58">
        <f t="shared" si="16"/>
        <v>-5.8403515025331365E-2</v>
      </c>
      <c r="P96" s="58">
        <f t="shared" si="17"/>
        <v>-0.11289838204770408</v>
      </c>
      <c r="Q96" s="58">
        <f t="shared" si="18"/>
        <v>-0.11289838204770408</v>
      </c>
      <c r="R96" s="58">
        <v>0</v>
      </c>
      <c r="S96" s="58">
        <f t="shared" ca="1" si="19"/>
        <v>-5.1772308896048225E-2</v>
      </c>
      <c r="T96" s="58">
        <f t="shared" ca="1" si="20"/>
        <v>-9.3102603789179339E-2</v>
      </c>
      <c r="U96" s="58">
        <f t="shared" ca="1" si="21"/>
        <v>-0.11448904666490656</v>
      </c>
    </row>
    <row r="97" spans="2:21">
      <c r="B97" s="13">
        <f>RootCalculations!G64</f>
        <v>39.47</v>
      </c>
      <c r="C97" s="106" t="str">
        <f>RootCalculations!C64</f>
        <v>Coos Curry Elec Coop</v>
      </c>
      <c r="D97" s="105">
        <f>RootCalculations!T64</f>
        <v>33.949064274110405</v>
      </c>
      <c r="E97" s="105">
        <f>RootCalculations!AG64</f>
        <v>34.95898946171183</v>
      </c>
      <c r="F97" s="105">
        <f>RootCalculations!AU64</f>
        <v>35.901325531330492</v>
      </c>
      <c r="G97" s="107">
        <f>RootCalculations!BF64</f>
        <v>35.901325531330492</v>
      </c>
      <c r="H97" s="105">
        <f ca="1">RootCalculations!Z64</f>
        <v>34.16862471073118</v>
      </c>
      <c r="I97" s="105">
        <f ca="1">RootCalculations!AM64</f>
        <v>34.854465131310413</v>
      </c>
      <c r="J97" s="105">
        <f ca="1">RootCalculations!BA64</f>
        <v>35.916810916796102</v>
      </c>
      <c r="K97" s="105">
        <f ca="1">RootCalculations!BJ64</f>
        <v>38.733501665490152</v>
      </c>
      <c r="L97" s="13">
        <f ca="1">RootCalculations!V64</f>
        <v>36.312400000000004</v>
      </c>
      <c r="M97" s="108">
        <f ca="1">RootCalculations!U64</f>
        <v>0.92</v>
      </c>
      <c r="N97" s="58">
        <f t="shared" si="22"/>
        <v>0</v>
      </c>
      <c r="O97" s="58">
        <f t="shared" si="16"/>
        <v>2.9748248123928178E-2</v>
      </c>
      <c r="P97" s="58">
        <f t="shared" si="17"/>
        <v>5.7505598429965721E-2</v>
      </c>
      <c r="Q97" s="58">
        <f t="shared" si="18"/>
        <v>5.7505598429965721E-2</v>
      </c>
      <c r="R97" s="58">
        <v>0</v>
      </c>
      <c r="S97" s="58">
        <f t="shared" ca="1" si="19"/>
        <v>2.0072227851881674E-2</v>
      </c>
      <c r="T97" s="58">
        <f t="shared" ca="1" si="20"/>
        <v>5.1163493434837504E-2</v>
      </c>
      <c r="U97" s="58">
        <f t="shared" ca="1" si="21"/>
        <v>0.13359849842962235</v>
      </c>
    </row>
    <row r="98" spans="2:21">
      <c r="B98" s="13">
        <f>RootCalculations!G103</f>
        <v>40.107999999999997</v>
      </c>
      <c r="C98" s="106" t="str">
        <f>RootCalculations!C103</f>
        <v>Northern Lights</v>
      </c>
      <c r="D98" s="105">
        <f>RootCalculations!T103</f>
        <v>36.989218640676143</v>
      </c>
      <c r="E98" s="105">
        <f>RootCalculations!AG103</f>
        <v>36.426440145491178</v>
      </c>
      <c r="F98" s="105">
        <f>RootCalculations!AU103</f>
        <v>35.901325531330492</v>
      </c>
      <c r="G98" s="107">
        <f>RootCalculations!BF103</f>
        <v>35.901325531330492</v>
      </c>
      <c r="H98" s="105">
        <f ca="1">RootCalculations!Z103</f>
        <v>43.909553180618808</v>
      </c>
      <c r="I98" s="105">
        <f ca="1">RootCalculations!AM103</f>
        <v>43.273601855770153</v>
      </c>
      <c r="J98" s="105">
        <f ca="1">RootCalculations!BA103</f>
        <v>42.969489567997115</v>
      </c>
      <c r="K98" s="105">
        <f ca="1">RootCalculations!BJ103</f>
        <v>38.733501665490152</v>
      </c>
      <c r="L98" s="13">
        <f ca="1">RootCalculations!V103</f>
        <v>54.145800000000001</v>
      </c>
      <c r="M98" s="108">
        <f ca="1">RootCalculations!U103</f>
        <v>1.35</v>
      </c>
      <c r="N98" s="58">
        <f t="shared" si="22"/>
        <v>0</v>
      </c>
      <c r="O98" s="58">
        <f t="shared" si="16"/>
        <v>-1.5214662971174242E-2</v>
      </c>
      <c r="P98" s="58">
        <f t="shared" si="17"/>
        <v>-2.9411086509119166E-2</v>
      </c>
      <c r="Q98" s="58">
        <f t="shared" si="18"/>
        <v>-2.9411086509119166E-2</v>
      </c>
      <c r="R98" s="58">
        <v>0</v>
      </c>
      <c r="S98" s="58">
        <f t="shared" ca="1" si="19"/>
        <v>-1.4483211027739529E-2</v>
      </c>
      <c r="T98" s="58">
        <f t="shared" ca="1" si="20"/>
        <v>-2.140909083621978E-2</v>
      </c>
      <c r="U98" s="58">
        <f t="shared" ca="1" si="21"/>
        <v>-0.11787984937667972</v>
      </c>
    </row>
    <row r="99" spans="2:21">
      <c r="B99" s="13">
        <f>RootCalculations!G74</f>
        <v>40.762999999999998</v>
      </c>
      <c r="C99" s="106" t="str">
        <f>RootCalculations!C74</f>
        <v>Fall River Elec Coop</v>
      </c>
      <c r="D99" s="105">
        <f>RootCalculations!T74</f>
        <v>39.411413767418438</v>
      </c>
      <c r="E99" s="105">
        <f>RootCalculations!AG74</f>
        <v>37.595608373945396</v>
      </c>
      <c r="F99" s="105">
        <f>RootCalculations!AU74</f>
        <v>35.901325531330492</v>
      </c>
      <c r="G99" s="107">
        <f>RootCalculations!BF74</f>
        <v>35.901325531330492</v>
      </c>
      <c r="H99" s="105">
        <f ca="1">RootCalculations!Z74</f>
        <v>41.921676415759563</v>
      </c>
      <c r="I99" s="105">
        <f ca="1">RootCalculations!AM74</f>
        <v>40.039702971537743</v>
      </c>
      <c r="J99" s="105">
        <f ca="1">RootCalculations!BA74</f>
        <v>38.612622447564064</v>
      </c>
      <c r="K99" s="105">
        <f ca="1">RootCalculations!BJ74</f>
        <v>38.733501665490152</v>
      </c>
      <c r="L99" s="13">
        <f ca="1">RootCalculations!V74</f>
        <v>45.246929999999999</v>
      </c>
      <c r="M99" s="108">
        <f ca="1">RootCalculations!U74</f>
        <v>1.1100000000000001</v>
      </c>
      <c r="N99" s="58">
        <f t="shared" si="22"/>
        <v>0</v>
      </c>
      <c r="O99" s="58">
        <f t="shared" si="16"/>
        <v>-4.6073084416326515E-2</v>
      </c>
      <c r="P99" s="58">
        <f t="shared" si="17"/>
        <v>-8.9062733369634883E-2</v>
      </c>
      <c r="Q99" s="58">
        <f t="shared" si="18"/>
        <v>-8.9062733369634883E-2</v>
      </c>
      <c r="R99" s="58">
        <v>0</v>
      </c>
      <c r="S99" s="58">
        <f t="shared" ca="1" si="19"/>
        <v>-4.4892609387976012E-2</v>
      </c>
      <c r="T99" s="58">
        <f t="shared" ca="1" si="20"/>
        <v>-7.8934199467069255E-2</v>
      </c>
      <c r="U99" s="58">
        <f t="shared" ca="1" si="21"/>
        <v>-7.6050745648875928E-2</v>
      </c>
    </row>
    <row r="100" spans="2:21">
      <c r="B100" s="13">
        <f>RootCalculations!G99</f>
        <v>41.46</v>
      </c>
      <c r="C100" s="106" t="str">
        <f>RootCalculations!C99</f>
        <v>Mission Valley</v>
      </c>
      <c r="D100" s="105">
        <f>RootCalculations!T99</f>
        <v>36.417265975181813</v>
      </c>
      <c r="E100" s="105">
        <f>RootCalculations!AG99</f>
        <v>36.150364581927882</v>
      </c>
      <c r="F100" s="105">
        <f>RootCalculations!AU99</f>
        <v>35.901325531330492</v>
      </c>
      <c r="G100" s="107">
        <f>RootCalculations!BF99</f>
        <v>35.901325531330492</v>
      </c>
      <c r="H100" s="105">
        <f ca="1">RootCalculations!Z99</f>
        <v>37.390144694890616</v>
      </c>
      <c r="I100" s="105">
        <f ca="1">RootCalculations!AM99</f>
        <v>36.838701204665888</v>
      </c>
      <c r="J100" s="105">
        <f ca="1">RootCalculations!BA99</f>
        <v>36.709136812423395</v>
      </c>
      <c r="K100" s="105">
        <f ca="1">RootCalculations!BJ99</f>
        <v>38.733501665490152</v>
      </c>
      <c r="L100" s="13">
        <f ca="1">RootCalculations!V99</f>
        <v>42.703800000000001</v>
      </c>
      <c r="M100" s="108">
        <f ca="1">RootCalculations!U99</f>
        <v>1.03</v>
      </c>
      <c r="N100" s="58">
        <f t="shared" si="22"/>
        <v>0</v>
      </c>
      <c r="O100" s="58">
        <f t="shared" si="16"/>
        <v>-7.3289794306861111E-3</v>
      </c>
      <c r="P100" s="58">
        <f t="shared" si="17"/>
        <v>-1.4167467821525448E-2</v>
      </c>
      <c r="Q100" s="58">
        <f t="shared" si="18"/>
        <v>-1.4167467821525448E-2</v>
      </c>
      <c r="R100" s="58">
        <v>0</v>
      </c>
      <c r="S100" s="58">
        <f t="shared" ca="1" si="19"/>
        <v>-1.4748364702105055E-2</v>
      </c>
      <c r="T100" s="58">
        <f t="shared" ca="1" si="20"/>
        <v>-1.8213566382915936E-2</v>
      </c>
      <c r="U100" s="58">
        <f t="shared" ca="1" si="21"/>
        <v>3.592810302184013E-2</v>
      </c>
    </row>
    <row r="101" spans="2:21">
      <c r="B101" s="13">
        <f>RootCalculations!G61</f>
        <v>44.036999999999999</v>
      </c>
      <c r="C101" s="106" t="str">
        <f>RootCalculations!C61</f>
        <v>Columbia REA</v>
      </c>
      <c r="D101" s="105">
        <f>RootCalculations!T61</f>
        <v>38.151449001613273</v>
      </c>
      <c r="E101" s="105">
        <f>RootCalculations!AG61</f>
        <v>36.987436572719623</v>
      </c>
      <c r="F101" s="105">
        <f>RootCalculations!AU61</f>
        <v>35.901325531330492</v>
      </c>
      <c r="G101" s="107">
        <f>RootCalculations!BF61</f>
        <v>35.901325531330492</v>
      </c>
      <c r="H101" s="105">
        <f ca="1">RootCalculations!Z61</f>
        <v>42.1194740790312</v>
      </c>
      <c r="I101" s="105">
        <f ca="1">RootCalculations!AM61</f>
        <v>40.891560309473967</v>
      </c>
      <c r="J101" s="105">
        <f ca="1">RootCalculations!BA61</f>
        <v>40.066449929488222</v>
      </c>
      <c r="K101" s="105">
        <f ca="1">RootCalculations!BJ61</f>
        <v>38.733501665490152</v>
      </c>
      <c r="L101" s="13">
        <f ca="1">RootCalculations!V61</f>
        <v>51.963659999999997</v>
      </c>
      <c r="M101" s="108">
        <f ca="1">RootCalculations!U61</f>
        <v>1.18</v>
      </c>
      <c r="N101" s="58">
        <f t="shared" si="22"/>
        <v>0</v>
      </c>
      <c r="O101" s="58">
        <f t="shared" si="16"/>
        <v>-3.0510307192904484E-2</v>
      </c>
      <c r="P101" s="58">
        <f t="shared" si="17"/>
        <v>-5.8978715859196673E-2</v>
      </c>
      <c r="Q101" s="58">
        <f t="shared" si="18"/>
        <v>-5.8978715859196673E-2</v>
      </c>
      <c r="R101" s="58">
        <v>0</v>
      </c>
      <c r="S101" s="58">
        <f t="shared" ca="1" si="19"/>
        <v>-2.9153112578120699E-2</v>
      </c>
      <c r="T101" s="58">
        <f t="shared" ca="1" si="20"/>
        <v>-4.874287237515762E-2</v>
      </c>
      <c r="U101" s="58">
        <f t="shared" ca="1" si="21"/>
        <v>-8.0389712539804092E-2</v>
      </c>
    </row>
    <row r="102" spans="2:21">
      <c r="B102" s="13">
        <f>RootCalculations!G150</f>
        <v>46.112000000000002</v>
      </c>
      <c r="C102" s="106" t="str">
        <f>RootCalculations!C150</f>
        <v>Jefferson County PUD #1</v>
      </c>
      <c r="D102" s="105">
        <f>RootCalculations!T150</f>
        <v>34.543085540735369</v>
      </c>
      <c r="E102" s="105">
        <f>RootCalculations!AG150</f>
        <v>35.245717307993196</v>
      </c>
      <c r="F102" s="105">
        <f>RootCalculations!AU150</f>
        <v>35.901325531330492</v>
      </c>
      <c r="G102" s="107">
        <f>RootCalculations!BF150</f>
        <v>35.901325531330492</v>
      </c>
      <c r="H102" s="105">
        <f ca="1">RootCalculations!Z150</f>
        <v>41.954458930266149</v>
      </c>
      <c r="I102" s="105">
        <f ca="1">RootCalculations!AM150</f>
        <v>42.241087474815309</v>
      </c>
      <c r="J102" s="105">
        <f ca="1">RootCalculations!BA150</f>
        <v>42.819112624474705</v>
      </c>
      <c r="K102" s="105">
        <f ca="1">RootCalculations!BJ150</f>
        <v>38.733501665490152</v>
      </c>
      <c r="L102" s="13">
        <f ca="1">RootCalculations!V150</f>
        <v>61.790080000000003</v>
      </c>
      <c r="M102" s="108">
        <f ca="1">RootCalculations!U150</f>
        <v>1.34</v>
      </c>
      <c r="N102" s="58">
        <f t="shared" si="22"/>
        <v>0</v>
      </c>
      <c r="O102" s="58">
        <f t="shared" si="16"/>
        <v>2.0340735526629183E-2</v>
      </c>
      <c r="P102" s="58">
        <f t="shared" si="17"/>
        <v>3.9320169849720088E-2</v>
      </c>
      <c r="Q102" s="58">
        <f t="shared" si="18"/>
        <v>3.9320169849720088E-2</v>
      </c>
      <c r="R102" s="58">
        <v>0</v>
      </c>
      <c r="S102" s="58">
        <f t="shared" ca="1" si="19"/>
        <v>6.8318970583216565E-3</v>
      </c>
      <c r="T102" s="58">
        <f t="shared" ca="1" si="20"/>
        <v>2.0609339656738834E-2</v>
      </c>
      <c r="U102" s="58">
        <f t="shared" ca="1" si="21"/>
        <v>-7.6772704186929275E-2</v>
      </c>
    </row>
    <row r="103" spans="2:21">
      <c r="B103" s="13">
        <f>RootCalculations!G48</f>
        <v>46.761000000000003</v>
      </c>
      <c r="C103" s="106" t="str">
        <f>RootCalculations!C48</f>
        <v>Port Angeles, City of</v>
      </c>
      <c r="D103" s="105">
        <f>RootCalculations!T48</f>
        <v>33.949064274110405</v>
      </c>
      <c r="E103" s="105">
        <f>RootCalculations!AG48</f>
        <v>34.95898946171183</v>
      </c>
      <c r="F103" s="105">
        <f>RootCalculations!AU48</f>
        <v>35.901325531330492</v>
      </c>
      <c r="G103" s="107">
        <f>RootCalculations!BF48</f>
        <v>35.901325531330492</v>
      </c>
      <c r="H103" s="105">
        <f ca="1">RootCalculations!Z48</f>
        <v>34.16862471073118</v>
      </c>
      <c r="I103" s="105">
        <f ca="1">RootCalculations!AM48</f>
        <v>34.854465131310413</v>
      </c>
      <c r="J103" s="105">
        <f ca="1">RootCalculations!BA48</f>
        <v>35.916810916796102</v>
      </c>
      <c r="K103" s="105">
        <f ca="1">RootCalculations!BJ48</f>
        <v>38.733501665490152</v>
      </c>
      <c r="L103" s="13">
        <f ca="1">RootCalculations!V48</f>
        <v>47.228610000000003</v>
      </c>
      <c r="M103" s="108">
        <f ca="1">RootCalculations!U48</f>
        <v>1.01</v>
      </c>
      <c r="N103" s="58">
        <f t="shared" si="22"/>
        <v>0</v>
      </c>
      <c r="O103" s="58">
        <f t="shared" ref="O103:O134" si="23">E103/$D103-1</f>
        <v>2.9748248123928178E-2</v>
      </c>
      <c r="P103" s="58">
        <f t="shared" ref="P103:P134" si="24">F103/$D103-1</f>
        <v>5.7505598429965721E-2</v>
      </c>
      <c r="Q103" s="58">
        <f t="shared" ref="Q103:Q134" si="25">G103/$D103-1</f>
        <v>5.7505598429965721E-2</v>
      </c>
      <c r="R103" s="58">
        <v>0</v>
      </c>
      <c r="S103" s="58">
        <f t="shared" ref="S103:S134" ca="1" si="26">I103/$H103-1</f>
        <v>2.0072227851881674E-2</v>
      </c>
      <c r="T103" s="58">
        <f t="shared" ref="T103:T134" ca="1" si="27">J103/$H103-1</f>
        <v>5.1163493434837504E-2</v>
      </c>
      <c r="U103" s="58">
        <f t="shared" ref="U103:U134" ca="1" si="28">K103/$H103-1</f>
        <v>0.13359849842962235</v>
      </c>
    </row>
    <row r="104" spans="2:21">
      <c r="B104" s="13">
        <f>RootCalculations!G63</f>
        <v>49.604999999999997</v>
      </c>
      <c r="C104" s="106" t="str">
        <f>RootCalculations!C63</f>
        <v>Consumers Power</v>
      </c>
      <c r="D104" s="105">
        <f>RootCalculations!T63</f>
        <v>36.260745522744045</v>
      </c>
      <c r="E104" s="105">
        <f>RootCalculations!AG63</f>
        <v>36.074813798230437</v>
      </c>
      <c r="F104" s="105">
        <f>RootCalculations!AU63</f>
        <v>35.901325531330492</v>
      </c>
      <c r="G104" s="107">
        <f>RootCalculations!BF63</f>
        <v>35.901325531330492</v>
      </c>
      <c r="H104" s="105">
        <f ca="1">RootCalculations!Z63</f>
        <v>39.736584792455766</v>
      </c>
      <c r="I104" s="105">
        <f ca="1">RootCalculations!AM63</f>
        <v>39.308097401455043</v>
      </c>
      <c r="J104" s="105">
        <f ca="1">RootCalculations!BA63</f>
        <v>39.25755343578605</v>
      </c>
      <c r="K104" s="105">
        <f ca="1">RootCalculations!BJ63</f>
        <v>38.733501665490152</v>
      </c>
      <c r="L104" s="13">
        <f ca="1">RootCalculations!V63</f>
        <v>56.549699999999994</v>
      </c>
      <c r="M104" s="108">
        <f ca="1">RootCalculations!U63</f>
        <v>1.1399999999999999</v>
      </c>
      <c r="N104" s="58">
        <f t="shared" si="22"/>
        <v>0</v>
      </c>
      <c r="O104" s="58">
        <f t="shared" si="23"/>
        <v>-5.1276310465537822E-3</v>
      </c>
      <c r="P104" s="58">
        <f t="shared" si="24"/>
        <v>-9.9120960209743147E-3</v>
      </c>
      <c r="Q104" s="58">
        <f t="shared" si="25"/>
        <v>-9.9120960209743147E-3</v>
      </c>
      <c r="R104" s="58">
        <v>0</v>
      </c>
      <c r="S104" s="58">
        <f t="shared" ca="1" si="26"/>
        <v>-1.0783196221786806E-2</v>
      </c>
      <c r="T104" s="58">
        <f t="shared" ca="1" si="27"/>
        <v>-1.2055171806326537E-2</v>
      </c>
      <c r="U104" s="58">
        <f t="shared" ca="1" si="28"/>
        <v>-2.5243315000640254E-2</v>
      </c>
    </row>
    <row r="105" spans="2:21">
      <c r="B105" s="13">
        <f>RootCalculations!G107</f>
        <v>49.893000000000001</v>
      </c>
      <c r="C105" s="106" t="str">
        <f>RootCalculations!C107</f>
        <v>Okanogan County PUD #1</v>
      </c>
      <c r="D105" s="105">
        <f>RootCalculations!T107</f>
        <v>36.277219848248912</v>
      </c>
      <c r="E105" s="105">
        <f>RootCalculations!AG107</f>
        <v>36.08276578267332</v>
      </c>
      <c r="F105" s="105">
        <f>RootCalculations!AU107</f>
        <v>35.901325531330492</v>
      </c>
      <c r="G105" s="107">
        <f>RootCalculations!BF107</f>
        <v>35.901325531330492</v>
      </c>
      <c r="H105" s="105">
        <f ca="1">RootCalculations!Z107</f>
        <v>34.16862471073118</v>
      </c>
      <c r="I105" s="105">
        <f ca="1">RootCalculations!AM107</f>
        <v>34.854465131310413</v>
      </c>
      <c r="J105" s="105">
        <f ca="1">RootCalculations!BA107</f>
        <v>35.916810916796102</v>
      </c>
      <c r="K105" s="105">
        <f ca="1">RootCalculations!BJ107</f>
        <v>38.733501665490152</v>
      </c>
      <c r="L105" s="13">
        <f ca="1">RootCalculations!V107</f>
        <v>44.903700000000001</v>
      </c>
      <c r="M105" s="108">
        <f ca="1">RootCalculations!U107</f>
        <v>0.9</v>
      </c>
      <c r="N105" s="58">
        <f t="shared" si="22"/>
        <v>0</v>
      </c>
      <c r="O105" s="58">
        <f t="shared" si="23"/>
        <v>-5.3602251327145023E-3</v>
      </c>
      <c r="P105" s="58">
        <f t="shared" si="24"/>
        <v>-1.0361717862912956E-2</v>
      </c>
      <c r="Q105" s="58">
        <f t="shared" si="25"/>
        <v>-1.0361717862912956E-2</v>
      </c>
      <c r="R105" s="58">
        <v>0</v>
      </c>
      <c r="S105" s="58">
        <f t="shared" ca="1" si="26"/>
        <v>2.0072227851881674E-2</v>
      </c>
      <c r="T105" s="58">
        <f t="shared" ca="1" si="27"/>
        <v>5.1163493434837504E-2</v>
      </c>
      <c r="U105" s="58">
        <f t="shared" ca="1" si="28"/>
        <v>0.13359849842962235</v>
      </c>
    </row>
    <row r="106" spans="2:21">
      <c r="B106" s="13">
        <f>RootCalculations!G70</f>
        <v>55.835999999999999</v>
      </c>
      <c r="C106" s="106" t="str">
        <f>RootCalculations!C70</f>
        <v>Emerald PUD</v>
      </c>
      <c r="D106" s="105">
        <f>RootCalculations!T70</f>
        <v>37.019964055555697</v>
      </c>
      <c r="E106" s="105">
        <f>RootCalculations!AG70</f>
        <v>36.441280635363754</v>
      </c>
      <c r="F106" s="105">
        <f>RootCalculations!AU70</f>
        <v>35.901325531330492</v>
      </c>
      <c r="G106" s="107">
        <f>RootCalculations!BF70</f>
        <v>35.901325531330492</v>
      </c>
      <c r="H106" s="105">
        <f ca="1">RootCalculations!Z70</f>
        <v>43.788963281843365</v>
      </c>
      <c r="I106" s="105">
        <f ca="1">RootCalculations!AM70</f>
        <v>43.13661050607331</v>
      </c>
      <c r="J106" s="105">
        <f ca="1">RootCalculations!BA70</f>
        <v>42.819112624474698</v>
      </c>
      <c r="K106" s="105">
        <f ca="1">RootCalculations!BJ70</f>
        <v>38.733501665490152</v>
      </c>
      <c r="L106" s="13">
        <f ca="1">RootCalculations!V70</f>
        <v>74.820239999999998</v>
      </c>
      <c r="M106" s="108">
        <f ca="1">RootCalculations!U70</f>
        <v>1.34</v>
      </c>
      <c r="N106" s="58">
        <f t="shared" si="22"/>
        <v>0</v>
      </c>
      <c r="O106" s="58">
        <f t="shared" si="23"/>
        <v>-1.5631658078422594E-2</v>
      </c>
      <c r="P106" s="58">
        <f t="shared" si="24"/>
        <v>-3.0217169377757092E-2</v>
      </c>
      <c r="Q106" s="58">
        <f t="shared" si="25"/>
        <v>-3.0217169377757092E-2</v>
      </c>
      <c r="R106" s="58">
        <v>0</v>
      </c>
      <c r="S106" s="58">
        <f t="shared" ca="1" si="26"/>
        <v>-1.4897652898773872E-2</v>
      </c>
      <c r="T106" s="58">
        <f t="shared" ca="1" si="27"/>
        <v>-2.2148289995502224E-2</v>
      </c>
      <c r="U106" s="58">
        <f t="shared" ca="1" si="28"/>
        <v>-0.11545058931434915</v>
      </c>
    </row>
    <row r="107" spans="2:21">
      <c r="B107" s="13">
        <f>RootCalculations!G128</f>
        <v>56.128</v>
      </c>
      <c r="C107" s="106" t="str">
        <f>RootCalculations!C128</f>
        <v>Tillamook PUD #1</v>
      </c>
      <c r="D107" s="105">
        <f>RootCalculations!T128</f>
        <v>34.000516715616662</v>
      </c>
      <c r="E107" s="105">
        <f>RootCalculations!AG128</f>
        <v>34.983825016544451</v>
      </c>
      <c r="F107" s="105">
        <f>RootCalculations!AU128</f>
        <v>35.901325531330492</v>
      </c>
      <c r="G107" s="107">
        <f>RootCalculations!BF128</f>
        <v>35.901325531330492</v>
      </c>
      <c r="H107" s="105">
        <f ca="1">RootCalculations!Z128</f>
        <v>42.024883128417073</v>
      </c>
      <c r="I107" s="105">
        <f ca="1">RootCalculations!AM128</f>
        <v>42.506418151448813</v>
      </c>
      <c r="J107" s="105">
        <f ca="1">RootCalculations!BA128</f>
        <v>43.263657603500803</v>
      </c>
      <c r="K107" s="105">
        <f ca="1">RootCalculations!BJ128</f>
        <v>38.733501665490152</v>
      </c>
      <c r="L107" s="13">
        <f ca="1">RootCalculations!V128</f>
        <v>76.895360000000011</v>
      </c>
      <c r="M107" s="108">
        <f ca="1">RootCalculations!U128</f>
        <v>1.37</v>
      </c>
      <c r="N107" s="58">
        <f t="shared" si="22"/>
        <v>0</v>
      </c>
      <c r="O107" s="58">
        <f t="shared" si="23"/>
        <v>2.8920392862034072E-2</v>
      </c>
      <c r="P107" s="58">
        <f t="shared" si="24"/>
        <v>5.5905292016952712E-2</v>
      </c>
      <c r="Q107" s="58">
        <f t="shared" si="25"/>
        <v>5.5905292016952712E-2</v>
      </c>
      <c r="R107" s="58">
        <v>0</v>
      </c>
      <c r="S107" s="58">
        <f t="shared" ca="1" si="26"/>
        <v>1.1458331045449688E-2</v>
      </c>
      <c r="T107" s="58">
        <f t="shared" ca="1" si="27"/>
        <v>2.947716645156051E-2</v>
      </c>
      <c r="U107" s="58">
        <f t="shared" ca="1" si="28"/>
        <v>-7.8319824301933627E-2</v>
      </c>
    </row>
    <row r="108" spans="2:21">
      <c r="B108" s="13">
        <f>RootCalculations!G88</f>
        <v>57.802</v>
      </c>
      <c r="C108" s="106" t="str">
        <f>RootCalculations!C88</f>
        <v>Klickitat County PUD #1</v>
      </c>
      <c r="D108" s="105">
        <f>RootCalculations!T88</f>
        <v>44.619302225262338</v>
      </c>
      <c r="E108" s="105">
        <f>RootCalculations!AG88</f>
        <v>40.109401608445744</v>
      </c>
      <c r="F108" s="105">
        <f>RootCalculations!AU88</f>
        <v>35.901325531330492</v>
      </c>
      <c r="G108" s="107">
        <f>RootCalculations!BF88</f>
        <v>35.901325531330492</v>
      </c>
      <c r="H108" s="105">
        <f ca="1">RootCalculations!Z88</f>
        <v>47.818792620651742</v>
      </c>
      <c r="I108" s="105">
        <f ca="1">RootCalculations!AM88</f>
        <v>43.873328249662009</v>
      </c>
      <c r="J108" s="105">
        <f ca="1">RootCalculations!BA88</f>
        <v>40.450675763996749</v>
      </c>
      <c r="K108" s="105">
        <f ca="1">RootCalculations!BJ88</f>
        <v>38.733501665490152</v>
      </c>
      <c r="L108" s="13">
        <f ca="1">RootCalculations!V88</f>
        <v>69.362399999999994</v>
      </c>
      <c r="M108" s="108">
        <f ca="1">RootCalculations!U88</f>
        <v>1.2</v>
      </c>
      <c r="N108" s="58">
        <f t="shared" si="22"/>
        <v>0</v>
      </c>
      <c r="O108" s="58">
        <f t="shared" si="23"/>
        <v>-0.10107510408944054</v>
      </c>
      <c r="P108" s="58">
        <f t="shared" si="24"/>
        <v>-0.19538576936767837</v>
      </c>
      <c r="Q108" s="58">
        <f t="shared" si="25"/>
        <v>-0.19538576936767837</v>
      </c>
      <c r="R108" s="58">
        <v>0</v>
      </c>
      <c r="S108" s="58">
        <f t="shared" ca="1" si="26"/>
        <v>-8.2508657261366802E-2</v>
      </c>
      <c r="T108" s="58">
        <f t="shared" ca="1" si="27"/>
        <v>-0.15408412577679531</v>
      </c>
      <c r="U108" s="58">
        <f t="shared" ca="1" si="28"/>
        <v>-0.18999415203214232</v>
      </c>
    </row>
    <row r="109" spans="2:21">
      <c r="B109" s="13">
        <f>RootCalculations!G98</f>
        <v>59.05</v>
      </c>
      <c r="C109" s="106" t="str">
        <f>RootCalculations!C98</f>
        <v>Midstate Elec Coop</v>
      </c>
      <c r="D109" s="105">
        <f>RootCalculations!T98</f>
        <v>40.027289391322014</v>
      </c>
      <c r="E109" s="105">
        <f>RootCalculations!AG98</f>
        <v>37.892885089680483</v>
      </c>
      <c r="F109" s="105">
        <f>RootCalculations!AU98</f>
        <v>35.901325531330492</v>
      </c>
      <c r="G109" s="107">
        <f>RootCalculations!BF98</f>
        <v>35.901325531330492</v>
      </c>
      <c r="H109" s="105">
        <f ca="1">RootCalculations!Z98</f>
        <v>45.624657208961736</v>
      </c>
      <c r="I109" s="105">
        <f ca="1">RootCalculations!AM98</f>
        <v>43.791183516570364</v>
      </c>
      <c r="J109" s="105">
        <f ca="1">RootCalculations!BA98</f>
        <v>42.354206806714579</v>
      </c>
      <c r="K109" s="105">
        <f ca="1">RootCalculations!BJ98</f>
        <v>38.733501665490152</v>
      </c>
      <c r="L109" s="13">
        <f ca="1">RootCalculations!V98</f>
        <v>77.355500000000006</v>
      </c>
      <c r="M109" s="108">
        <f ca="1">RootCalculations!U98</f>
        <v>1.31</v>
      </c>
      <c r="N109" s="58">
        <f t="shared" si="22"/>
        <v>0</v>
      </c>
      <c r="O109" s="58">
        <f t="shared" si="23"/>
        <v>-5.332372823887177E-2</v>
      </c>
      <c r="P109" s="58">
        <f t="shared" si="24"/>
        <v>-0.10307877257574272</v>
      </c>
      <c r="Q109" s="58">
        <f t="shared" si="25"/>
        <v>-0.10307877257574272</v>
      </c>
      <c r="R109" s="58">
        <v>0</v>
      </c>
      <c r="S109" s="58">
        <f t="shared" ca="1" si="26"/>
        <v>-4.0186026691532817E-2</v>
      </c>
      <c r="T109" s="58">
        <f t="shared" ca="1" si="27"/>
        <v>-7.1681643267333173E-2</v>
      </c>
      <c r="U109" s="58">
        <f t="shared" ca="1" si="28"/>
        <v>-0.15104016040953405</v>
      </c>
    </row>
    <row r="110" spans="2:21">
      <c r="B110" s="13">
        <f>RootCalculations!G60</f>
        <v>59.244999999999997</v>
      </c>
      <c r="C110" s="106" t="str">
        <f>RootCalculations!C60</f>
        <v>Columbia River PUD</v>
      </c>
      <c r="D110" s="105">
        <f>RootCalculations!T60</f>
        <v>34.438980402851399</v>
      </c>
      <c r="E110" s="105">
        <f>RootCalculations!AG60</f>
        <v>35.195466847867586</v>
      </c>
      <c r="F110" s="105">
        <f>RootCalculations!AU60</f>
        <v>35.901325531330492</v>
      </c>
      <c r="G110" s="107">
        <f>RootCalculations!BF60</f>
        <v>35.901325531330492</v>
      </c>
      <c r="H110" s="105">
        <f ca="1">RootCalculations!Z60</f>
        <v>35.749666726177658</v>
      </c>
      <c r="I110" s="105">
        <f ca="1">RootCalculations!AM60</f>
        <v>36.16982715681393</v>
      </c>
      <c r="J110" s="105">
        <f ca="1">RootCalculations!BA60</f>
        <v>36.963087419996256</v>
      </c>
      <c r="K110" s="105">
        <f ca="1">RootCalculations!BJ60</f>
        <v>38.733501665490152</v>
      </c>
      <c r="L110" s="13">
        <f ca="1">RootCalculations!V60</f>
        <v>61.614800000000002</v>
      </c>
      <c r="M110" s="108">
        <f ca="1">RootCalculations!U60</f>
        <v>1.04</v>
      </c>
      <c r="N110" s="58">
        <f t="shared" si="22"/>
        <v>0</v>
      </c>
      <c r="O110" s="58">
        <f t="shared" si="23"/>
        <v>2.1965994235809472E-2</v>
      </c>
      <c r="P110" s="58">
        <f t="shared" si="24"/>
        <v>4.2461917030447882E-2</v>
      </c>
      <c r="Q110" s="58">
        <f t="shared" si="25"/>
        <v>4.2461917030447882E-2</v>
      </c>
      <c r="R110" s="58">
        <v>0</v>
      </c>
      <c r="S110" s="58">
        <f t="shared" ca="1" si="26"/>
        <v>1.1752848882605305E-2</v>
      </c>
      <c r="T110" s="58">
        <f t="shared" ca="1" si="27"/>
        <v>3.3942154009790393E-2</v>
      </c>
      <c r="U110" s="58">
        <f t="shared" ca="1" si="28"/>
        <v>8.3464692472995372E-2</v>
      </c>
    </row>
    <row r="111" spans="2:21">
      <c r="B111" s="13">
        <f>RootCalculations!G20</f>
        <v>65.037000000000006</v>
      </c>
      <c r="C111" s="106" t="str">
        <f>RootCalculations!C20</f>
        <v>Benton REA</v>
      </c>
      <c r="D111" s="105">
        <f>RootCalculations!T20</f>
        <v>36.36124952764046</v>
      </c>
      <c r="E111" s="105">
        <f>RootCalculations!AG20</f>
        <v>36.123326029165078</v>
      </c>
      <c r="F111" s="105">
        <f>RootCalculations!AU20</f>
        <v>35.901325531330492</v>
      </c>
      <c r="G111" s="107">
        <f>RootCalculations!BF20</f>
        <v>35.901325531330492</v>
      </c>
      <c r="H111" s="105">
        <f ca="1">RootCalculations!Z20</f>
        <v>38.755462574620708</v>
      </c>
      <c r="I111" s="105">
        <f ca="1">RootCalculations!AM20</f>
        <v>38.260480119177629</v>
      </c>
      <c r="J111" s="105">
        <f ca="1">RootCalculations!BA20</f>
        <v>38.162945795225781</v>
      </c>
      <c r="K111" s="105">
        <f ca="1">RootCalculations!BJ20</f>
        <v>38.733501665490152</v>
      </c>
      <c r="L111" s="13">
        <f ca="1">RootCalculations!V20</f>
        <v>70.890330000000006</v>
      </c>
      <c r="M111" s="108">
        <f ca="1">RootCalculations!U20</f>
        <v>1.0900000000000001</v>
      </c>
      <c r="N111" s="58">
        <f t="shared" si="22"/>
        <v>0</v>
      </c>
      <c r="O111" s="58">
        <f t="shared" si="23"/>
        <v>-6.5433256988191024E-3</v>
      </c>
      <c r="P111" s="58">
        <f t="shared" si="24"/>
        <v>-1.2648740136401271E-2</v>
      </c>
      <c r="Q111" s="58">
        <f t="shared" si="25"/>
        <v>-1.2648740136401271E-2</v>
      </c>
      <c r="R111" s="58">
        <v>0</v>
      </c>
      <c r="S111" s="58">
        <f t="shared" ca="1" si="26"/>
        <v>-1.277194032944462E-2</v>
      </c>
      <c r="T111" s="58">
        <f t="shared" ca="1" si="27"/>
        <v>-1.5288600368375982E-2</v>
      </c>
      <c r="U111" s="58">
        <f t="shared" ca="1" si="28"/>
        <v>-5.6665325793159305E-4</v>
      </c>
    </row>
    <row r="112" spans="2:21">
      <c r="B112" s="13">
        <f>RootCalculations!G21</f>
        <v>68.215999999999994</v>
      </c>
      <c r="C112" s="106" t="str">
        <f>RootCalculations!C21</f>
        <v>Big Bend Elec Coop</v>
      </c>
      <c r="D112" s="105">
        <f>RootCalculations!T21</f>
        <v>36.951854098597281</v>
      </c>
      <c r="E112" s="105">
        <f>RootCalculations!AG21</f>
        <v>36.408404672218602</v>
      </c>
      <c r="F112" s="105">
        <f>RootCalculations!AU21</f>
        <v>35.901325531330492</v>
      </c>
      <c r="G112" s="107">
        <f>RootCalculations!BF21</f>
        <v>35.901325531330492</v>
      </c>
      <c r="H112" s="105">
        <f ca="1">RootCalculations!Z21</f>
        <v>40.33825744112719</v>
      </c>
      <c r="I112" s="105">
        <f ca="1">RootCalculations!AM21</f>
        <v>39.601807096774124</v>
      </c>
      <c r="J112" s="105">
        <f ca="1">RootCalculations!BA21</f>
        <v>39.257553435786043</v>
      </c>
      <c r="K112" s="105">
        <f ca="1">RootCalculations!BJ21</f>
        <v>38.733501665490152</v>
      </c>
      <c r="L112" s="13">
        <f ca="1">RootCalculations!V21</f>
        <v>77.766239999999982</v>
      </c>
      <c r="M112" s="108">
        <f ca="1">RootCalculations!U21</f>
        <v>1.1399999999999999</v>
      </c>
      <c r="N112" s="58">
        <f t="shared" si="22"/>
        <v>0</v>
      </c>
      <c r="O112" s="58">
        <f t="shared" si="23"/>
        <v>-1.4706959627211469E-2</v>
      </c>
      <c r="P112" s="58">
        <f t="shared" si="24"/>
        <v>-2.8429657804550201E-2</v>
      </c>
      <c r="Q112" s="58">
        <f t="shared" si="25"/>
        <v>-2.8429657804550201E-2</v>
      </c>
      <c r="R112" s="58">
        <v>0</v>
      </c>
      <c r="S112" s="58">
        <f t="shared" ca="1" si="26"/>
        <v>-1.8256870550937943E-2</v>
      </c>
      <c r="T112" s="58">
        <f t="shared" ca="1" si="27"/>
        <v>-2.6791043388981528E-2</v>
      </c>
      <c r="U112" s="58">
        <f t="shared" ca="1" si="28"/>
        <v>-3.9782476424003788E-2</v>
      </c>
    </row>
    <row r="113" spans="2:21">
      <c r="B113" s="13">
        <f>RootCalculations!G113</f>
        <v>68.700999999999993</v>
      </c>
      <c r="C113" s="106" t="str">
        <f>RootCalculations!C113</f>
        <v>Peninsula Light Company</v>
      </c>
      <c r="D113" s="105">
        <f>RootCalculations!T113</f>
        <v>33.949064274110405</v>
      </c>
      <c r="E113" s="105">
        <f>RootCalculations!AG113</f>
        <v>34.95898946171183</v>
      </c>
      <c r="F113" s="105">
        <f>RootCalculations!AU113</f>
        <v>35.901325531330492</v>
      </c>
      <c r="G113" s="107">
        <f>RootCalculations!BF113</f>
        <v>35.901325531330492</v>
      </c>
      <c r="H113" s="105">
        <f ca="1">RootCalculations!Z113</f>
        <v>34.16862471073118</v>
      </c>
      <c r="I113" s="105">
        <f ca="1">RootCalculations!AM113</f>
        <v>34.854465131310413</v>
      </c>
      <c r="J113" s="105">
        <f ca="1">RootCalculations!BA113</f>
        <v>35.916810916796102</v>
      </c>
      <c r="K113" s="105">
        <f ca="1">RootCalculations!BJ113</f>
        <v>38.733501665490152</v>
      </c>
      <c r="L113" s="13">
        <f ca="1">RootCalculations!V113</f>
        <v>68.013989999999993</v>
      </c>
      <c r="M113" s="108">
        <f ca="1">RootCalculations!U113</f>
        <v>0.99</v>
      </c>
      <c r="N113" s="58">
        <f t="shared" si="22"/>
        <v>0</v>
      </c>
      <c r="O113" s="58">
        <f t="shared" si="23"/>
        <v>2.9748248123928178E-2</v>
      </c>
      <c r="P113" s="58">
        <f t="shared" si="24"/>
        <v>5.7505598429965721E-2</v>
      </c>
      <c r="Q113" s="58">
        <f t="shared" si="25"/>
        <v>5.7505598429965721E-2</v>
      </c>
      <c r="R113" s="58">
        <v>0</v>
      </c>
      <c r="S113" s="58">
        <f t="shared" ca="1" si="26"/>
        <v>2.0072227851881674E-2</v>
      </c>
      <c r="T113" s="58">
        <f t="shared" ca="1" si="27"/>
        <v>5.1163493434837504E-2</v>
      </c>
      <c r="U113" s="58">
        <f t="shared" ca="1" si="28"/>
        <v>0.13359849842962235</v>
      </c>
    </row>
    <row r="114" spans="2:21">
      <c r="B114" s="13">
        <f>RootCalculations!G89</f>
        <v>73.045000000000002</v>
      </c>
      <c r="C114" s="106" t="str">
        <f>RootCalculations!C89</f>
        <v>Kootenai Electric Coop</v>
      </c>
      <c r="D114" s="105">
        <f>RootCalculations!T89</f>
        <v>42.753259619622924</v>
      </c>
      <c r="E114" s="105">
        <f>RootCalculations!AG89</f>
        <v>39.208682379277036</v>
      </c>
      <c r="F114" s="105">
        <f>RootCalculations!AU89</f>
        <v>35.901325531330492</v>
      </c>
      <c r="G114" s="107">
        <f>RootCalculations!BF89</f>
        <v>35.901325531330492</v>
      </c>
      <c r="H114" s="105">
        <f ca="1">RootCalculations!Z89</f>
        <v>43.683993897631332</v>
      </c>
      <c r="I114" s="105">
        <f ca="1">RootCalculations!AM89</f>
        <v>40.043011057121454</v>
      </c>
      <c r="J114" s="105">
        <f ca="1">RootCalculations!BA89</f>
        <v>36.963087419996256</v>
      </c>
      <c r="K114" s="105">
        <f ca="1">RootCalculations!BJ89</f>
        <v>38.733501665490152</v>
      </c>
      <c r="L114" s="13">
        <f ca="1">RootCalculations!V89</f>
        <v>75.966800000000006</v>
      </c>
      <c r="M114" s="108">
        <f ca="1">RootCalculations!U89</f>
        <v>1.04</v>
      </c>
      <c r="N114" s="58">
        <f t="shared" si="22"/>
        <v>0</v>
      </c>
      <c r="O114" s="58">
        <f t="shared" si="23"/>
        <v>-8.2907765907958897E-2</v>
      </c>
      <c r="P114" s="58">
        <f t="shared" si="24"/>
        <v>-0.16026693986035923</v>
      </c>
      <c r="Q114" s="58">
        <f t="shared" si="25"/>
        <v>-0.16026693986035923</v>
      </c>
      <c r="R114" s="58">
        <v>0</v>
      </c>
      <c r="S114" s="58">
        <f t="shared" ca="1" si="26"/>
        <v>-8.3348213284758832E-2</v>
      </c>
      <c r="T114" s="58">
        <f t="shared" ca="1" si="27"/>
        <v>-0.15385283894565105</v>
      </c>
      <c r="U114" s="58">
        <f t="shared" ca="1" si="28"/>
        <v>-0.1133250829523994</v>
      </c>
    </row>
    <row r="115" spans="2:21">
      <c r="B115" s="13">
        <f>RootCalculations!G54</f>
        <v>77.471999999999994</v>
      </c>
      <c r="C115" s="106" t="str">
        <f>RootCalculations!C54</f>
        <v>Clallam County PUD #1</v>
      </c>
      <c r="D115" s="105">
        <f>RootCalculations!T54</f>
        <v>34.492781116171855</v>
      </c>
      <c r="E115" s="105">
        <f>RootCalculations!AG54</f>
        <v>35.221435888919643</v>
      </c>
      <c r="F115" s="105">
        <f>RootCalculations!AU54</f>
        <v>35.901325531330492</v>
      </c>
      <c r="G115" s="107">
        <f>RootCalculations!BF54</f>
        <v>35.901325531330492</v>
      </c>
      <c r="H115" s="105">
        <f ca="1">RootCalculations!Z54</f>
        <v>36.566961838820149</v>
      </c>
      <c r="I115" s="105">
        <f ca="1">RootCalculations!AM54</f>
        <v>36.949799694023596</v>
      </c>
      <c r="J115" s="105">
        <f ca="1">RootCalculations!BA54</f>
        <v>37.696458800744018</v>
      </c>
      <c r="K115" s="105">
        <f ca="1">RootCalculations!BJ54</f>
        <v>38.733501665490152</v>
      </c>
      <c r="L115" s="13">
        <f ca="1">RootCalculations!V54</f>
        <v>82.895039999999995</v>
      </c>
      <c r="M115" s="108">
        <f ca="1">RootCalculations!U54</f>
        <v>1.07</v>
      </c>
      <c r="N115" s="58">
        <f t="shared" si="22"/>
        <v>0</v>
      </c>
      <c r="O115" s="58">
        <f t="shared" si="23"/>
        <v>2.1124848422447551E-2</v>
      </c>
      <c r="P115" s="58">
        <f t="shared" si="24"/>
        <v>4.0835918983008535E-2</v>
      </c>
      <c r="Q115" s="58">
        <f t="shared" si="25"/>
        <v>4.0835918983008535E-2</v>
      </c>
      <c r="R115" s="58">
        <v>0</v>
      </c>
      <c r="S115" s="58">
        <f t="shared" ca="1" si="26"/>
        <v>1.0469501319002594E-2</v>
      </c>
      <c r="T115" s="58">
        <f t="shared" ca="1" si="27"/>
        <v>3.0888455182644492E-2</v>
      </c>
      <c r="U115" s="58">
        <f t="shared" ca="1" si="28"/>
        <v>5.9248559839881532E-2</v>
      </c>
    </row>
    <row r="116" spans="2:21">
      <c r="B116" s="13">
        <f>RootCalculations!G104</f>
        <v>77.593000000000004</v>
      </c>
      <c r="C116" s="106" t="str">
        <f>RootCalculations!C104</f>
        <v>Northern Wasco County PUD</v>
      </c>
      <c r="D116" s="105">
        <f>RootCalculations!T104</f>
        <v>38.771725641652729</v>
      </c>
      <c r="E116" s="105">
        <f>RootCalculations!AG104</f>
        <v>37.286837612866968</v>
      </c>
      <c r="F116" s="105">
        <f>RootCalculations!AU104</f>
        <v>35.901325531330492</v>
      </c>
      <c r="G116" s="107">
        <f>RootCalculations!BF104</f>
        <v>35.901325531330492</v>
      </c>
      <c r="H116" s="105">
        <f ca="1">RootCalculations!Z104</f>
        <v>43.632086634337497</v>
      </c>
      <c r="I116" s="105">
        <f ca="1">RootCalculations!AM104</f>
        <v>42.209478615064043</v>
      </c>
      <c r="J116" s="105">
        <f ca="1">RootCalculations!BA104</f>
        <v>41.181944287738794</v>
      </c>
      <c r="K116" s="105">
        <f ca="1">RootCalculations!BJ104</f>
        <v>38.733501665490152</v>
      </c>
      <c r="L116" s="13">
        <f ca="1">RootCalculations!V104</f>
        <v>96.215320000000006</v>
      </c>
      <c r="M116" s="108">
        <f ca="1">RootCalculations!U104</f>
        <v>1.24</v>
      </c>
      <c r="N116" s="58">
        <f t="shared" si="22"/>
        <v>0</v>
      </c>
      <c r="O116" s="58">
        <f t="shared" si="23"/>
        <v>-3.8298218720255628E-2</v>
      </c>
      <c r="P116" s="58">
        <f t="shared" si="24"/>
        <v>-7.4033333900375697E-2</v>
      </c>
      <c r="Q116" s="58">
        <f t="shared" si="25"/>
        <v>-7.4033333900375697E-2</v>
      </c>
      <c r="R116" s="58">
        <v>0</v>
      </c>
      <c r="S116" s="58">
        <f t="shared" ca="1" si="26"/>
        <v>-3.2604629505706306E-2</v>
      </c>
      <c r="T116" s="58">
        <f t="shared" ca="1" si="27"/>
        <v>-5.6154599415158213E-2</v>
      </c>
      <c r="U116" s="58">
        <f t="shared" ca="1" si="28"/>
        <v>-0.1122702429957193</v>
      </c>
    </row>
    <row r="117" spans="2:21">
      <c r="B117" s="13">
        <f>RootCalculations!G109</f>
        <v>78.385999999999996</v>
      </c>
      <c r="C117" s="106" t="str">
        <f>RootCalculations!C109</f>
        <v>Oregon Trail Coop</v>
      </c>
      <c r="D117" s="105">
        <f>RootCalculations!T109</f>
        <v>33.949064274110405</v>
      </c>
      <c r="E117" s="105">
        <f>RootCalculations!AG109</f>
        <v>34.95898946171183</v>
      </c>
      <c r="F117" s="105">
        <f>RootCalculations!AU109</f>
        <v>35.901325531330492</v>
      </c>
      <c r="G117" s="107">
        <f>RootCalculations!BF109</f>
        <v>35.901325531330492</v>
      </c>
      <c r="H117" s="105">
        <f ca="1">RootCalculations!Z109</f>
        <v>41.295094869639726</v>
      </c>
      <c r="I117" s="105">
        <f ca="1">RootCalculations!AM109</f>
        <v>41.91921541069776</v>
      </c>
      <c r="J117" s="105">
        <f ca="1">RootCalculations!BA109</f>
        <v>42.612959659009967</v>
      </c>
      <c r="K117" s="105">
        <f ca="1">RootCalculations!BJ109</f>
        <v>38.733501665490152</v>
      </c>
      <c r="L117" s="13">
        <f ca="1">RootCalculations!V109</f>
        <v>105.03724</v>
      </c>
      <c r="M117" s="108">
        <f ca="1">RootCalculations!U109</f>
        <v>1.34</v>
      </c>
      <c r="N117" s="58">
        <f t="shared" si="22"/>
        <v>0</v>
      </c>
      <c r="O117" s="58">
        <f t="shared" si="23"/>
        <v>2.9748248123928178E-2</v>
      </c>
      <c r="P117" s="58">
        <f t="shared" si="24"/>
        <v>5.7505598429965721E-2</v>
      </c>
      <c r="Q117" s="58">
        <f t="shared" si="25"/>
        <v>5.7505598429965721E-2</v>
      </c>
      <c r="R117" s="58">
        <v>0</v>
      </c>
      <c r="S117" s="58">
        <f t="shared" ca="1" si="26"/>
        <v>1.5113672532494515E-2</v>
      </c>
      <c r="T117" s="58">
        <f t="shared" ca="1" si="27"/>
        <v>3.1913349358573262E-2</v>
      </c>
      <c r="U117" s="58">
        <f t="shared" ca="1" si="28"/>
        <v>-6.2031415891790731E-2</v>
      </c>
    </row>
    <row r="118" spans="2:21">
      <c r="B118" s="13">
        <f>RootCalculations!G97</f>
        <v>80.438999999999993</v>
      </c>
      <c r="C118" s="106" t="str">
        <f>RootCalculations!C97</f>
        <v>Mason County PUD #3</v>
      </c>
      <c r="D118" s="105">
        <f>RootCalculations!T97</f>
        <v>34.134014077317843</v>
      </c>
      <c r="E118" s="105">
        <f>RootCalculations!AG97</f>
        <v>35.04826279538409</v>
      </c>
      <c r="F118" s="105">
        <f>RootCalculations!AU97</f>
        <v>35.901325531330492</v>
      </c>
      <c r="G118" s="107">
        <f>RootCalculations!BF97</f>
        <v>35.901325531330492</v>
      </c>
      <c r="H118" s="105">
        <f ca="1">RootCalculations!Z97</f>
        <v>36.234189210353421</v>
      </c>
      <c r="I118" s="105">
        <f ca="1">RootCalculations!AM97</f>
        <v>36.787354970080585</v>
      </c>
      <c r="J118" s="105">
        <f ca="1">RootCalculations!BA97</f>
        <v>37.696458800744026</v>
      </c>
      <c r="K118" s="105">
        <f ca="1">RootCalculations!BJ97</f>
        <v>38.733501665490152</v>
      </c>
      <c r="L118" s="13">
        <f ca="1">RootCalculations!V97</f>
        <v>86.069729999999993</v>
      </c>
      <c r="M118" s="108">
        <f ca="1">RootCalculations!U97</f>
        <v>1.07</v>
      </c>
      <c r="N118" s="58">
        <f t="shared" si="22"/>
        <v>0</v>
      </c>
      <c r="O118" s="58">
        <f t="shared" si="23"/>
        <v>2.6784096238882338E-2</v>
      </c>
      <c r="P118" s="58">
        <f t="shared" si="24"/>
        <v>5.1775670157323539E-2</v>
      </c>
      <c r="Q118" s="58">
        <f t="shared" si="25"/>
        <v>5.1775670157323539E-2</v>
      </c>
      <c r="R118" s="58">
        <v>0</v>
      </c>
      <c r="S118" s="58">
        <f t="shared" ca="1" si="26"/>
        <v>1.5266403686193364E-2</v>
      </c>
      <c r="T118" s="58">
        <f t="shared" ca="1" si="27"/>
        <v>4.0356073152391092E-2</v>
      </c>
      <c r="U118" s="58">
        <f t="shared" ca="1" si="28"/>
        <v>6.8976635316089441E-2</v>
      </c>
    </row>
    <row r="119" spans="2:21">
      <c r="B119" s="13">
        <f>RootCalculations!G42</f>
        <v>82.576999999999998</v>
      </c>
      <c r="C119" s="106" t="str">
        <f>RootCalculations!C42</f>
        <v>McMinnville, City of</v>
      </c>
      <c r="D119" s="105">
        <f>RootCalculations!T42</f>
        <v>33.949064274110405</v>
      </c>
      <c r="E119" s="105">
        <f>RootCalculations!AG42</f>
        <v>34.95898946171183</v>
      </c>
      <c r="F119" s="105">
        <f>RootCalculations!AU42</f>
        <v>35.901325531330492</v>
      </c>
      <c r="G119" s="107">
        <f>RootCalculations!BF42</f>
        <v>35.901325531330492</v>
      </c>
      <c r="H119" s="105">
        <f ca="1">RootCalculations!Z42</f>
        <v>39.520436422351537</v>
      </c>
      <c r="I119" s="105">
        <f ca="1">RootCalculations!AM42</f>
        <v>40.811375756728559</v>
      </c>
      <c r="J119" s="105">
        <f ca="1">RootCalculations!BA42</f>
        <v>40.945461351336142</v>
      </c>
      <c r="K119" s="105">
        <f ca="1">RootCalculations!BJ42</f>
        <v>38.733501665490152</v>
      </c>
      <c r="L119" s="13">
        <f ca="1">RootCalculations!V42</f>
        <v>108.17587</v>
      </c>
      <c r="M119" s="108">
        <f ca="1">RootCalculations!U42</f>
        <v>1.31</v>
      </c>
      <c r="N119" s="58">
        <f t="shared" si="22"/>
        <v>0</v>
      </c>
      <c r="O119" s="58">
        <f t="shared" si="23"/>
        <v>2.9748248123928178E-2</v>
      </c>
      <c r="P119" s="58">
        <f t="shared" si="24"/>
        <v>5.7505598429965721E-2</v>
      </c>
      <c r="Q119" s="58">
        <f t="shared" si="25"/>
        <v>5.7505598429965721E-2</v>
      </c>
      <c r="R119" s="58">
        <v>0</v>
      </c>
      <c r="S119" s="58">
        <f t="shared" ca="1" si="26"/>
        <v>3.2665108264009701E-2</v>
      </c>
      <c r="T119" s="58">
        <f t="shared" ca="1" si="27"/>
        <v>3.6057924911442996E-2</v>
      </c>
      <c r="U119" s="58">
        <f t="shared" ca="1" si="28"/>
        <v>-1.9912096831408488E-2</v>
      </c>
    </row>
    <row r="120" spans="2:21">
      <c r="B120" s="13">
        <f>RootCalculations!G56</f>
        <v>82.632000000000005</v>
      </c>
      <c r="C120" s="106" t="str">
        <f>RootCalculations!C56</f>
        <v>Clatskanie PUD</v>
      </c>
      <c r="D120" s="105">
        <f>RootCalculations!T56</f>
        <v>33.949064274110405</v>
      </c>
      <c r="E120" s="105">
        <f>RootCalculations!AG56</f>
        <v>34.95898946171183</v>
      </c>
      <c r="F120" s="105">
        <f>RootCalculations!AU56</f>
        <v>35.901325531330492</v>
      </c>
      <c r="G120" s="107">
        <f>RootCalculations!BF56</f>
        <v>35.901325531330492</v>
      </c>
      <c r="H120" s="105">
        <f ca="1">RootCalculations!Z56</f>
        <v>34.16862471073118</v>
      </c>
      <c r="I120" s="105">
        <f ca="1">RootCalculations!AM56</f>
        <v>35.072248798360114</v>
      </c>
      <c r="J120" s="105">
        <f ca="1">RootCalculations!BA56</f>
        <v>35.916810916796102</v>
      </c>
      <c r="K120" s="105">
        <f ca="1">RootCalculations!BJ56</f>
        <v>38.733501665490152</v>
      </c>
      <c r="L120" s="13">
        <f ca="1">RootCalculations!V56</f>
        <v>88.416240000000016</v>
      </c>
      <c r="M120" s="108">
        <f ca="1">RootCalculations!U56</f>
        <v>1.07</v>
      </c>
      <c r="N120" s="58">
        <f t="shared" si="22"/>
        <v>0</v>
      </c>
      <c r="O120" s="58">
        <f t="shared" si="23"/>
        <v>2.9748248123928178E-2</v>
      </c>
      <c r="P120" s="58">
        <f t="shared" si="24"/>
        <v>5.7505598429965721E-2</v>
      </c>
      <c r="Q120" s="58">
        <f t="shared" si="25"/>
        <v>5.7505598429965721E-2</v>
      </c>
      <c r="R120" s="58">
        <v>0</v>
      </c>
      <c r="S120" s="58">
        <f t="shared" ca="1" si="26"/>
        <v>2.6446018687580786E-2</v>
      </c>
      <c r="T120" s="58">
        <f t="shared" ca="1" si="27"/>
        <v>5.1163493434837504E-2</v>
      </c>
      <c r="U120" s="58">
        <f t="shared" ca="1" si="28"/>
        <v>0.13359849842962235</v>
      </c>
    </row>
    <row r="121" spans="2:21">
      <c r="B121" s="13">
        <f>RootCalculations!G85</f>
        <v>87.174000000000007</v>
      </c>
      <c r="C121" s="106" t="str">
        <f>RootCalculations!C85</f>
        <v>Idaho Falls Power</v>
      </c>
      <c r="D121" s="105">
        <f>RootCalculations!T85</f>
        <v>36.498266884519779</v>
      </c>
      <c r="E121" s="105">
        <f>RootCalculations!AG85</f>
        <v>36.189462872824542</v>
      </c>
      <c r="F121" s="105">
        <f>RootCalculations!AU85</f>
        <v>35.901325531330492</v>
      </c>
      <c r="G121" s="107">
        <f>RootCalculations!BF85</f>
        <v>35.901325531330492</v>
      </c>
      <c r="H121" s="105">
        <f ca="1">RootCalculations!Z85</f>
        <v>43.692529615270224</v>
      </c>
      <c r="I121" s="105">
        <f ca="1">RootCalculations!AM85</f>
        <v>43.244636508521943</v>
      </c>
      <c r="J121" s="105">
        <f ca="1">RootCalculations!BA85</f>
        <v>43.117655085879484</v>
      </c>
      <c r="K121" s="105">
        <f ca="1">RootCalculations!BJ85</f>
        <v>38.733501665490152</v>
      </c>
      <c r="L121" s="13">
        <f ca="1">RootCalculations!V85</f>
        <v>118.55664000000002</v>
      </c>
      <c r="M121" s="108">
        <f ca="1">RootCalculations!U85</f>
        <v>1.36</v>
      </c>
      <c r="N121" s="58">
        <f t="shared" si="22"/>
        <v>0</v>
      </c>
      <c r="O121" s="58">
        <f t="shared" si="23"/>
        <v>-8.4607856222951305E-3</v>
      </c>
      <c r="P121" s="58">
        <f t="shared" si="24"/>
        <v>-1.6355334215676698E-2</v>
      </c>
      <c r="Q121" s="58">
        <f t="shared" si="25"/>
        <v>-1.6355334215676698E-2</v>
      </c>
      <c r="R121" s="58">
        <v>0</v>
      </c>
      <c r="S121" s="58">
        <f t="shared" ca="1" si="26"/>
        <v>-1.0251022559054301E-2</v>
      </c>
      <c r="T121" s="58">
        <f t="shared" ca="1" si="27"/>
        <v>-1.315727275240719E-2</v>
      </c>
      <c r="U121" s="58">
        <f t="shared" ca="1" si="28"/>
        <v>-0.1134983026491313</v>
      </c>
    </row>
    <row r="122" spans="2:21">
      <c r="B122" s="13">
        <f>RootCalculations!G124</f>
        <v>91.234999999999999</v>
      </c>
      <c r="C122" s="106" t="str">
        <f>RootCalculations!C124</f>
        <v>Springfield Utility Board</v>
      </c>
      <c r="D122" s="105">
        <f>RootCalculations!T124</f>
        <v>33.949064274110405</v>
      </c>
      <c r="E122" s="105">
        <f>RootCalculations!AG124</f>
        <v>34.95898946171183</v>
      </c>
      <c r="F122" s="105">
        <f>RootCalculations!AU124</f>
        <v>35.901325531330492</v>
      </c>
      <c r="G122" s="107">
        <f>RootCalculations!BF124</f>
        <v>35.901325531330492</v>
      </c>
      <c r="H122" s="105">
        <f ca="1">RootCalculations!Z124</f>
        <v>34.16862471073118</v>
      </c>
      <c r="I122" s="105">
        <f ca="1">RootCalculations!AM124</f>
        <v>34.854465131310413</v>
      </c>
      <c r="J122" s="105">
        <f ca="1">RootCalculations!BA124</f>
        <v>35.916810916796102</v>
      </c>
      <c r="K122" s="105">
        <f ca="1">RootCalculations!BJ124</f>
        <v>38.733501665490152</v>
      </c>
      <c r="L122" s="13">
        <f ca="1">RootCalculations!V124</f>
        <v>85.760899999999992</v>
      </c>
      <c r="M122" s="108">
        <f ca="1">RootCalculations!U124</f>
        <v>0.94</v>
      </c>
      <c r="N122" s="58">
        <f t="shared" si="22"/>
        <v>0</v>
      </c>
      <c r="O122" s="58">
        <f t="shared" si="23"/>
        <v>2.9748248123928178E-2</v>
      </c>
      <c r="P122" s="58">
        <f t="shared" si="24"/>
        <v>5.7505598429965721E-2</v>
      </c>
      <c r="Q122" s="58">
        <f t="shared" si="25"/>
        <v>5.7505598429965721E-2</v>
      </c>
      <c r="R122" s="58">
        <v>0</v>
      </c>
      <c r="S122" s="58">
        <f t="shared" ca="1" si="26"/>
        <v>2.0072227851881674E-2</v>
      </c>
      <c r="T122" s="58">
        <f t="shared" ca="1" si="27"/>
        <v>5.1163493434837504E-2</v>
      </c>
      <c r="U122" s="58">
        <f t="shared" ca="1" si="28"/>
        <v>0.13359849842962235</v>
      </c>
    </row>
    <row r="123" spans="2:21">
      <c r="B123" s="13">
        <f>RootCalculations!G141</f>
        <v>99.700999999999993</v>
      </c>
      <c r="C123" s="106" t="str">
        <f>RootCalculations!C141</f>
        <v>Wells Rural Elec Coop</v>
      </c>
      <c r="D123" s="105">
        <f>RootCalculations!T141</f>
        <v>35.098920117108428</v>
      </c>
      <c r="E123" s="105">
        <f>RootCalculations!AG141</f>
        <v>35.514012838686348</v>
      </c>
      <c r="F123" s="105">
        <f>RootCalculations!AU141</f>
        <v>35.901325531330492</v>
      </c>
      <c r="G123" s="107">
        <f>RootCalculations!BF141</f>
        <v>35.901325531330492</v>
      </c>
      <c r="H123" s="105">
        <f ca="1">RootCalculations!Z141</f>
        <v>41.222225158510838</v>
      </c>
      <c r="I123" s="105">
        <f ca="1">RootCalculations!AM141</f>
        <v>41.302321709421044</v>
      </c>
      <c r="J123" s="105">
        <f ca="1">RootCalculations!BA141</f>
        <v>41.700166076217407</v>
      </c>
      <c r="K123" s="105">
        <f ca="1">RootCalculations!BJ141</f>
        <v>38.733501665490152</v>
      </c>
      <c r="L123" s="13">
        <f ca="1">RootCalculations!V141</f>
        <v>126.62026999999999</v>
      </c>
      <c r="M123" s="108">
        <f ca="1">RootCalculations!U141</f>
        <v>1.27</v>
      </c>
      <c r="N123" s="58">
        <f t="shared" si="22"/>
        <v>0</v>
      </c>
      <c r="O123" s="58">
        <f t="shared" si="23"/>
        <v>1.1826367312525621E-2</v>
      </c>
      <c r="P123" s="58">
        <f t="shared" si="24"/>
        <v>2.2861256458740487E-2</v>
      </c>
      <c r="Q123" s="58">
        <f t="shared" si="25"/>
        <v>2.2861256458740487E-2</v>
      </c>
      <c r="R123" s="58">
        <v>0</v>
      </c>
      <c r="S123" s="58">
        <f t="shared" ca="1" si="26"/>
        <v>1.9430428755897733E-3</v>
      </c>
      <c r="T123" s="58">
        <f t="shared" ca="1" si="27"/>
        <v>1.1594253242486419E-2</v>
      </c>
      <c r="U123" s="58">
        <f t="shared" ca="1" si="28"/>
        <v>-6.0373341891439836E-2</v>
      </c>
    </row>
    <row r="124" spans="2:21">
      <c r="B124" s="13">
        <f>RootCalculations!G24</f>
        <v>100.60599999999999</v>
      </c>
      <c r="C124" s="106" t="str">
        <f>RootCalculations!C24</f>
        <v>Central Electric Coop</v>
      </c>
      <c r="D124" s="105">
        <f>RootCalculations!T24</f>
        <v>39.387118659922976</v>
      </c>
      <c r="E124" s="105">
        <f>RootCalculations!AG24</f>
        <v>37.583881379915489</v>
      </c>
      <c r="F124" s="105">
        <f>RootCalculations!AU24</f>
        <v>35.901325531330492</v>
      </c>
      <c r="G124" s="107">
        <f>RootCalculations!BF24</f>
        <v>35.901325531330492</v>
      </c>
      <c r="H124" s="105">
        <f ca="1">RootCalculations!Z24</f>
        <v>37.792847930765987</v>
      </c>
      <c r="I124" s="105">
        <f ca="1">RootCalculations!AM24</f>
        <v>35.559892234048249</v>
      </c>
      <c r="J124" s="105">
        <f ca="1">RootCalculations!BA24</f>
        <v>35.916810916796102</v>
      </c>
      <c r="K124" s="105">
        <f ca="1">RootCalculations!BJ24</f>
        <v>38.733501665490152</v>
      </c>
      <c r="L124" s="13">
        <f ca="1">RootCalculations!V24</f>
        <v>93.563580000000002</v>
      </c>
      <c r="M124" s="108">
        <f ca="1">RootCalculations!U24</f>
        <v>0.93</v>
      </c>
      <c r="N124" s="58">
        <f t="shared" si="22"/>
        <v>0</v>
      </c>
      <c r="O124" s="58">
        <f t="shared" si="23"/>
        <v>-4.5782411645214127E-2</v>
      </c>
      <c r="P124" s="58">
        <f t="shared" si="24"/>
        <v>-8.8500841066582847E-2</v>
      </c>
      <c r="Q124" s="58">
        <f t="shared" si="25"/>
        <v>-8.8500841066582847E-2</v>
      </c>
      <c r="R124" s="58">
        <v>0</v>
      </c>
      <c r="S124" s="58">
        <f t="shared" ca="1" si="26"/>
        <v>-5.9084081221091544E-2</v>
      </c>
      <c r="T124" s="58">
        <f t="shared" ca="1" si="27"/>
        <v>-4.9640001129490519E-2</v>
      </c>
      <c r="U124" s="58">
        <f t="shared" ca="1" si="28"/>
        <v>2.488972877744966E-2</v>
      </c>
    </row>
    <row r="125" spans="2:21">
      <c r="B125" s="13">
        <f>RootCalculations!G95</f>
        <v>101.351</v>
      </c>
      <c r="C125" s="106" t="str">
        <f>RootCalculations!C95</f>
        <v>Lower Valley Energy</v>
      </c>
      <c r="D125" s="105">
        <f>RootCalculations!T95</f>
        <v>38.35646566897131</v>
      </c>
      <c r="E125" s="105">
        <f>RootCalculations!AG95</f>
        <v>37.086395971626906</v>
      </c>
      <c r="F125" s="105">
        <f>RootCalculations!AU95</f>
        <v>35.901325531330492</v>
      </c>
      <c r="G125" s="107">
        <f>RootCalculations!BF95</f>
        <v>35.901325531330492</v>
      </c>
      <c r="H125" s="105">
        <f ca="1">RootCalculations!Z95</f>
        <v>37.518805192494085</v>
      </c>
      <c r="I125" s="105">
        <f ca="1">RootCalculations!AM95</f>
        <v>35.901008196407815</v>
      </c>
      <c r="J125" s="105">
        <f ca="1">RootCalculations!BA95</f>
        <v>35.916810916796102</v>
      </c>
      <c r="K125" s="105">
        <f ca="1">RootCalculations!BJ95</f>
        <v>38.733501665490152</v>
      </c>
      <c r="L125" s="13">
        <f ca="1">RootCalculations!V95</f>
        <v>97.296959999999999</v>
      </c>
      <c r="M125" s="108">
        <f ca="1">RootCalculations!U95</f>
        <v>0.96</v>
      </c>
      <c r="N125" s="58">
        <f t="shared" si="22"/>
        <v>0</v>
      </c>
      <c r="O125" s="58">
        <f t="shared" si="23"/>
        <v>-3.3112271300111851E-2</v>
      </c>
      <c r="P125" s="58">
        <f t="shared" si="24"/>
        <v>-6.4008507948294047E-2</v>
      </c>
      <c r="Q125" s="58">
        <f t="shared" si="25"/>
        <v>-6.4008507948294047E-2</v>
      </c>
      <c r="R125" s="58">
        <v>0</v>
      </c>
      <c r="S125" s="58">
        <f t="shared" ca="1" si="26"/>
        <v>-4.3119629950527316E-2</v>
      </c>
      <c r="T125" s="58">
        <f t="shared" ca="1" si="27"/>
        <v>-4.2698435290750458E-2</v>
      </c>
      <c r="U125" s="58">
        <f t="shared" ca="1" si="28"/>
        <v>3.2375670460824679E-2</v>
      </c>
    </row>
    <row r="126" spans="2:21">
      <c r="B126" s="13">
        <f>RootCalculations!G49</f>
        <v>112.295</v>
      </c>
      <c r="C126" s="106" t="str">
        <f>RootCalculations!C49</f>
        <v>Richland, City of</v>
      </c>
      <c r="D126" s="105">
        <f>RootCalculations!T49</f>
        <v>36.048529989740132</v>
      </c>
      <c r="E126" s="105">
        <f>RootCalculations!AG49</f>
        <v>35.972379582244564</v>
      </c>
      <c r="F126" s="105">
        <f>RootCalculations!AU49</f>
        <v>35.901325531330492</v>
      </c>
      <c r="G126" s="107">
        <f>RootCalculations!BF49</f>
        <v>35.901325531330492</v>
      </c>
      <c r="H126" s="105">
        <f ca="1">RootCalculations!Z49</f>
        <v>37.03484311631879</v>
      </c>
      <c r="I126" s="105">
        <f ca="1">RootCalculations!AM49</f>
        <v>36.665258854213114</v>
      </c>
      <c r="J126" s="105">
        <f ca="1">RootCalculations!BA49</f>
        <v>36.709136812423402</v>
      </c>
      <c r="K126" s="105">
        <f ca="1">RootCalculations!BJ49</f>
        <v>38.733501665490152</v>
      </c>
      <c r="L126" s="13">
        <f ca="1">RootCalculations!V49</f>
        <v>115.66385000000001</v>
      </c>
      <c r="M126" s="108">
        <f ca="1">RootCalculations!U49</f>
        <v>1.03</v>
      </c>
      <c r="N126" s="58">
        <f t="shared" si="22"/>
        <v>0</v>
      </c>
      <c r="O126" s="58">
        <f t="shared" si="23"/>
        <v>-2.11244140932354E-3</v>
      </c>
      <c r="P126" s="58">
        <f t="shared" si="24"/>
        <v>-4.0835079392013141E-3</v>
      </c>
      <c r="Q126" s="58">
        <f t="shared" si="25"/>
        <v>-4.0835079392013141E-3</v>
      </c>
      <c r="R126" s="58">
        <v>0</v>
      </c>
      <c r="S126" s="58">
        <f t="shared" ca="1" si="26"/>
        <v>-9.9793662131870686E-3</v>
      </c>
      <c r="T126" s="58">
        <f t="shared" ca="1" si="27"/>
        <v>-8.79459116034087E-3</v>
      </c>
      <c r="U126" s="58">
        <f t="shared" ca="1" si="28"/>
        <v>4.5866497769039505E-2</v>
      </c>
    </row>
    <row r="127" spans="2:21">
      <c r="B127" s="13">
        <f>RootCalculations!G92</f>
        <v>117.458</v>
      </c>
      <c r="C127" s="106" t="str">
        <f>RootCalculations!C92</f>
        <v>Lewis County PUD #1</v>
      </c>
      <c r="D127" s="105">
        <f>RootCalculations!T92</f>
        <v>34.874424032616972</v>
      </c>
      <c r="E127" s="105">
        <f>RootCalculations!AG92</f>
        <v>35.405650929068933</v>
      </c>
      <c r="F127" s="105">
        <f>RootCalculations!AU92</f>
        <v>35.901325531330492</v>
      </c>
      <c r="G127" s="107">
        <f>RootCalculations!BF92</f>
        <v>35.901325531330492</v>
      </c>
      <c r="H127" s="105">
        <f ca="1">RootCalculations!Z92</f>
        <v>41.389007424860019</v>
      </c>
      <c r="I127" s="105">
        <f ca="1">RootCalculations!AM92</f>
        <v>41.556267021613451</v>
      </c>
      <c r="J127" s="105">
        <f ca="1">RootCalculations!BA92</f>
        <v>42.03225652464814</v>
      </c>
      <c r="K127" s="105">
        <f ca="1">RootCalculations!BJ92</f>
        <v>38.733501665490152</v>
      </c>
      <c r="L127" s="13">
        <f ca="1">RootCalculations!V92</f>
        <v>151.52082000000001</v>
      </c>
      <c r="M127" s="108">
        <f ca="1">RootCalculations!U92</f>
        <v>1.29</v>
      </c>
      <c r="N127" s="58">
        <f t="shared" si="22"/>
        <v>0</v>
      </c>
      <c r="O127" s="58">
        <f t="shared" si="23"/>
        <v>1.5232564011813388E-2</v>
      </c>
      <c r="P127" s="58">
        <f t="shared" si="24"/>
        <v>2.9445690565472527E-2</v>
      </c>
      <c r="Q127" s="58">
        <f t="shared" si="25"/>
        <v>2.9445690565472527E-2</v>
      </c>
      <c r="R127" s="58">
        <v>0</v>
      </c>
      <c r="S127" s="58">
        <f t="shared" ca="1" si="26"/>
        <v>4.0411598914780189E-3</v>
      </c>
      <c r="T127" s="58">
        <f t="shared" ca="1" si="27"/>
        <v>1.5541544477864377E-2</v>
      </c>
      <c r="U127" s="58">
        <f t="shared" ca="1" si="28"/>
        <v>-6.4159686945641892E-2</v>
      </c>
    </row>
    <row r="128" spans="2:21">
      <c r="B128" s="13">
        <f>RootCalculations!G81</f>
        <v>120.36499999999999</v>
      </c>
      <c r="C128" s="106" t="str">
        <f>RootCalculations!C81</f>
        <v>Grays Harbor PUD #1</v>
      </c>
      <c r="D128" s="105">
        <f>RootCalculations!T81</f>
        <v>33.949064274110405</v>
      </c>
      <c r="E128" s="105">
        <f>RootCalculations!AG81</f>
        <v>34.95898946171183</v>
      </c>
      <c r="F128" s="105">
        <f>RootCalculations!AU81</f>
        <v>35.901325531330492</v>
      </c>
      <c r="G128" s="107">
        <f>RootCalculations!BF81</f>
        <v>35.901325531330492</v>
      </c>
      <c r="H128" s="105">
        <f ca="1">RootCalculations!Z81</f>
        <v>39.912937344181138</v>
      </c>
      <c r="I128" s="105">
        <f ca="1">RootCalculations!AM81</f>
        <v>41.399608490673394</v>
      </c>
      <c r="J128" s="105">
        <f ca="1">RootCalculations!BA81</f>
        <v>41.314261682414724</v>
      </c>
      <c r="K128" s="105">
        <f ca="1">RootCalculations!BJ81</f>
        <v>38.733501665490152</v>
      </c>
      <c r="L128" s="13">
        <f ca="1">RootCalculations!V81</f>
        <v>163.69640000000001</v>
      </c>
      <c r="M128" s="108">
        <f ca="1">RootCalculations!U81</f>
        <v>1.36</v>
      </c>
      <c r="N128" s="58">
        <f t="shared" si="22"/>
        <v>0</v>
      </c>
      <c r="O128" s="58">
        <f t="shared" si="23"/>
        <v>2.9748248123928178E-2</v>
      </c>
      <c r="P128" s="58">
        <f t="shared" si="24"/>
        <v>5.7505598429965721E-2</v>
      </c>
      <c r="Q128" s="58">
        <f t="shared" si="25"/>
        <v>5.7505598429965721E-2</v>
      </c>
      <c r="R128" s="58">
        <v>0</v>
      </c>
      <c r="S128" s="58">
        <f t="shared" ca="1" si="26"/>
        <v>3.7247851083277883E-2</v>
      </c>
      <c r="T128" s="58">
        <f t="shared" ca="1" si="27"/>
        <v>3.5109526671754265E-2</v>
      </c>
      <c r="U128" s="58">
        <f t="shared" ca="1" si="28"/>
        <v>-2.9550209961255458E-2</v>
      </c>
    </row>
    <row r="129" spans="2:21">
      <c r="B129" s="13">
        <f>RootCalculations!G86</f>
        <v>128.88300000000001</v>
      </c>
      <c r="C129" s="106" t="str">
        <f>RootCalculations!C86</f>
        <v>Inland P &amp; L</v>
      </c>
      <c r="D129" s="105">
        <f>RootCalculations!T86</f>
        <v>39.379557518923683</v>
      </c>
      <c r="E129" s="105">
        <f>RootCalculations!AG86</f>
        <v>37.580231696316652</v>
      </c>
      <c r="F129" s="105">
        <f>RootCalculations!AU86</f>
        <v>35.901325531330492</v>
      </c>
      <c r="G129" s="107">
        <f>RootCalculations!BF86</f>
        <v>35.901325531330492</v>
      </c>
      <c r="H129" s="105">
        <f ca="1">RootCalculations!Z86</f>
        <v>45.795179665395302</v>
      </c>
      <c r="I129" s="105">
        <f ca="1">RootCalculations!AM86</f>
        <v>44.27105628503756</v>
      </c>
      <c r="J129" s="105">
        <f ca="1">RootCalculations!BA86</f>
        <v>43.117655085879491</v>
      </c>
      <c r="K129" s="105">
        <f ca="1">RootCalculations!BJ86</f>
        <v>38.733501665490152</v>
      </c>
      <c r="L129" s="13">
        <f ca="1">RootCalculations!V86</f>
        <v>175.28088000000002</v>
      </c>
      <c r="M129" s="108">
        <f ca="1">RootCalculations!U86</f>
        <v>1.36</v>
      </c>
      <c r="N129" s="58">
        <f t="shared" si="22"/>
        <v>0</v>
      </c>
      <c r="O129" s="58">
        <f t="shared" si="23"/>
        <v>-4.5691875073567645E-2</v>
      </c>
      <c r="P129" s="58">
        <f t="shared" si="24"/>
        <v>-8.8325827072123442E-2</v>
      </c>
      <c r="Q129" s="58">
        <f t="shared" si="25"/>
        <v>-8.8325827072123442E-2</v>
      </c>
      <c r="R129" s="58">
        <v>0</v>
      </c>
      <c r="S129" s="58">
        <f t="shared" ca="1" si="26"/>
        <v>-3.3281305838165132E-2</v>
      </c>
      <c r="T129" s="58">
        <f t="shared" ca="1" si="27"/>
        <v>-5.8467388905978246E-2</v>
      </c>
      <c r="U129" s="58">
        <f t="shared" ca="1" si="28"/>
        <v>-0.15420133847059103</v>
      </c>
    </row>
    <row r="130" spans="2:21">
      <c r="B130" s="13">
        <f>RootCalculations!G78</f>
        <v>136.49600000000001</v>
      </c>
      <c r="C130" s="106" t="str">
        <f>RootCalculations!C78</f>
        <v>Franklin County PUD #1</v>
      </c>
      <c r="D130" s="105">
        <f>RootCalculations!T78</f>
        <v>38.040594901177542</v>
      </c>
      <c r="E130" s="105">
        <f>RootCalculations!AG78</f>
        <v>36.933928459028706</v>
      </c>
      <c r="F130" s="105">
        <f>RootCalculations!AU78</f>
        <v>35.901325531330492</v>
      </c>
      <c r="G130" s="107">
        <f>RootCalculations!BF78</f>
        <v>35.901325531330492</v>
      </c>
      <c r="H130" s="105">
        <f ca="1">RootCalculations!Z78</f>
        <v>38.954329783190886</v>
      </c>
      <c r="I130" s="105">
        <f ca="1">RootCalculations!AM78</f>
        <v>37.602266453513039</v>
      </c>
      <c r="J130" s="105">
        <f ca="1">RootCalculations!BA78</f>
        <v>36.709136812423402</v>
      </c>
      <c r="K130" s="105">
        <f ca="1">RootCalculations!BJ78</f>
        <v>38.733501665490152</v>
      </c>
      <c r="L130" s="13">
        <f ca="1">RootCalculations!V78</f>
        <v>140.59088000000003</v>
      </c>
      <c r="M130" s="108">
        <f ca="1">RootCalculations!U78</f>
        <v>1.03</v>
      </c>
      <c r="N130" s="58">
        <f t="shared" si="22"/>
        <v>0</v>
      </c>
      <c r="O130" s="58">
        <f t="shared" si="23"/>
        <v>-2.9091722803593179E-2</v>
      </c>
      <c r="P130" s="58">
        <f t="shared" si="24"/>
        <v>-5.6236485664971303E-2</v>
      </c>
      <c r="Q130" s="58">
        <f t="shared" si="25"/>
        <v>-5.6236485664971303E-2</v>
      </c>
      <c r="R130" s="58">
        <v>0</v>
      </c>
      <c r="S130" s="58">
        <f t="shared" ca="1" si="26"/>
        <v>-3.4708935751251779E-2</v>
      </c>
      <c r="T130" s="58">
        <f t="shared" ca="1" si="27"/>
        <v>-5.7636544724645855E-2</v>
      </c>
      <c r="U130" s="58">
        <f t="shared" ca="1" si="28"/>
        <v>-5.6688978845176319E-3</v>
      </c>
    </row>
    <row r="131" spans="2:21">
      <c r="B131" s="13">
        <f>RootCalculations!G25</f>
        <v>152.465</v>
      </c>
      <c r="C131" s="106" t="str">
        <f>RootCalculations!C25</f>
        <v>Central Lincoln PUD</v>
      </c>
      <c r="D131" s="105">
        <f>RootCalculations!T25</f>
        <v>33.949064274110405</v>
      </c>
      <c r="E131" s="105">
        <f>RootCalculations!AG25</f>
        <v>34.95898946171183</v>
      </c>
      <c r="F131" s="105">
        <f>RootCalculations!AU25</f>
        <v>35.901325531330492</v>
      </c>
      <c r="G131" s="107">
        <f>RootCalculations!BF25</f>
        <v>35.901325531330492</v>
      </c>
      <c r="H131" s="105">
        <f ca="1">RootCalculations!Z25</f>
        <v>40.057653650358112</v>
      </c>
      <c r="I131" s="105">
        <f ca="1">RootCalculations!AM25</f>
        <v>40.906359613765815</v>
      </c>
      <c r="J131" s="105">
        <f ca="1">RootCalculations!BA25</f>
        <v>41.450239507337415</v>
      </c>
      <c r="K131" s="105">
        <f ca="1">RootCalculations!BJ25</f>
        <v>38.733501665490152</v>
      </c>
      <c r="L131" s="13">
        <f ca="1">RootCalculations!V25</f>
        <v>196.67985000000002</v>
      </c>
      <c r="M131" s="108">
        <f ca="1">RootCalculations!U25</f>
        <v>1.29</v>
      </c>
      <c r="N131" s="58">
        <f t="shared" si="22"/>
        <v>0</v>
      </c>
      <c r="O131" s="58">
        <f t="shared" si="23"/>
        <v>2.9748248123928178E-2</v>
      </c>
      <c r="P131" s="58">
        <f t="shared" si="24"/>
        <v>5.7505598429965721E-2</v>
      </c>
      <c r="Q131" s="58">
        <f t="shared" si="25"/>
        <v>5.7505598429965721E-2</v>
      </c>
      <c r="R131" s="58">
        <v>0</v>
      </c>
      <c r="S131" s="58">
        <f t="shared" ca="1" si="26"/>
        <v>2.1187111227622069E-2</v>
      </c>
      <c r="T131" s="58">
        <f t="shared" ca="1" si="27"/>
        <v>3.4764538860274863E-2</v>
      </c>
      <c r="U131" s="58">
        <f t="shared" ca="1" si="28"/>
        <v>-3.3056154422467565E-2</v>
      </c>
    </row>
    <row r="132" spans="2:21">
      <c r="B132" s="13">
        <f>RootCalculations!G77</f>
        <v>195.66399999999999</v>
      </c>
      <c r="C132" s="106" t="str">
        <f>RootCalculations!C77</f>
        <v>Flathead Elec Coop</v>
      </c>
      <c r="D132" s="105">
        <f>RootCalculations!T77</f>
        <v>38.249028131570675</v>
      </c>
      <c r="E132" s="105">
        <f>RootCalculations!AG77</f>
        <v>37.034536997143249</v>
      </c>
      <c r="F132" s="105">
        <f>RootCalculations!AU77</f>
        <v>35.901325531330492</v>
      </c>
      <c r="G132" s="107">
        <f>RootCalculations!BF77</f>
        <v>35.901325531330492</v>
      </c>
      <c r="H132" s="105">
        <f ca="1">RootCalculations!Z77</f>
        <v>42.022755637492615</v>
      </c>
      <c r="I132" s="105">
        <f ca="1">RootCalculations!AM77</f>
        <v>40.741979838252689</v>
      </c>
      <c r="J132" s="105">
        <f ca="1">RootCalculations!BA77</f>
        <v>39.869411039996663</v>
      </c>
      <c r="K132" s="105">
        <f ca="1">RootCalculations!BJ77</f>
        <v>38.733501665490152</v>
      </c>
      <c r="L132" s="13">
        <f ca="1">RootCalculations!V77</f>
        <v>228.92687999999998</v>
      </c>
      <c r="M132" s="108">
        <f ca="1">RootCalculations!U77</f>
        <v>1.17</v>
      </c>
      <c r="N132" s="58">
        <f t="shared" si="22"/>
        <v>0</v>
      </c>
      <c r="O132" s="58">
        <f t="shared" si="23"/>
        <v>-3.1752208977696594E-2</v>
      </c>
      <c r="P132" s="58">
        <f t="shared" si="24"/>
        <v>-6.1379405305788559E-2</v>
      </c>
      <c r="Q132" s="58">
        <f t="shared" si="25"/>
        <v>-6.1379405305788559E-2</v>
      </c>
      <c r="R132" s="58">
        <v>0</v>
      </c>
      <c r="S132" s="58">
        <f t="shared" ca="1" si="26"/>
        <v>-3.0478148798438687E-2</v>
      </c>
      <c r="T132" s="58">
        <f t="shared" ca="1" si="27"/>
        <v>-5.1242346315212628E-2</v>
      </c>
      <c r="U132" s="58">
        <f t="shared" ca="1" si="28"/>
        <v>-7.8273162292760157E-2</v>
      </c>
    </row>
    <row r="133" spans="2:21">
      <c r="B133" s="13">
        <f>RootCalculations!G19</f>
        <v>212.387</v>
      </c>
      <c r="C133" s="106" t="str">
        <f>RootCalculations!C19</f>
        <v>Benton County PUD #1</v>
      </c>
      <c r="D133" s="105">
        <f>RootCalculations!T19</f>
        <v>35.523622072664928</v>
      </c>
      <c r="E133" s="105">
        <f>RootCalculations!AG19</f>
        <v>35.719012026207146</v>
      </c>
      <c r="F133" s="105">
        <f>RootCalculations!AU19</f>
        <v>35.901325531330492</v>
      </c>
      <c r="G133" s="107">
        <f>RootCalculations!BF19</f>
        <v>35.901325531330492</v>
      </c>
      <c r="H133" s="105">
        <f ca="1">RootCalculations!Z19</f>
        <v>43.128271028569074</v>
      </c>
      <c r="I133" s="105">
        <f ca="1">RootCalculations!AM19</f>
        <v>43.045042808374809</v>
      </c>
      <c r="J133" s="105">
        <f ca="1">RootCalculations!BA19</f>
        <v>43.26365760350081</v>
      </c>
      <c r="K133" s="105">
        <f ca="1">RootCalculations!BJ19</f>
        <v>38.733501665490152</v>
      </c>
      <c r="L133" s="13">
        <f ca="1">RootCalculations!V19</f>
        <v>290.97019</v>
      </c>
      <c r="M133" s="108">
        <f ca="1">RootCalculations!U19</f>
        <v>1.37</v>
      </c>
      <c r="N133" s="58">
        <f t="shared" si="22"/>
        <v>0</v>
      </c>
      <c r="O133" s="58">
        <f t="shared" si="23"/>
        <v>5.5002824076479939E-3</v>
      </c>
      <c r="P133" s="58">
        <f t="shared" si="24"/>
        <v>1.063245909701882E-2</v>
      </c>
      <c r="Q133" s="58">
        <f t="shared" si="25"/>
        <v>1.063245909701882E-2</v>
      </c>
      <c r="R133" s="58">
        <v>0</v>
      </c>
      <c r="S133" s="58">
        <f t="shared" ca="1" si="26"/>
        <v>-1.9297833696865219E-3</v>
      </c>
      <c r="T133" s="58">
        <f t="shared" ca="1" si="27"/>
        <v>3.1391607338502325E-3</v>
      </c>
      <c r="U133" s="58">
        <f t="shared" ca="1" si="28"/>
        <v>-0.10189996626963627</v>
      </c>
    </row>
    <row r="134" spans="2:21">
      <c r="B134" s="13">
        <f>RootCalculations!G131</f>
        <v>221.953</v>
      </c>
      <c r="C134" s="106" t="str">
        <f>RootCalculations!C131</f>
        <v>Umatilla Elec Coop</v>
      </c>
      <c r="D134" s="105">
        <f>RootCalculations!T131</f>
        <v>48.239278154868835</v>
      </c>
      <c r="E134" s="105">
        <f>RootCalculations!AG131</f>
        <v>41.856726090250469</v>
      </c>
      <c r="F134" s="105">
        <f>RootCalculations!AU131</f>
        <v>35.901325531330492</v>
      </c>
      <c r="G134" s="107">
        <f>RootCalculations!BF131</f>
        <v>35.901325531330492</v>
      </c>
      <c r="H134" s="105">
        <f ca="1">RootCalculations!Z131</f>
        <v>47.067044192195389</v>
      </c>
      <c r="I134" s="105">
        <f ca="1">RootCalculations!AM131</f>
        <v>39.921960728593589</v>
      </c>
      <c r="J134" s="105">
        <f ca="1">RootCalculations!BA131</f>
        <v>35.916810916796102</v>
      </c>
      <c r="K134" s="105">
        <f ca="1">RootCalculations!BJ131</f>
        <v>38.733501665490152</v>
      </c>
      <c r="L134" s="13">
        <f ca="1">RootCalculations!V131</f>
        <v>204.19676000000001</v>
      </c>
      <c r="M134" s="108">
        <f ca="1">RootCalculations!U131</f>
        <v>0.92</v>
      </c>
      <c r="N134" s="58">
        <f t="shared" si="22"/>
        <v>0</v>
      </c>
      <c r="O134" s="58">
        <f t="shared" si="23"/>
        <v>-0.13231027305441068</v>
      </c>
      <c r="P134" s="58">
        <f t="shared" si="24"/>
        <v>-0.25576569748677014</v>
      </c>
      <c r="Q134" s="58">
        <f t="shared" si="25"/>
        <v>-0.25576569748677014</v>
      </c>
      <c r="R134" s="58">
        <v>0</v>
      </c>
      <c r="S134" s="58">
        <f t="shared" ca="1" si="26"/>
        <v>-0.15180650466227052</v>
      </c>
      <c r="T134" s="58">
        <f t="shared" ca="1" si="27"/>
        <v>-0.23690107307074548</v>
      </c>
      <c r="U134" s="58">
        <f t="shared" ca="1" si="28"/>
        <v>-0.17705684879372763</v>
      </c>
    </row>
    <row r="135" spans="2:21">
      <c r="B135" s="13">
        <f>RootCalculations!G72</f>
        <v>244.72300000000001</v>
      </c>
      <c r="C135" s="106" t="str">
        <f>RootCalculations!C72</f>
        <v>Eugene Water &amp; Electric Board</v>
      </c>
      <c r="D135" s="105">
        <f>RootCalculations!T72</f>
        <v>33.949064274110405</v>
      </c>
      <c r="E135" s="105">
        <f>RootCalculations!AG72</f>
        <v>34.95898946171183</v>
      </c>
      <c r="F135" s="105">
        <f>RootCalculations!AU72</f>
        <v>35.901325531330492</v>
      </c>
      <c r="G135" s="107">
        <f>RootCalculations!BF72</f>
        <v>35.901325531330492</v>
      </c>
      <c r="H135" s="105">
        <f ca="1">RootCalculations!Z72</f>
        <v>34.16862471073118</v>
      </c>
      <c r="I135" s="105">
        <f ca="1">RootCalculations!AM72</f>
        <v>34.854465131310413</v>
      </c>
      <c r="J135" s="105">
        <f ca="1">RootCalculations!BA72</f>
        <v>35.916810916796102</v>
      </c>
      <c r="K135" s="105">
        <f ca="1">RootCalculations!BJ72</f>
        <v>38.733501665490152</v>
      </c>
      <c r="L135" s="13">
        <f ca="1">RootCalculations!V72</f>
        <v>247.17023</v>
      </c>
      <c r="M135" s="108">
        <f ca="1">RootCalculations!U72</f>
        <v>1.01</v>
      </c>
      <c r="N135" s="58">
        <f t="shared" si="22"/>
        <v>0</v>
      </c>
      <c r="O135" s="58">
        <f t="shared" ref="O135:O141" si="29">E135/$D135-1</f>
        <v>2.9748248123928178E-2</v>
      </c>
      <c r="P135" s="58">
        <f t="shared" ref="P135:P141" si="30">F135/$D135-1</f>
        <v>5.7505598429965721E-2</v>
      </c>
      <c r="Q135" s="58">
        <f t="shared" ref="Q135:Q141" si="31">G135/$D135-1</f>
        <v>5.7505598429965721E-2</v>
      </c>
      <c r="R135" s="58">
        <v>0</v>
      </c>
      <c r="S135" s="58">
        <f t="shared" ref="S135:S141" ca="1" si="32">I135/$H135-1</f>
        <v>2.0072227851881674E-2</v>
      </c>
      <c r="T135" s="58">
        <f t="shared" ref="T135:T141" ca="1" si="33">J135/$H135-1</f>
        <v>5.1163493434837504E-2</v>
      </c>
      <c r="U135" s="58">
        <f t="shared" ref="U135:U141" ca="1" si="34">K135/$H135-1</f>
        <v>0.13359849842962235</v>
      </c>
    </row>
    <row r="136" spans="2:21">
      <c r="B136" s="13">
        <f>RootCalculations!G55</f>
        <v>327.75900000000001</v>
      </c>
      <c r="C136" s="106" t="str">
        <f>RootCalculations!C55</f>
        <v>Clark County PUD #1</v>
      </c>
      <c r="D136" s="105">
        <f>RootCalculations!T55</f>
        <v>34.773660149434548</v>
      </c>
      <c r="E136" s="105">
        <f>RootCalculations!AG55</f>
        <v>35.357013257606432</v>
      </c>
      <c r="F136" s="105">
        <f>RootCalculations!AU55</f>
        <v>35.901325531330492</v>
      </c>
      <c r="G136" s="107">
        <f>RootCalculations!BF55</f>
        <v>35.901325531330492</v>
      </c>
      <c r="H136" s="105">
        <f ca="1">RootCalculations!Z55</f>
        <v>34.16862471073118</v>
      </c>
      <c r="I136" s="105">
        <f ca="1">RootCalculations!AM55</f>
        <v>34.854465131310413</v>
      </c>
      <c r="J136" s="105">
        <f ca="1">RootCalculations!BA55</f>
        <v>35.916810916796102</v>
      </c>
      <c r="K136" s="105">
        <f ca="1">RootCalculations!BJ55</f>
        <v>38.733501665490152</v>
      </c>
      <c r="L136" s="13">
        <f ca="1">RootCalculations!V55</f>
        <v>294.98310000000004</v>
      </c>
      <c r="M136" s="108">
        <f ca="1">RootCalculations!U55</f>
        <v>0.9</v>
      </c>
      <c r="N136" s="58">
        <f t="shared" si="22"/>
        <v>0</v>
      </c>
      <c r="O136" s="58">
        <f t="shared" si="29"/>
        <v>1.6775717760656006E-2</v>
      </c>
      <c r="P136" s="58">
        <f t="shared" si="30"/>
        <v>3.242872268981678E-2</v>
      </c>
      <c r="Q136" s="58">
        <f t="shared" si="31"/>
        <v>3.242872268981678E-2</v>
      </c>
      <c r="R136" s="58">
        <v>0</v>
      </c>
      <c r="S136" s="58">
        <f t="shared" ca="1" si="32"/>
        <v>2.0072227851881674E-2</v>
      </c>
      <c r="T136" s="58">
        <f t="shared" ca="1" si="33"/>
        <v>5.1163493434837504E-2</v>
      </c>
      <c r="U136" s="58">
        <f t="shared" ca="1" si="34"/>
        <v>0.13359849842962235</v>
      </c>
    </row>
    <row r="137" spans="2:21">
      <c r="B137" s="13">
        <f>RootCalculations!G126</f>
        <v>367.22500000000002</v>
      </c>
      <c r="C137" s="106" t="str">
        <f>RootCalculations!C126</f>
        <v>Tacoma Public Utilities</v>
      </c>
      <c r="D137" s="105">
        <f>RootCalculations!T126</f>
        <v>33.949064274110405</v>
      </c>
      <c r="E137" s="105">
        <f>RootCalculations!AG126</f>
        <v>34.95898946171183</v>
      </c>
      <c r="F137" s="105">
        <f>RootCalculations!AU126</f>
        <v>35.901325531330492</v>
      </c>
      <c r="G137" s="107">
        <f>RootCalculations!BF126</f>
        <v>35.901325531330492</v>
      </c>
      <c r="H137" s="105">
        <f ca="1">RootCalculations!Z126</f>
        <v>34.540070046535092</v>
      </c>
      <c r="I137" s="105">
        <f ca="1">RootCalculations!AM126</f>
        <v>36.436332663019229</v>
      </c>
      <c r="J137" s="105">
        <f ca="1">RootCalculations!BA126</f>
        <v>36.265827072435975</v>
      </c>
      <c r="K137" s="105">
        <f ca="1">RootCalculations!BJ126</f>
        <v>38.733501665490152</v>
      </c>
      <c r="L137" s="13">
        <f ca="1">RootCalculations!V126</f>
        <v>407.61975000000007</v>
      </c>
      <c r="M137" s="108">
        <f ca="1">RootCalculations!U126</f>
        <v>1.1100000000000001</v>
      </c>
      <c r="N137" s="58">
        <f t="shared" ref="N137:N141" si="35">N136</f>
        <v>0</v>
      </c>
      <c r="O137" s="58">
        <f t="shared" si="29"/>
        <v>2.9748248123928178E-2</v>
      </c>
      <c r="P137" s="58">
        <f t="shared" si="30"/>
        <v>5.7505598429965721E-2</v>
      </c>
      <c r="Q137" s="58">
        <f t="shared" si="31"/>
        <v>5.7505598429965721E-2</v>
      </c>
      <c r="R137" s="58">
        <v>0</v>
      </c>
      <c r="S137" s="58">
        <f t="shared" ca="1" si="32"/>
        <v>5.4900369742427957E-2</v>
      </c>
      <c r="T137" s="58">
        <f t="shared" ca="1" si="33"/>
        <v>4.9963912162766633E-2</v>
      </c>
      <c r="U137" s="58">
        <f t="shared" ca="1" si="34"/>
        <v>0.12140773349056144</v>
      </c>
    </row>
    <row r="138" spans="2:21">
      <c r="B138" s="13">
        <f>RootCalculations!G120</f>
        <v>459.04399999999998</v>
      </c>
      <c r="C138" s="106" t="str">
        <f>RootCalculations!C120</f>
        <v>Seattle City Light</v>
      </c>
      <c r="D138" s="105">
        <f>RootCalculations!T120</f>
        <v>33.949064274110405</v>
      </c>
      <c r="E138" s="105">
        <f>RootCalculations!AG120</f>
        <v>34.95898946171183</v>
      </c>
      <c r="F138" s="105">
        <f>RootCalculations!AU120</f>
        <v>35.901325531330492</v>
      </c>
      <c r="G138" s="107">
        <f>RootCalculations!BF120</f>
        <v>35.901325531330492</v>
      </c>
      <c r="H138" s="105">
        <f ca="1">RootCalculations!Z120</f>
        <v>37.102313295176003</v>
      </c>
      <c r="I138" s="105">
        <f ca="1">RootCalculations!AM120</f>
        <v>39.291164877224148</v>
      </c>
      <c r="J138" s="105">
        <f ca="1">RootCalculations!BA120</f>
        <v>38.673353031859989</v>
      </c>
      <c r="K138" s="105">
        <f ca="1">RootCalculations!BJ120</f>
        <v>38.733501665490152</v>
      </c>
      <c r="L138" s="13">
        <f ca="1">RootCalculations!V120</f>
        <v>582.98587999999995</v>
      </c>
      <c r="M138" s="108">
        <f ca="1">RootCalculations!U120</f>
        <v>1.27</v>
      </c>
      <c r="N138" s="58">
        <f t="shared" si="35"/>
        <v>0</v>
      </c>
      <c r="O138" s="58">
        <f t="shared" si="29"/>
        <v>2.9748248123928178E-2</v>
      </c>
      <c r="P138" s="58">
        <f t="shared" si="30"/>
        <v>5.7505598429965721E-2</v>
      </c>
      <c r="Q138" s="58">
        <f t="shared" si="31"/>
        <v>5.7505598429965721E-2</v>
      </c>
      <c r="R138" s="58">
        <v>0</v>
      </c>
      <c r="S138" s="58">
        <f t="shared" ca="1" si="32"/>
        <v>5.8995016419440827E-2</v>
      </c>
      <c r="T138" s="58">
        <f t="shared" ca="1" si="33"/>
        <v>4.2343444307238132E-2</v>
      </c>
      <c r="U138" s="58">
        <f t="shared" ca="1" si="34"/>
        <v>4.3964600194517534E-2</v>
      </c>
    </row>
    <row r="139" spans="2:21">
      <c r="B139" s="13">
        <f>RootCalculations!G65</f>
        <v>472.12099999999998</v>
      </c>
      <c r="C139" s="106" t="str">
        <f>RootCalculations!C65</f>
        <v>Cowlitz County PUD #1</v>
      </c>
      <c r="D139" s="105">
        <f>RootCalculations!T65</f>
        <v>33.949064274110405</v>
      </c>
      <c r="E139" s="105">
        <f>RootCalculations!AG65</f>
        <v>34.95898946171183</v>
      </c>
      <c r="F139" s="105">
        <f>RootCalculations!AU65</f>
        <v>35.901325531330492</v>
      </c>
      <c r="G139" s="107">
        <f>RootCalculations!BF65</f>
        <v>35.901325531330492</v>
      </c>
      <c r="H139" s="105">
        <f ca="1">RootCalculations!Z65</f>
        <v>34.16862471073118</v>
      </c>
      <c r="I139" s="105">
        <f ca="1">RootCalculations!AM65</f>
        <v>34.854465131310413</v>
      </c>
      <c r="J139" s="105">
        <f ca="1">RootCalculations!BA65</f>
        <v>35.916810916796102</v>
      </c>
      <c r="K139" s="105">
        <f ca="1">RootCalculations!BJ65</f>
        <v>38.733501665490152</v>
      </c>
      <c r="L139" s="13">
        <f ca="1">RootCalculations!V65</f>
        <v>462.67857999999995</v>
      </c>
      <c r="M139" s="108">
        <f ca="1">RootCalculations!U65</f>
        <v>0.98</v>
      </c>
      <c r="N139" s="58">
        <f t="shared" si="35"/>
        <v>0</v>
      </c>
      <c r="O139" s="58">
        <f t="shared" si="29"/>
        <v>2.9748248123928178E-2</v>
      </c>
      <c r="P139" s="58">
        <f t="shared" si="30"/>
        <v>5.7505598429965721E-2</v>
      </c>
      <c r="Q139" s="58">
        <f t="shared" si="31"/>
        <v>5.7505598429965721E-2</v>
      </c>
      <c r="R139" s="58">
        <v>0</v>
      </c>
      <c r="S139" s="58">
        <f t="shared" ca="1" si="32"/>
        <v>2.0072227851881674E-2</v>
      </c>
      <c r="T139" s="58">
        <f t="shared" ca="1" si="33"/>
        <v>5.1163493434837504E-2</v>
      </c>
      <c r="U139" s="58">
        <f t="shared" ca="1" si="34"/>
        <v>0.13359849842962235</v>
      </c>
    </row>
    <row r="140" spans="2:21">
      <c r="B140" s="13">
        <f>RootCalculations!G151</f>
        <v>671.89300000000014</v>
      </c>
      <c r="C140" s="106" t="str">
        <f>RootCalculations!C151</f>
        <v>PNGC Aggregate</v>
      </c>
      <c r="D140" s="105">
        <f>RootCalculations!T151</f>
        <v>36.971558975542415</v>
      </c>
      <c r="E140" s="105">
        <f>RootCalculations!AG151</f>
        <v>36.417916010019383</v>
      </c>
      <c r="F140" s="105">
        <f>RootCalculations!AU151</f>
        <v>35.901325531330492</v>
      </c>
      <c r="G140" s="107">
        <f>RootCalculations!BF151</f>
        <v>35.901325531330492</v>
      </c>
      <c r="H140" s="105">
        <f ca="1">RootCalculations!Z151</f>
        <v>44.44976262405298</v>
      </c>
      <c r="I140" s="105">
        <f ca="1">RootCalculations!AM151</f>
        <v>43.838565993564309</v>
      </c>
      <c r="J140" s="105">
        <f ca="1">RootCalculations!BA151</f>
        <v>43.54936037179575</v>
      </c>
      <c r="K140" s="105">
        <f ca="1">RootCalculations!BJ151</f>
        <v>38.733501665490152</v>
      </c>
      <c r="L140" s="13">
        <f ca="1">RootCalculations!V151</f>
        <v>933.93127000000015</v>
      </c>
      <c r="M140" s="108">
        <f ca="1">RootCalculations!U151</f>
        <v>1.39</v>
      </c>
      <c r="N140" s="58">
        <f t="shared" si="35"/>
        <v>0</v>
      </c>
      <c r="O140" s="58">
        <f t="shared" si="29"/>
        <v>-1.4974834193204556E-2</v>
      </c>
      <c r="P140" s="58">
        <f t="shared" si="30"/>
        <v>-2.8947479464415005E-2</v>
      </c>
      <c r="Q140" s="58">
        <f t="shared" si="31"/>
        <v>-2.8947479464415005E-2</v>
      </c>
      <c r="R140" s="58">
        <v>0</v>
      </c>
      <c r="S140" s="58">
        <f t="shared" ca="1" si="32"/>
        <v>-1.3750278840812924E-2</v>
      </c>
      <c r="T140" s="58">
        <f t="shared" ca="1" si="33"/>
        <v>-2.0256626787248488E-2</v>
      </c>
      <c r="U140" s="58">
        <f t="shared" ca="1" si="34"/>
        <v>-0.12860048335712826</v>
      </c>
    </row>
    <row r="141" spans="2:21">
      <c r="B141" s="13">
        <f>RootCalculations!G122</f>
        <v>715.03599999999994</v>
      </c>
      <c r="C141" s="106" t="str">
        <f>RootCalculations!C122</f>
        <v>Snohomish County PUD #1</v>
      </c>
      <c r="D141" s="105">
        <f>RootCalculations!T122</f>
        <v>33.949064274110405</v>
      </c>
      <c r="E141" s="105">
        <f>RootCalculations!AG122</f>
        <v>34.95898946171183</v>
      </c>
      <c r="F141" s="105">
        <f>RootCalculations!AU122</f>
        <v>35.901325531330492</v>
      </c>
      <c r="G141" s="107">
        <f>RootCalculations!BF122</f>
        <v>35.901325531330492</v>
      </c>
      <c r="H141" s="105">
        <f ca="1">RootCalculations!Z122</f>
        <v>34.16862471073118</v>
      </c>
      <c r="I141" s="105">
        <f ca="1">RootCalculations!AM122</f>
        <v>34.854465131310413</v>
      </c>
      <c r="J141" s="105">
        <f ca="1">RootCalculations!BA122</f>
        <v>35.916810916796102</v>
      </c>
      <c r="K141" s="105">
        <f ca="1">RootCalculations!BJ122</f>
        <v>38.733501665490152</v>
      </c>
      <c r="L141" s="13">
        <f ca="1">RootCalculations!V122</f>
        <v>664.98347999999999</v>
      </c>
      <c r="M141" s="108">
        <f ca="1">RootCalculations!U122</f>
        <v>0.93</v>
      </c>
      <c r="N141" s="58">
        <f t="shared" si="35"/>
        <v>0</v>
      </c>
      <c r="O141" s="58">
        <f t="shared" si="29"/>
        <v>2.9748248123928178E-2</v>
      </c>
      <c r="P141" s="58">
        <f t="shared" si="30"/>
        <v>5.7505598429965721E-2</v>
      </c>
      <c r="Q141" s="58">
        <f t="shared" si="31"/>
        <v>5.7505598429965721E-2</v>
      </c>
      <c r="R141" s="58">
        <v>0</v>
      </c>
      <c r="S141" s="58">
        <f t="shared" ca="1" si="32"/>
        <v>2.0072227851881674E-2</v>
      </c>
      <c r="T141" s="58">
        <f t="shared" ca="1" si="33"/>
        <v>5.1163493434837504E-2</v>
      </c>
      <c r="U141" s="58">
        <f t="shared" ca="1" si="34"/>
        <v>0.13359849842962235</v>
      </c>
    </row>
    <row r="142" spans="2:21">
      <c r="D142" s="105"/>
    </row>
    <row r="143" spans="2:21">
      <c r="D143" s="105"/>
    </row>
    <row r="144" spans="2:21">
      <c r="D144" s="105"/>
    </row>
    <row r="145" spans="4:4">
      <c r="D145" s="105"/>
    </row>
    <row r="146" spans="4:4">
      <c r="D146" s="105"/>
    </row>
    <row r="147" spans="4:4">
      <c r="D147" s="105"/>
    </row>
    <row r="148" spans="4:4">
      <c r="D148" s="105"/>
    </row>
    <row r="149" spans="4:4">
      <c r="D149" s="105"/>
    </row>
    <row r="150" spans="4:4">
      <c r="D150" s="105"/>
    </row>
    <row r="151" spans="4:4">
      <c r="D151" s="105"/>
    </row>
    <row r="152" spans="4:4">
      <c r="D152" s="105"/>
    </row>
    <row r="153" spans="4:4">
      <c r="D153" s="105"/>
    </row>
    <row r="154" spans="4:4">
      <c r="D154" s="105"/>
    </row>
    <row r="155" spans="4:4">
      <c r="D155" s="105"/>
    </row>
    <row r="156" spans="4:4">
      <c r="D156" s="105"/>
    </row>
    <row r="157" spans="4:4">
      <c r="D157" s="105"/>
    </row>
    <row r="158" spans="4:4">
      <c r="D158" s="105"/>
    </row>
    <row r="159" spans="4:4">
      <c r="D159" s="105"/>
    </row>
    <row r="160" spans="4:4">
      <c r="D160" s="105"/>
    </row>
    <row r="161" spans="4:4">
      <c r="D161" s="105"/>
    </row>
    <row r="162" spans="4:4">
      <c r="D162" s="105"/>
    </row>
    <row r="163" spans="4:4">
      <c r="D163" s="105"/>
    </row>
    <row r="164" spans="4:4">
      <c r="D164" s="105"/>
    </row>
    <row r="165" spans="4:4">
      <c r="D165" s="105"/>
    </row>
    <row r="166" spans="4:4">
      <c r="D166" s="105"/>
    </row>
    <row r="167" spans="4:4">
      <c r="D167" s="105"/>
    </row>
    <row r="168" spans="4:4">
      <c r="D168" s="105"/>
    </row>
    <row r="169" spans="4:4">
      <c r="D169" s="105"/>
    </row>
    <row r="170" spans="4:4">
      <c r="D170" s="105"/>
    </row>
    <row r="171" spans="4:4">
      <c r="D171" s="105"/>
    </row>
    <row r="172" spans="4:4">
      <c r="D172" s="105"/>
    </row>
    <row r="173" spans="4:4">
      <c r="D173" s="105"/>
    </row>
    <row r="174" spans="4:4">
      <c r="D174" s="105"/>
    </row>
    <row r="175" spans="4:4">
      <c r="D175" s="105"/>
    </row>
    <row r="176" spans="4:4">
      <c r="D176" s="105"/>
    </row>
    <row r="177" spans="4:4">
      <c r="D177" s="105"/>
    </row>
    <row r="178" spans="4:4">
      <c r="D178" s="105"/>
    </row>
    <row r="179" spans="4:4">
      <c r="D179" s="105"/>
    </row>
    <row r="180" spans="4:4">
      <c r="D180" s="105"/>
    </row>
    <row r="181" spans="4:4">
      <c r="D181" s="105"/>
    </row>
    <row r="182" spans="4:4">
      <c r="D182" s="105"/>
    </row>
    <row r="183" spans="4:4">
      <c r="D183" s="105"/>
    </row>
    <row r="184" spans="4:4">
      <c r="D184" s="105"/>
    </row>
    <row r="185" spans="4:4">
      <c r="D185" s="105"/>
    </row>
    <row r="186" spans="4:4">
      <c r="D186" s="105"/>
    </row>
    <row r="187" spans="4:4">
      <c r="D187" s="105"/>
    </row>
    <row r="188" spans="4:4">
      <c r="D188" s="105"/>
    </row>
    <row r="189" spans="4:4">
      <c r="D189" s="105"/>
    </row>
    <row r="190" spans="4:4">
      <c r="D190" s="105"/>
    </row>
    <row r="191" spans="4:4">
      <c r="D191" s="105"/>
    </row>
    <row r="192" spans="4:4">
      <c r="D192" s="105"/>
    </row>
    <row r="193" spans="4:4">
      <c r="D193" s="105"/>
    </row>
    <row r="194" spans="4:4">
      <c r="D194" s="105"/>
    </row>
    <row r="195" spans="4:4">
      <c r="D195" s="105"/>
    </row>
    <row r="196" spans="4:4">
      <c r="D196" s="105"/>
    </row>
    <row r="197" spans="4:4">
      <c r="D197" s="105"/>
    </row>
    <row r="198" spans="4:4">
      <c r="D198" s="105"/>
    </row>
    <row r="199" spans="4:4">
      <c r="D199" s="105"/>
    </row>
    <row r="200" spans="4:4">
      <c r="D200" s="105"/>
    </row>
    <row r="201" spans="4:4">
      <c r="D201" s="105"/>
    </row>
    <row r="202" spans="4:4">
      <c r="D202" s="105"/>
    </row>
    <row r="203" spans="4:4">
      <c r="D203" s="105"/>
    </row>
    <row r="204" spans="4:4">
      <c r="D204" s="105"/>
    </row>
    <row r="205" spans="4:4">
      <c r="D205" s="105"/>
    </row>
    <row r="206" spans="4:4">
      <c r="D206" s="105"/>
    </row>
    <row r="207" spans="4:4">
      <c r="D207" s="105"/>
    </row>
    <row r="208" spans="4:4">
      <c r="D208" s="105"/>
    </row>
    <row r="209" spans="4:4">
      <c r="D209" s="105"/>
    </row>
    <row r="210" spans="4:4">
      <c r="D210" s="105"/>
    </row>
    <row r="211" spans="4:4">
      <c r="D211" s="105"/>
    </row>
    <row r="212" spans="4:4">
      <c r="D212" s="105"/>
    </row>
    <row r="213" spans="4:4">
      <c r="D213" s="105"/>
    </row>
    <row r="214" spans="4:4">
      <c r="D214" s="105"/>
    </row>
    <row r="215" spans="4:4">
      <c r="D215" s="105"/>
    </row>
    <row r="216" spans="4:4">
      <c r="D216" s="105"/>
    </row>
    <row r="217" spans="4:4">
      <c r="D217" s="105"/>
    </row>
    <row r="218" spans="4:4">
      <c r="D218" s="105"/>
    </row>
    <row r="219" spans="4:4">
      <c r="D219" s="105"/>
    </row>
    <row r="220" spans="4:4">
      <c r="D220" s="105"/>
    </row>
    <row r="221" spans="4:4">
      <c r="D221" s="105"/>
    </row>
    <row r="222" spans="4:4">
      <c r="D222" s="105"/>
    </row>
    <row r="223" spans="4:4">
      <c r="D223" s="105"/>
    </row>
    <row r="224" spans="4:4">
      <c r="D224" s="105"/>
    </row>
    <row r="225" spans="4:4">
      <c r="D225" s="105"/>
    </row>
    <row r="226" spans="4:4">
      <c r="D226" s="105"/>
    </row>
    <row r="227" spans="4:4">
      <c r="D227" s="105"/>
    </row>
    <row r="228" spans="4:4">
      <c r="D228" s="105"/>
    </row>
    <row r="229" spans="4:4">
      <c r="D229" s="105"/>
    </row>
    <row r="230" spans="4:4">
      <c r="D230" s="105"/>
    </row>
    <row r="231" spans="4:4">
      <c r="D231" s="105"/>
    </row>
    <row r="232" spans="4:4">
      <c r="D232" s="105"/>
    </row>
    <row r="233" spans="4:4">
      <c r="D233" s="105"/>
    </row>
    <row r="234" spans="4:4">
      <c r="D234" s="105"/>
    </row>
    <row r="235" spans="4:4">
      <c r="D235" s="105"/>
    </row>
    <row r="236" spans="4:4">
      <c r="D236" s="105"/>
    </row>
    <row r="237" spans="4:4">
      <c r="D237" s="105"/>
    </row>
    <row r="238" spans="4:4">
      <c r="D238" s="105"/>
    </row>
    <row r="239" spans="4:4">
      <c r="D239" s="105"/>
    </row>
    <row r="240" spans="4:4">
      <c r="D240" s="105"/>
    </row>
    <row r="241" spans="4:4">
      <c r="D241" s="105"/>
    </row>
    <row r="242" spans="4:4">
      <c r="D242" s="105"/>
    </row>
    <row r="243" spans="4:4">
      <c r="D243" s="105"/>
    </row>
    <row r="244" spans="4:4">
      <c r="D244" s="105"/>
    </row>
    <row r="245" spans="4:4">
      <c r="D245" s="105"/>
    </row>
    <row r="246" spans="4:4">
      <c r="D246" s="105"/>
    </row>
    <row r="247" spans="4:4">
      <c r="D247" s="105"/>
    </row>
    <row r="248" spans="4:4">
      <c r="D248" s="105"/>
    </row>
    <row r="249" spans="4:4">
      <c r="D249" s="105"/>
    </row>
    <row r="250" spans="4:4">
      <c r="D250" s="105"/>
    </row>
    <row r="251" spans="4:4">
      <c r="D251" s="105"/>
    </row>
    <row r="252" spans="4:4">
      <c r="D252" s="105"/>
    </row>
    <row r="253" spans="4:4">
      <c r="D253" s="105"/>
    </row>
    <row r="254" spans="4:4">
      <c r="D254" s="105"/>
    </row>
    <row r="255" spans="4:4">
      <c r="D255" s="105"/>
    </row>
    <row r="256" spans="4:4">
      <c r="D256" s="105"/>
    </row>
    <row r="257" spans="4:4">
      <c r="D257" s="105"/>
    </row>
    <row r="258" spans="4:4">
      <c r="D258" s="105"/>
    </row>
    <row r="259" spans="4:4">
      <c r="D259" s="105"/>
    </row>
    <row r="260" spans="4:4">
      <c r="D260" s="105"/>
    </row>
    <row r="261" spans="4:4">
      <c r="D261" s="105"/>
    </row>
    <row r="262" spans="4:4">
      <c r="D262" s="105"/>
    </row>
    <row r="263" spans="4:4">
      <c r="D263" s="105"/>
    </row>
    <row r="264" spans="4:4">
      <c r="D264" s="105"/>
    </row>
    <row r="265" spans="4:4">
      <c r="D265" s="105"/>
    </row>
    <row r="266" spans="4:4">
      <c r="D266" s="105"/>
    </row>
    <row r="267" spans="4:4">
      <c r="D267" s="105"/>
    </row>
    <row r="268" spans="4:4">
      <c r="D268" s="105"/>
    </row>
    <row r="269" spans="4:4">
      <c r="D269" s="105"/>
    </row>
    <row r="270" spans="4:4">
      <c r="D270" s="105"/>
    </row>
    <row r="271" spans="4:4">
      <c r="D271" s="105"/>
    </row>
    <row r="272" spans="4:4">
      <c r="D272" s="105"/>
    </row>
    <row r="273" spans="4:4">
      <c r="D273" s="105"/>
    </row>
    <row r="274" spans="4:4">
      <c r="D274" s="105"/>
    </row>
    <row r="275" spans="4:4">
      <c r="D275" s="105"/>
    </row>
    <row r="276" spans="4:4">
      <c r="D276" s="105"/>
    </row>
    <row r="277" spans="4:4">
      <c r="D277" s="105"/>
    </row>
    <row r="278" spans="4:4">
      <c r="D278" s="105"/>
    </row>
    <row r="279" spans="4:4">
      <c r="D279" s="105"/>
    </row>
    <row r="280" spans="4:4">
      <c r="D280" s="105"/>
    </row>
    <row r="281" spans="4:4">
      <c r="D281" s="105"/>
    </row>
    <row r="282" spans="4:4">
      <c r="D282" s="105"/>
    </row>
    <row r="283" spans="4:4">
      <c r="D283" s="105"/>
    </row>
    <row r="284" spans="4:4">
      <c r="D284" s="105"/>
    </row>
    <row r="285" spans="4:4">
      <c r="D285" s="105"/>
    </row>
    <row r="286" spans="4:4">
      <c r="D286" s="105"/>
    </row>
    <row r="287" spans="4:4">
      <c r="D287" s="105"/>
    </row>
    <row r="288" spans="4:4">
      <c r="D288" s="105"/>
    </row>
    <row r="289" spans="4:4">
      <c r="D289" s="105"/>
    </row>
    <row r="290" spans="4:4">
      <c r="D290" s="105"/>
    </row>
    <row r="291" spans="4:4">
      <c r="D291" s="105"/>
    </row>
    <row r="292" spans="4:4">
      <c r="D292" s="105"/>
    </row>
    <row r="293" spans="4:4">
      <c r="D293" s="105"/>
    </row>
    <row r="294" spans="4:4">
      <c r="D294" s="105"/>
    </row>
    <row r="295" spans="4:4">
      <c r="D295" s="105"/>
    </row>
    <row r="296" spans="4:4">
      <c r="D296" s="105"/>
    </row>
    <row r="297" spans="4:4">
      <c r="D297" s="105"/>
    </row>
    <row r="298" spans="4:4">
      <c r="D298" s="105"/>
    </row>
    <row r="299" spans="4:4">
      <c r="D299" s="105"/>
    </row>
    <row r="300" spans="4:4">
      <c r="D300" s="105"/>
    </row>
    <row r="301" spans="4:4">
      <c r="D301" s="105"/>
    </row>
    <row r="302" spans="4:4">
      <c r="D302" s="105"/>
    </row>
    <row r="303" spans="4:4">
      <c r="D303" s="105"/>
    </row>
    <row r="304" spans="4:4">
      <c r="D304" s="105"/>
    </row>
    <row r="305" spans="4:4">
      <c r="D305" s="105"/>
    </row>
    <row r="306" spans="4:4">
      <c r="D306" s="105"/>
    </row>
    <row r="307" spans="4:4">
      <c r="D307" s="105"/>
    </row>
    <row r="308" spans="4:4">
      <c r="D308" s="105"/>
    </row>
    <row r="309" spans="4:4">
      <c r="D309" s="105"/>
    </row>
    <row r="310" spans="4:4">
      <c r="D310" s="105"/>
    </row>
    <row r="311" spans="4:4">
      <c r="D311" s="105"/>
    </row>
    <row r="312" spans="4:4">
      <c r="D312" s="105"/>
    </row>
    <row r="313" spans="4:4">
      <c r="D313" s="105"/>
    </row>
    <row r="314" spans="4:4">
      <c r="D314" s="105"/>
    </row>
    <row r="315" spans="4:4">
      <c r="D315" s="105"/>
    </row>
    <row r="316" spans="4:4">
      <c r="D316" s="105"/>
    </row>
    <row r="317" spans="4:4">
      <c r="D317" s="105"/>
    </row>
    <row r="318" spans="4:4">
      <c r="D318" s="105"/>
    </row>
    <row r="319" spans="4:4">
      <c r="D319" s="105"/>
    </row>
    <row r="320" spans="4:4">
      <c r="D320" s="105"/>
    </row>
    <row r="321" spans="4:4">
      <c r="D321" s="105"/>
    </row>
    <row r="322" spans="4:4">
      <c r="D322" s="105"/>
    </row>
    <row r="323" spans="4:4">
      <c r="D323" s="105"/>
    </row>
    <row r="324" spans="4:4">
      <c r="D324" s="105"/>
    </row>
    <row r="325" spans="4:4">
      <c r="D325" s="105"/>
    </row>
    <row r="326" spans="4:4">
      <c r="D326" s="105"/>
    </row>
    <row r="327" spans="4:4">
      <c r="D327" s="105"/>
    </row>
    <row r="328" spans="4:4">
      <c r="D328" s="105"/>
    </row>
    <row r="329" spans="4:4">
      <c r="D329" s="105"/>
    </row>
    <row r="330" spans="4:4">
      <c r="D330" s="105"/>
    </row>
    <row r="331" spans="4:4">
      <c r="D331" s="105"/>
    </row>
    <row r="332" spans="4:4">
      <c r="D332" s="105"/>
    </row>
    <row r="333" spans="4:4">
      <c r="D333" s="105"/>
    </row>
    <row r="334" spans="4:4">
      <c r="D334" s="105"/>
    </row>
    <row r="335" spans="4:4">
      <c r="D335" s="105"/>
    </row>
    <row r="336" spans="4:4">
      <c r="D336" s="105"/>
    </row>
    <row r="337" spans="4:4">
      <c r="D337" s="105"/>
    </row>
    <row r="338" spans="4:4">
      <c r="D338" s="105"/>
    </row>
    <row r="339" spans="4:4">
      <c r="D339" s="105"/>
    </row>
    <row r="340" spans="4:4">
      <c r="D340" s="105"/>
    </row>
    <row r="341" spans="4:4">
      <c r="D341" s="105"/>
    </row>
    <row r="342" spans="4:4">
      <c r="D342" s="105"/>
    </row>
    <row r="343" spans="4:4">
      <c r="D343" s="105"/>
    </row>
    <row r="344" spans="4:4">
      <c r="D344" s="105"/>
    </row>
    <row r="345" spans="4:4">
      <c r="D345" s="105"/>
    </row>
    <row r="346" spans="4:4">
      <c r="D346" s="105"/>
    </row>
    <row r="347" spans="4:4">
      <c r="D347" s="105"/>
    </row>
    <row r="348" spans="4:4">
      <c r="D348" s="105"/>
    </row>
    <row r="349" spans="4:4">
      <c r="D349" s="105"/>
    </row>
    <row r="350" spans="4:4">
      <c r="D350" s="105"/>
    </row>
    <row r="351" spans="4:4">
      <c r="D351" s="105"/>
    </row>
    <row r="352" spans="4:4">
      <c r="D352" s="105"/>
    </row>
    <row r="353" spans="4:4">
      <c r="D353" s="105"/>
    </row>
    <row r="354" spans="4:4">
      <c r="D354" s="105"/>
    </row>
    <row r="355" spans="4:4">
      <c r="D355" s="105"/>
    </row>
    <row r="356" spans="4:4">
      <c r="D356" s="105"/>
    </row>
    <row r="357" spans="4:4">
      <c r="D357" s="105"/>
    </row>
    <row r="358" spans="4:4">
      <c r="D358" s="105"/>
    </row>
    <row r="359" spans="4:4">
      <c r="D359" s="105"/>
    </row>
    <row r="360" spans="4:4">
      <c r="D360" s="105"/>
    </row>
    <row r="361" spans="4:4">
      <c r="D361" s="105"/>
    </row>
    <row r="362" spans="4:4">
      <c r="D362" s="105"/>
    </row>
    <row r="363" spans="4:4">
      <c r="D363" s="105"/>
    </row>
    <row r="364" spans="4:4">
      <c r="D364" s="105"/>
    </row>
    <row r="365" spans="4:4">
      <c r="D365" s="105"/>
    </row>
    <row r="366" spans="4:4">
      <c r="D366" s="105"/>
    </row>
    <row r="367" spans="4:4">
      <c r="D367" s="105"/>
    </row>
    <row r="368" spans="4:4">
      <c r="D368" s="105"/>
    </row>
    <row r="369" spans="4:4">
      <c r="D369" s="105"/>
    </row>
    <row r="370" spans="4:4">
      <c r="D370" s="105"/>
    </row>
    <row r="371" spans="4:4">
      <c r="D371" s="105"/>
    </row>
    <row r="372" spans="4:4">
      <c r="D372" s="105"/>
    </row>
    <row r="373" spans="4:4">
      <c r="D373" s="105"/>
    </row>
    <row r="374" spans="4:4">
      <c r="D374" s="105"/>
    </row>
    <row r="375" spans="4:4">
      <c r="D375" s="105"/>
    </row>
    <row r="376" spans="4:4">
      <c r="D376" s="105"/>
    </row>
    <row r="377" spans="4:4">
      <c r="D377" s="105"/>
    </row>
    <row r="378" spans="4:4">
      <c r="D378" s="105"/>
    </row>
    <row r="379" spans="4:4">
      <c r="D379" s="105"/>
    </row>
    <row r="380" spans="4:4">
      <c r="D380" s="105"/>
    </row>
    <row r="381" spans="4:4">
      <c r="D381" s="105"/>
    </row>
    <row r="382" spans="4:4">
      <c r="D382" s="105"/>
    </row>
    <row r="383" spans="4:4">
      <c r="D383" s="105"/>
    </row>
    <row r="384" spans="4:4">
      <c r="D384" s="105"/>
    </row>
    <row r="385" spans="4:4">
      <c r="D385" s="105"/>
    </row>
    <row r="386" spans="4:4">
      <c r="D386" s="105"/>
    </row>
    <row r="387" spans="4:4">
      <c r="D387" s="105"/>
    </row>
    <row r="388" spans="4:4">
      <c r="D388" s="105"/>
    </row>
    <row r="389" spans="4:4">
      <c r="D389" s="105"/>
    </row>
    <row r="390" spans="4:4">
      <c r="D390" s="105"/>
    </row>
    <row r="391" spans="4:4">
      <c r="D391" s="105"/>
    </row>
    <row r="392" spans="4:4">
      <c r="D392" s="105"/>
    </row>
    <row r="393" spans="4:4">
      <c r="D393" s="105"/>
    </row>
    <row r="394" spans="4:4">
      <c r="D394" s="105"/>
    </row>
    <row r="395" spans="4:4">
      <c r="D395" s="105"/>
    </row>
    <row r="396" spans="4:4">
      <c r="D396" s="105"/>
    </row>
  </sheetData>
  <autoFilter ref="B6:U141">
    <sortState ref="B8:W142">
      <sortCondition ref="B7:B142"/>
    </sortState>
  </autoFilter>
  <mergeCells count="2">
    <mergeCell ref="AA7:AE7"/>
    <mergeCell ref="W6:AE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Workshop_x0020_Date xmlns="0d59f44f-932d-48e0-83db-99a921fb491f">2022-12-01</Workshop_x0020_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0E0C34BED4FC40B4913111E8F711BE" ma:contentTypeVersion="2" ma:contentTypeDescription="Create a new document." ma:contentTypeScope="" ma:versionID="009644db6c2144f7225cab7df51a2935">
  <xsd:schema xmlns:xsd="http://www.w3.org/2001/XMLSchema" xmlns:xs="http://www.w3.org/2001/XMLSchema" xmlns:p="http://schemas.microsoft.com/office/2006/metadata/properties" xmlns:ns2="0d59f44f-932d-48e0-83db-99a921fb491f" targetNamespace="http://schemas.microsoft.com/office/2006/metadata/properties" ma:root="true" ma:fieldsID="7a2ae498b548801e3b66603a6b914e69" ns2:_="">
    <xsd:import namespace="0d59f44f-932d-48e0-83db-99a921fb491f"/>
    <xsd:element name="properties">
      <xsd:complexType>
        <xsd:sequence>
          <xsd:element name="documentManagement">
            <xsd:complexType>
              <xsd:all>
                <xsd:element ref="ns2:Workshop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59f44f-932d-48e0-83db-99a921fb491f" elementFormDefault="qualified">
    <xsd:import namespace="http://schemas.microsoft.com/office/2006/documentManagement/types"/>
    <xsd:import namespace="http://schemas.microsoft.com/office/infopath/2007/PartnerControls"/>
    <xsd:element name="Workshop_x0020_Date" ma:index="8" nillable="true" ma:displayName="Workshop Date" ma:default="Other" ma:format="Dropdown" ma:internalName="Workshop_x0020_Date">
      <xsd:simpleType>
        <xsd:restriction base="dms:Choice">
          <xsd:enumeration value="2022-07-21"/>
          <xsd:enumeration value="2022-08-16"/>
          <xsd:enumeration value="2022-08-31"/>
          <xsd:enumeration value="2022-09-08"/>
          <xsd:enumeration value="2022-09-22"/>
          <xsd:enumeration value="2022-10-05"/>
          <xsd:enumeration value="2022-10-12"/>
          <xsd:enumeration value="2022-10-19"/>
          <xsd:enumeration value="2022-10-26"/>
          <xsd:enumeration value="2022-11-02"/>
          <xsd:enumeration value="2022-11-09"/>
          <xsd:enumeration value="2022-11-30"/>
          <xsd:enumeration value="2022-12-01"/>
          <xsd:enumeration value="2022-12-08"/>
          <xsd:enumeration value="2022-12-14"/>
          <xsd:enumeration value="Oth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EEF4E1-2719-4388-BEDB-C5471E1822D1}">
  <ds:schemaRefs>
    <ds:schemaRef ds:uri="http://schemas.microsoft.com/sharepoint/v3/contenttype/forms"/>
  </ds:schemaRefs>
</ds:datastoreItem>
</file>

<file path=customXml/itemProps2.xml><?xml version="1.0" encoding="utf-8"?>
<ds:datastoreItem xmlns:ds="http://schemas.openxmlformats.org/officeDocument/2006/customXml" ds:itemID="{A5842B30-82DF-4C6A-81B9-94F389A571D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d59f44f-932d-48e0-83db-99a921fb491f"/>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67885BB-2A82-4099-8707-DC962C7BE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59f44f-932d-48e0-83db-99a921fb49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10</vt:i4>
      </vt:variant>
      <vt:variant>
        <vt:lpstr>Named Ranges</vt:lpstr>
      </vt:variant>
      <vt:variant>
        <vt:i4>5</vt:i4>
      </vt:variant>
    </vt:vector>
  </HeadingPairs>
  <TitlesOfParts>
    <vt:vector size="20" baseType="lpstr">
      <vt:lpstr>Info</vt:lpstr>
      <vt:lpstr>RT1SC</vt:lpstr>
      <vt:lpstr>RHWM</vt:lpstr>
      <vt:lpstr>RootCalculations</vt:lpstr>
      <vt:lpstr>Data4Graph</vt:lpstr>
      <vt:lpstr>StartRateAll</vt:lpstr>
      <vt:lpstr>EndRateAll</vt:lpstr>
      <vt:lpstr>EndRateHybrid&amp;Rollover50-50</vt:lpstr>
      <vt:lpstr>EndRateHybrid&amp;Melded</vt:lpstr>
      <vt:lpstr>RateImpactsStart</vt:lpstr>
      <vt:lpstr>RateImpactEnd</vt:lpstr>
      <vt:lpstr>StartQuanity</vt:lpstr>
      <vt:lpstr>EndQuanity</vt:lpstr>
      <vt:lpstr>StartRates</vt:lpstr>
      <vt:lpstr>EndRates</vt:lpstr>
      <vt:lpstr>RHWM!Print_Area</vt:lpstr>
      <vt:lpstr>RootCalculations!Print_Area</vt:lpstr>
      <vt:lpstr>RT1SC!Print_Area</vt:lpstr>
      <vt:lpstr>RHWM!Print_Titles</vt:lpstr>
      <vt:lpstr>RootCalculations!Print_Titles</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pbs8701</dc:creator>
  <cp:lastModifiedBy>Burczak,Sarah E (BPA) - PS-6</cp:lastModifiedBy>
  <cp:lastPrinted>2016-08-06T00:15:30Z</cp:lastPrinted>
  <dcterms:created xsi:type="dcterms:W3CDTF">2012-09-13T22:14:00Z</dcterms:created>
  <dcterms:modified xsi:type="dcterms:W3CDTF">2022-11-29T16:25:55Z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0x0101008B0E0C34BED4FC40B4913111E8F711BE</vt:lpwstr>
  </property>
  <property fmtid="{D5CDD505-2E9C-101B-9397-08002B2CF9AE}" pid="3" name="Order">
    <vt:r8>2000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