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hidePivotFieldList="1"/>
  <mc:AlternateContent xmlns:mc="http://schemas.openxmlformats.org/markup-compatibility/2006">
    <mc:Choice Requires="x15">
      <x15ac:absPath xmlns:x15ac="http://schemas.microsoft.com/office/spreadsheetml/2010/11/ac" url="C:\Users\SEB1122\Desktop\Posting\"/>
    </mc:Choice>
  </mc:AlternateContent>
  <xr:revisionPtr revIDLastSave="0" documentId="13_ncr:1_{C963AF48-96FA-4BE7-B9B6-C6553A732455}" xr6:coauthVersionLast="47" xr6:coauthVersionMax="47" xr10:uidLastSave="{00000000-0000-0000-0000-000000000000}"/>
  <bookViews>
    <workbookView xWindow="28680" yWindow="-120" windowWidth="29040" windowHeight="15720" tabRatio="584" xr2:uid="{00000000-000D-0000-FFFF-FFFF00000000}"/>
  </bookViews>
  <sheets>
    <sheet name="Info" sheetId="28" r:id="rId1"/>
    <sheet name="Calculation" sheetId="15" r:id="rId2"/>
    <sheet name="Conservation 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2" i="29" l="1"/>
  <c r="D140" i="15" l="1"/>
  <c r="H154" i="29"/>
  <c r="H123" i="29"/>
  <c r="H82" i="29"/>
  <c r="G82" i="29" s="1"/>
  <c r="H83" i="29"/>
  <c r="G83" i="29" s="1"/>
  <c r="L102" i="15" l="1"/>
  <c r="L8" i="15"/>
  <c r="L9" i="15"/>
  <c r="L10" i="15"/>
  <c r="L11" i="15"/>
  <c r="L12" i="15"/>
  <c r="L13" i="15"/>
  <c r="L14" i="15"/>
  <c r="L15" i="15"/>
  <c r="L16" i="15"/>
  <c r="L17" i="15"/>
  <c r="L18" i="15"/>
  <c r="L19" i="15"/>
  <c r="L20" i="15"/>
  <c r="L21" i="15"/>
  <c r="L22" i="15"/>
  <c r="L23" i="15"/>
  <c r="L24" i="15"/>
  <c r="L25" i="15"/>
  <c r="L26" i="15"/>
  <c r="L27" i="15"/>
  <c r="L28" i="15"/>
  <c r="L29" i="15"/>
  <c r="L30" i="15"/>
  <c r="L31" i="15"/>
  <c r="L32" i="15"/>
  <c r="L33" i="15"/>
  <c r="L34" i="15"/>
  <c r="L35" i="15"/>
  <c r="L36" i="15"/>
  <c r="L37" i="15"/>
  <c r="L38" i="15"/>
  <c r="L39" i="15"/>
  <c r="L40" i="15"/>
  <c r="L41" i="15"/>
  <c r="L42" i="15"/>
  <c r="L43" i="15"/>
  <c r="L44" i="15"/>
  <c r="L45" i="15"/>
  <c r="L46" i="15"/>
  <c r="L47" i="15"/>
  <c r="L48" i="15"/>
  <c r="L49" i="15"/>
  <c r="L50" i="15"/>
  <c r="L51" i="15"/>
  <c r="L52" i="15"/>
  <c r="L53" i="15"/>
  <c r="L54" i="15"/>
  <c r="L55" i="15"/>
  <c r="L56" i="15"/>
  <c r="L57" i="15"/>
  <c r="L58" i="15"/>
  <c r="L59" i="15"/>
  <c r="L60" i="15"/>
  <c r="L61" i="15"/>
  <c r="L62" i="15"/>
  <c r="L63" i="15"/>
  <c r="L64" i="15"/>
  <c r="L65" i="15"/>
  <c r="L66" i="15"/>
  <c r="L67" i="15"/>
  <c r="L68" i="15"/>
  <c r="L69" i="15"/>
  <c r="L70" i="15"/>
  <c r="L71" i="15"/>
  <c r="L72" i="15"/>
  <c r="L73" i="15"/>
  <c r="L74" i="15"/>
  <c r="L75" i="15"/>
  <c r="L76" i="15"/>
  <c r="L77" i="15"/>
  <c r="L78" i="15"/>
  <c r="L79" i="15"/>
  <c r="L80" i="15"/>
  <c r="L81" i="15"/>
  <c r="L82" i="15"/>
  <c r="L83" i="15"/>
  <c r="L84" i="15"/>
  <c r="L85" i="15"/>
  <c r="L86" i="15"/>
  <c r="L87" i="15"/>
  <c r="L88" i="15"/>
  <c r="L89" i="15"/>
  <c r="L90" i="15"/>
  <c r="L91" i="15"/>
  <c r="L92" i="15"/>
  <c r="L93" i="15"/>
  <c r="L94" i="15"/>
  <c r="L95" i="15"/>
  <c r="L96" i="15"/>
  <c r="L97" i="15"/>
  <c r="L98" i="15"/>
  <c r="L99" i="15"/>
  <c r="L100" i="15"/>
  <c r="L101" i="15"/>
  <c r="L103" i="15"/>
  <c r="L104" i="15"/>
  <c r="L105" i="15"/>
  <c r="L106" i="15"/>
  <c r="L107" i="15"/>
  <c r="L108" i="15"/>
  <c r="L109" i="15"/>
  <c r="L110" i="15"/>
  <c r="L111" i="15"/>
  <c r="L112" i="15"/>
  <c r="L113" i="15"/>
  <c r="L114" i="15"/>
  <c r="L115" i="15"/>
  <c r="L116" i="15"/>
  <c r="L117" i="15"/>
  <c r="L118" i="15"/>
  <c r="L119" i="15"/>
  <c r="L120" i="15"/>
  <c r="L121" i="15"/>
  <c r="L122" i="15"/>
  <c r="L123" i="15"/>
  <c r="L124" i="15"/>
  <c r="L125" i="15"/>
  <c r="L126" i="15"/>
  <c r="L127" i="15"/>
  <c r="L128" i="15"/>
  <c r="L129" i="15"/>
  <c r="L130" i="15"/>
  <c r="L131" i="15"/>
  <c r="L132" i="15"/>
  <c r="L133" i="15"/>
  <c r="L134" i="15"/>
  <c r="L135" i="15"/>
  <c r="L136" i="15"/>
  <c r="L137" i="15"/>
  <c r="L138" i="15"/>
  <c r="L139" i="15"/>
  <c r="L7" i="15"/>
  <c r="E149" i="29"/>
  <c r="E151" i="29" s="1"/>
  <c r="L140" i="15" l="1"/>
  <c r="L3" i="29"/>
  <c r="L4" i="29"/>
  <c r="L5" i="29"/>
  <c r="L6" i="29"/>
  <c r="L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H33" i="29"/>
  <c r="H34" i="29"/>
  <c r="H35" i="29"/>
  <c r="G35" i="29" s="1"/>
  <c r="H36" i="29"/>
  <c r="G36" i="29" s="1"/>
  <c r="H37" i="29"/>
  <c r="G37" i="29" s="1"/>
  <c r="H38" i="29"/>
  <c r="G38" i="29" s="1"/>
  <c r="H39" i="29"/>
  <c r="G39" i="29" s="1"/>
  <c r="H40" i="29"/>
  <c r="G40" i="29" s="1"/>
  <c r="H41" i="29"/>
  <c r="H42" i="29"/>
  <c r="H43" i="29"/>
  <c r="H44" i="29"/>
  <c r="H45" i="29"/>
  <c r="H46" i="29"/>
  <c r="H47" i="29"/>
  <c r="H48" i="29"/>
  <c r="H49" i="29"/>
  <c r="H50" i="29"/>
  <c r="G50" i="29" s="1"/>
  <c r="H51" i="29"/>
  <c r="G51" i="29" s="1"/>
  <c r="H52" i="29"/>
  <c r="G52" i="29" s="1"/>
  <c r="H53" i="29"/>
  <c r="G53" i="29" s="1"/>
  <c r="H54" i="29"/>
  <c r="G54" i="29" s="1"/>
  <c r="H55" i="29"/>
  <c r="G55" i="29" s="1"/>
  <c r="H56" i="29"/>
  <c r="G56" i="29" s="1"/>
  <c r="H57" i="29"/>
  <c r="G57" i="29" s="1"/>
  <c r="H58" i="29"/>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H84" i="29"/>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H150" i="29"/>
  <c r="G150" i="29" s="1"/>
  <c r="H151" i="29"/>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G81" i="29" l="1"/>
  <c r="G58" i="29"/>
  <c r="G149" i="29"/>
  <c r="G151" i="29"/>
  <c r="G118" i="29"/>
  <c r="G48" i="29"/>
  <c r="G84" i="29"/>
  <c r="G32" i="29"/>
  <c r="J5" i="10"/>
  <c r="J6" i="10"/>
  <c r="J7" i="10"/>
  <c r="J8" i="10"/>
  <c r="J9" i="10"/>
  <c r="J10" i="10"/>
  <c r="J11" i="10"/>
  <c r="J12" i="10"/>
  <c r="J13" i="10"/>
  <c r="J14" i="10"/>
  <c r="J15" i="10"/>
  <c r="J16" i="10"/>
  <c r="J17" i="10"/>
  <c r="J18" i="10"/>
  <c r="J19" i="10"/>
  <c r="J20" i="10"/>
  <c r="J21" i="10"/>
  <c r="J22" i="10"/>
  <c r="J23" i="10"/>
  <c r="J24" i="10"/>
  <c r="J25" i="10"/>
  <c r="J26" i="10"/>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H8" i="15" l="1"/>
  <c r="H9" i="15"/>
  <c r="H10" i="15"/>
  <c r="H11" i="15"/>
  <c r="H12" i="15"/>
  <c r="H13" i="15"/>
  <c r="H14" i="15"/>
  <c r="H15" i="15"/>
  <c r="H16" i="15"/>
  <c r="H17" i="15"/>
  <c r="H18" i="15"/>
  <c r="H19" i="15"/>
  <c r="H20" i="15"/>
  <c r="H21" i="15"/>
  <c r="H22" i="15"/>
  <c r="H23" i="15"/>
  <c r="H24" i="15"/>
  <c r="H25" i="15"/>
  <c r="H26" i="15"/>
  <c r="H27" i="15"/>
  <c r="H28" i="15"/>
  <c r="H29" i="15"/>
  <c r="H30" i="15"/>
  <c r="H31" i="15"/>
  <c r="H32" i="15"/>
  <c r="H33" i="15"/>
  <c r="H34" i="15"/>
  <c r="H35" i="15"/>
  <c r="H36" i="15"/>
  <c r="H37" i="15"/>
  <c r="H38" i="15"/>
  <c r="H39" i="15"/>
  <c r="H40" i="15"/>
  <c r="H41" i="15"/>
  <c r="H42" i="15"/>
  <c r="H43" i="15"/>
  <c r="H44" i="15"/>
  <c r="H45" i="15"/>
  <c r="H46" i="15"/>
  <c r="H47" i="15"/>
  <c r="H48" i="15"/>
  <c r="H49" i="15"/>
  <c r="H50" i="15"/>
  <c r="H51" i="15"/>
  <c r="H52" i="15"/>
  <c r="H53" i="15"/>
  <c r="H54" i="15"/>
  <c r="H55" i="15"/>
  <c r="H56" i="15"/>
  <c r="H57" i="15"/>
  <c r="H58" i="15"/>
  <c r="H59" i="15"/>
  <c r="H60" i="15"/>
  <c r="H61" i="15"/>
  <c r="H62" i="15"/>
  <c r="H63" i="15"/>
  <c r="H64" i="15"/>
  <c r="H65" i="15"/>
  <c r="H66" i="15"/>
  <c r="H67" i="15"/>
  <c r="H68" i="15"/>
  <c r="H69" i="15"/>
  <c r="H70" i="15"/>
  <c r="H71" i="15"/>
  <c r="H72" i="15"/>
  <c r="H73" i="15"/>
  <c r="H74" i="15"/>
  <c r="H75" i="15"/>
  <c r="H76" i="15"/>
  <c r="H77" i="15"/>
  <c r="H78" i="15"/>
  <c r="H79" i="15"/>
  <c r="H80" i="15"/>
  <c r="H81" i="15"/>
  <c r="H82" i="15"/>
  <c r="H83" i="15"/>
  <c r="H84" i="15"/>
  <c r="H85" i="15"/>
  <c r="H86" i="15"/>
  <c r="H87" i="15"/>
  <c r="H88" i="15"/>
  <c r="H89" i="15"/>
  <c r="H90" i="15"/>
  <c r="H91" i="15"/>
  <c r="H92" i="15"/>
  <c r="H93" i="15"/>
  <c r="H94" i="15"/>
  <c r="H95" i="15"/>
  <c r="H96" i="15"/>
  <c r="H97" i="15"/>
  <c r="H98" i="15"/>
  <c r="H99" i="15"/>
  <c r="H100" i="15"/>
  <c r="H101" i="15"/>
  <c r="H102" i="15"/>
  <c r="H103" i="15"/>
  <c r="H104" i="15"/>
  <c r="H105" i="15"/>
  <c r="H106" i="15"/>
  <c r="H107" i="15"/>
  <c r="H108" i="15"/>
  <c r="H109" i="15"/>
  <c r="H110" i="15"/>
  <c r="H111" i="15"/>
  <c r="H112" i="15"/>
  <c r="H113" i="15"/>
  <c r="H114" i="15"/>
  <c r="H115" i="15"/>
  <c r="H116" i="15"/>
  <c r="H117" i="15"/>
  <c r="H118" i="15"/>
  <c r="H119" i="15"/>
  <c r="H120" i="15"/>
  <c r="H121" i="15"/>
  <c r="H122" i="15"/>
  <c r="H123" i="15"/>
  <c r="H124" i="15"/>
  <c r="H125" i="15"/>
  <c r="H126" i="15"/>
  <c r="H127" i="15"/>
  <c r="H128" i="15"/>
  <c r="H129" i="15"/>
  <c r="H130" i="15"/>
  <c r="H131" i="15"/>
  <c r="H132" i="15"/>
  <c r="H133" i="15"/>
  <c r="H134" i="15"/>
  <c r="H135" i="15"/>
  <c r="H136" i="15"/>
  <c r="H137" i="15"/>
  <c r="H138" i="15"/>
  <c r="H139" i="15"/>
  <c r="H7" i="15"/>
  <c r="I136" i="10" l="1"/>
  <c r="H136" i="10"/>
  <c r="G136" i="10"/>
  <c r="F136" i="10"/>
  <c r="E136" i="10"/>
  <c r="D136" i="10"/>
  <c r="C136" i="10"/>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J4" i="10"/>
  <c r="K8" i="15" s="1"/>
  <c r="J3" i="10"/>
  <c r="J136" i="10" l="1"/>
  <c r="K7" i="15"/>
  <c r="M7" i="15" l="1"/>
  <c r="M31" i="15" l="1"/>
  <c r="M139" i="15"/>
  <c r="M101" i="15"/>
  <c r="M41" i="15"/>
  <c r="M105" i="15"/>
  <c r="M8" i="15"/>
  <c r="M134" i="15"/>
  <c r="M25" i="15"/>
  <c r="M56" i="15"/>
  <c r="M120" i="15"/>
  <c r="M46" i="15"/>
  <c r="M64" i="15"/>
  <c r="M128" i="15"/>
  <c r="M93" i="15"/>
  <c r="M54" i="15"/>
  <c r="M9" i="15"/>
  <c r="M55" i="15"/>
  <c r="M122" i="15"/>
  <c r="M83" i="15"/>
  <c r="M34" i="15"/>
  <c r="M126" i="15"/>
  <c r="M33" i="15"/>
  <c r="M103" i="15"/>
  <c r="M49" i="15"/>
  <c r="M111" i="15"/>
  <c r="M121" i="15"/>
  <c r="M72" i="15"/>
  <c r="M136" i="15"/>
  <c r="M24" i="15"/>
  <c r="M86" i="15"/>
  <c r="M118" i="15"/>
  <c r="M37" i="15"/>
  <c r="M60" i="15"/>
  <c r="M20" i="15"/>
  <c r="M28" i="15"/>
  <c r="M114" i="15"/>
  <c r="M17" i="15"/>
  <c r="M96" i="15"/>
  <c r="M32" i="15"/>
  <c r="M63" i="15"/>
  <c r="M95" i="15"/>
  <c r="M127" i="15"/>
  <c r="M61" i="15"/>
  <c r="M125" i="15"/>
  <c r="M99" i="15"/>
  <c r="M42" i="15"/>
  <c r="M89" i="15"/>
  <c r="M40" i="15"/>
  <c r="M15" i="15"/>
  <c r="M70" i="15"/>
  <c r="M102" i="15"/>
  <c r="M88" i="15"/>
  <c r="M71" i="15"/>
  <c r="M68" i="15"/>
  <c r="M113" i="15"/>
  <c r="M79" i="15"/>
  <c r="M57" i="15"/>
  <c r="M26" i="15"/>
  <c r="M80" i="15"/>
  <c r="M30" i="15"/>
  <c r="M87" i="15"/>
  <c r="M119" i="15"/>
  <c r="M45" i="15"/>
  <c r="M109" i="15"/>
  <c r="M12" i="15"/>
  <c r="M137" i="15"/>
  <c r="M82" i="15"/>
  <c r="M62" i="15"/>
  <c r="M94" i="15"/>
  <c r="M53" i="15"/>
  <c r="M117" i="15"/>
  <c r="M76" i="15"/>
  <c r="M27" i="15"/>
  <c r="M91" i="15"/>
  <c r="M90" i="15"/>
  <c r="M36" i="15"/>
  <c r="M104" i="15"/>
  <c r="M38" i="15"/>
  <c r="M69" i="15"/>
  <c r="M133" i="15"/>
  <c r="M92" i="15"/>
  <c r="M43" i="15"/>
  <c r="M107" i="15"/>
  <c r="M106" i="15"/>
  <c r="M10" i="15"/>
  <c r="M50" i="15"/>
  <c r="M14" i="15"/>
  <c r="M97" i="15"/>
  <c r="M48" i="15"/>
  <c r="M112" i="15"/>
  <c r="M16" i="15"/>
  <c r="M39" i="15"/>
  <c r="M135" i="15"/>
  <c r="M13" i="15"/>
  <c r="M77" i="15"/>
  <c r="M108" i="15"/>
  <c r="M100" i="15"/>
  <c r="M51" i="15"/>
  <c r="M115" i="15"/>
  <c r="M130" i="15"/>
  <c r="M11" i="15"/>
  <c r="M58" i="15"/>
  <c r="M81" i="15"/>
  <c r="M22" i="15"/>
  <c r="M78" i="15"/>
  <c r="M110" i="15"/>
  <c r="M21" i="15"/>
  <c r="M85" i="15"/>
  <c r="M116" i="15"/>
  <c r="M44" i="15"/>
  <c r="M124" i="15"/>
  <c r="M59" i="15"/>
  <c r="M123" i="15"/>
  <c r="M138" i="15"/>
  <c r="M18" i="15"/>
  <c r="M66" i="15"/>
  <c r="M84" i="15"/>
  <c r="M35" i="15"/>
  <c r="M98" i="15"/>
  <c r="M23" i="15"/>
  <c r="M47" i="15"/>
  <c r="M29" i="15"/>
  <c r="M52" i="15"/>
  <c r="M132" i="15"/>
  <c r="M67" i="15"/>
  <c r="M131" i="15"/>
  <c r="M19" i="15"/>
  <c r="M74" i="15"/>
  <c r="G140" i="15"/>
  <c r="F140" i="15"/>
  <c r="E140" i="15"/>
  <c r="C140" i="15"/>
  <c r="H140" i="15" l="1"/>
  <c r="J75" i="15"/>
  <c r="M75" i="15"/>
  <c r="J73" i="15"/>
  <c r="M73" i="15"/>
  <c r="J129" i="15"/>
  <c r="M129" i="15"/>
  <c r="J65" i="15"/>
  <c r="M65" i="15"/>
  <c r="J22" i="15"/>
  <c r="C19" i="27" s="1"/>
  <c r="J76" i="15"/>
  <c r="C73" i="27" s="1"/>
  <c r="J79" i="15"/>
  <c r="C76" i="27" s="1"/>
  <c r="J63" i="15"/>
  <c r="C60" i="27" s="1"/>
  <c r="J111" i="15"/>
  <c r="C108" i="27" s="1"/>
  <c r="J101" i="15"/>
  <c r="C98" i="27" s="1"/>
  <c r="J77" i="15"/>
  <c r="C74" i="27" s="1"/>
  <c r="J29" i="15"/>
  <c r="C26" i="27" s="1"/>
  <c r="J138" i="15"/>
  <c r="C135" i="27" s="1"/>
  <c r="J110" i="15"/>
  <c r="C107" i="27" s="1"/>
  <c r="J51" i="15"/>
  <c r="C48" i="27" s="1"/>
  <c r="J112" i="15"/>
  <c r="C109" i="27" s="1"/>
  <c r="J43" i="15"/>
  <c r="C40" i="27" s="1"/>
  <c r="J91" i="15"/>
  <c r="C88" i="27" s="1"/>
  <c r="J137" i="15"/>
  <c r="C134" i="27" s="1"/>
  <c r="J26" i="15"/>
  <c r="C23" i="27" s="1"/>
  <c r="J70" i="15"/>
  <c r="C67" i="27" s="1"/>
  <c r="J127" i="15"/>
  <c r="C124" i="27" s="1"/>
  <c r="J20" i="15"/>
  <c r="C17" i="27" s="1"/>
  <c r="J72" i="15"/>
  <c r="C69" i="27" s="1"/>
  <c r="J83" i="15"/>
  <c r="C80" i="27" s="1"/>
  <c r="J105" i="15"/>
  <c r="C102" i="27" s="1"/>
  <c r="J47" i="15"/>
  <c r="C44" i="27" s="1"/>
  <c r="J123" i="15"/>
  <c r="C120" i="27" s="1"/>
  <c r="J78" i="15"/>
  <c r="C75" i="27" s="1"/>
  <c r="J100" i="15"/>
  <c r="C97" i="27" s="1"/>
  <c r="J48" i="15"/>
  <c r="C45" i="27" s="1"/>
  <c r="J92" i="15"/>
  <c r="C89" i="27" s="1"/>
  <c r="J27" i="15"/>
  <c r="C24" i="27" s="1"/>
  <c r="J12" i="15"/>
  <c r="C9" i="27" s="1"/>
  <c r="J57" i="15"/>
  <c r="C54" i="27" s="1"/>
  <c r="J15" i="15"/>
  <c r="C12" i="27" s="1"/>
  <c r="J95" i="15"/>
  <c r="C92" i="27" s="1"/>
  <c r="J121" i="15"/>
  <c r="C118" i="27" s="1"/>
  <c r="J122" i="15"/>
  <c r="C119" i="27" s="1"/>
  <c r="J46" i="15"/>
  <c r="C43" i="27" s="1"/>
  <c r="J41" i="15"/>
  <c r="C38" i="27" s="1"/>
  <c r="J59" i="15"/>
  <c r="C56" i="27" s="1"/>
  <c r="J133" i="15"/>
  <c r="C130" i="27" s="1"/>
  <c r="J60" i="15"/>
  <c r="C57" i="27" s="1"/>
  <c r="J56" i="15"/>
  <c r="C53" i="27" s="1"/>
  <c r="J131" i="15"/>
  <c r="C128" i="27" s="1"/>
  <c r="J35" i="15"/>
  <c r="C32" i="27" s="1"/>
  <c r="J44" i="15"/>
  <c r="C41" i="27" s="1"/>
  <c r="J58" i="15"/>
  <c r="C55" i="27" s="1"/>
  <c r="J13" i="15"/>
  <c r="C10" i="27" s="1"/>
  <c r="J50" i="15"/>
  <c r="C47" i="27" s="1"/>
  <c r="J38" i="15"/>
  <c r="C35" i="27" s="1"/>
  <c r="J53" i="15"/>
  <c r="C50" i="27" s="1"/>
  <c r="J119" i="15"/>
  <c r="C116" i="27" s="1"/>
  <c r="J68" i="15"/>
  <c r="C65" i="27" s="1"/>
  <c r="J42" i="15"/>
  <c r="C39" i="27" s="1"/>
  <c r="J96" i="15"/>
  <c r="C93" i="27" s="1"/>
  <c r="J118" i="15"/>
  <c r="C115" i="27" s="1"/>
  <c r="J103" i="15"/>
  <c r="C100" i="27" s="1"/>
  <c r="J54" i="15"/>
  <c r="C51" i="27" s="1"/>
  <c r="J25" i="15"/>
  <c r="C22" i="27" s="1"/>
  <c r="J31" i="15"/>
  <c r="C28" i="27" s="1"/>
  <c r="J98" i="15"/>
  <c r="C95" i="27" s="1"/>
  <c r="J69" i="15"/>
  <c r="C66" i="27" s="1"/>
  <c r="J45" i="15"/>
  <c r="C42" i="27" s="1"/>
  <c r="J89" i="15"/>
  <c r="C86" i="27" s="1"/>
  <c r="J49" i="15"/>
  <c r="C46" i="27" s="1"/>
  <c r="J9" i="15"/>
  <c r="C6" i="27" s="1"/>
  <c r="J67" i="15"/>
  <c r="C64" i="27" s="1"/>
  <c r="J84" i="15"/>
  <c r="C81" i="27" s="1"/>
  <c r="J116" i="15"/>
  <c r="C113" i="27" s="1"/>
  <c r="J11" i="15"/>
  <c r="C8" i="27" s="1"/>
  <c r="J135" i="15"/>
  <c r="C132" i="27" s="1"/>
  <c r="J10" i="15"/>
  <c r="C7" i="27" s="1"/>
  <c r="J104" i="15"/>
  <c r="C101" i="27" s="1"/>
  <c r="J94" i="15"/>
  <c r="C91" i="27" s="1"/>
  <c r="J87" i="15"/>
  <c r="C84" i="27" s="1"/>
  <c r="J71" i="15"/>
  <c r="C68" i="27" s="1"/>
  <c r="J99" i="15"/>
  <c r="C96" i="27" s="1"/>
  <c r="J17" i="15"/>
  <c r="C14" i="27" s="1"/>
  <c r="J86" i="15"/>
  <c r="C83" i="27" s="1"/>
  <c r="J33" i="15"/>
  <c r="C30" i="27" s="1"/>
  <c r="J93" i="15"/>
  <c r="C90" i="27" s="1"/>
  <c r="J7" i="15"/>
  <c r="J74" i="15"/>
  <c r="C71" i="27" s="1"/>
  <c r="J97" i="15"/>
  <c r="C94" i="27" s="1"/>
  <c r="J40" i="15"/>
  <c r="C37" i="27" s="1"/>
  <c r="J120" i="15"/>
  <c r="C117" i="27" s="1"/>
  <c r="J81" i="15"/>
  <c r="C78" i="27" s="1"/>
  <c r="J32" i="15"/>
  <c r="C29" i="27" s="1"/>
  <c r="J132" i="15"/>
  <c r="C129" i="27" s="1"/>
  <c r="J66" i="15"/>
  <c r="C63" i="27" s="1"/>
  <c r="J85" i="15"/>
  <c r="C82" i="27" s="1"/>
  <c r="J130" i="15"/>
  <c r="C127" i="27" s="1"/>
  <c r="J39" i="15"/>
  <c r="C36" i="27" s="1"/>
  <c r="J106" i="15"/>
  <c r="C103" i="27" s="1"/>
  <c r="J36" i="15"/>
  <c r="C33" i="27" s="1"/>
  <c r="J62" i="15"/>
  <c r="C59" i="27" s="1"/>
  <c r="J30" i="15"/>
  <c r="C27" i="27" s="1"/>
  <c r="J88" i="15"/>
  <c r="C85" i="27" s="1"/>
  <c r="J125" i="15"/>
  <c r="C122" i="27" s="1"/>
  <c r="J114" i="15"/>
  <c r="C111" i="27" s="1"/>
  <c r="J24" i="15"/>
  <c r="C21" i="27" s="1"/>
  <c r="J126" i="15"/>
  <c r="C123" i="27" s="1"/>
  <c r="J128" i="15"/>
  <c r="C125" i="27" s="1"/>
  <c r="J134" i="15"/>
  <c r="C131" i="27" s="1"/>
  <c r="J23" i="15"/>
  <c r="C20" i="27" s="1"/>
  <c r="J108" i="15"/>
  <c r="C105" i="27" s="1"/>
  <c r="J109" i="15"/>
  <c r="C106" i="27" s="1"/>
  <c r="J55" i="15"/>
  <c r="C52" i="27" s="1"/>
  <c r="J19" i="15"/>
  <c r="C16" i="27" s="1"/>
  <c r="J124" i="15"/>
  <c r="C121" i="27" s="1"/>
  <c r="J14" i="15"/>
  <c r="C11" i="27" s="1"/>
  <c r="J117" i="15"/>
  <c r="C114" i="27" s="1"/>
  <c r="J113" i="15"/>
  <c r="C110" i="27" s="1"/>
  <c r="J37" i="15"/>
  <c r="C34" i="27" s="1"/>
  <c r="J139" i="15"/>
  <c r="C136" i="27" s="1"/>
  <c r="J52" i="15"/>
  <c r="C49" i="27" s="1"/>
  <c r="J18" i="15"/>
  <c r="C15" i="27" s="1"/>
  <c r="J21" i="15"/>
  <c r="C18" i="27" s="1"/>
  <c r="J115" i="15"/>
  <c r="C112" i="27" s="1"/>
  <c r="J16" i="15"/>
  <c r="C13" i="27" s="1"/>
  <c r="J107" i="15"/>
  <c r="C104" i="27" s="1"/>
  <c r="J90" i="15"/>
  <c r="C87" i="27" s="1"/>
  <c r="J82" i="15"/>
  <c r="C79" i="27" s="1"/>
  <c r="J80" i="15"/>
  <c r="C77" i="27" s="1"/>
  <c r="J102" i="15"/>
  <c r="C99" i="27" s="1"/>
  <c r="J61" i="15"/>
  <c r="C58" i="27" s="1"/>
  <c r="J28" i="15"/>
  <c r="C25" i="27" s="1"/>
  <c r="J136" i="15"/>
  <c r="C133" i="27" s="1"/>
  <c r="J34" i="15"/>
  <c r="C31" i="27" s="1"/>
  <c r="J64" i="15"/>
  <c r="C61" i="27" s="1"/>
  <c r="J8" i="15"/>
  <c r="C5" i="27" s="1"/>
  <c r="K140" i="15"/>
  <c r="C72" i="27" l="1"/>
  <c r="C62" i="27"/>
  <c r="C126" i="27"/>
  <c r="C70" i="27"/>
  <c r="C4" i="27"/>
  <c r="C1" i="27"/>
  <c r="D30" i="27" s="1"/>
  <c r="E30" i="27" s="1"/>
  <c r="N33" i="15" s="1"/>
  <c r="J140" i="15"/>
  <c r="I140" i="15"/>
  <c r="D107" i="27" l="1"/>
  <c r="E107" i="27" s="1"/>
  <c r="N110" i="15" s="1"/>
  <c r="D118" i="27"/>
  <c r="E118" i="27" s="1"/>
  <c r="N121" i="15" s="1"/>
  <c r="D111" i="27"/>
  <c r="E111" i="27" s="1"/>
  <c r="N114" i="15" s="1"/>
  <c r="D8" i="27"/>
  <c r="E8" i="27" s="1"/>
  <c r="N11" i="15" s="1"/>
  <c r="D76" i="27"/>
  <c r="E76" i="27" s="1"/>
  <c r="N79" i="15" s="1"/>
  <c r="D113" i="27"/>
  <c r="E113" i="27" s="1"/>
  <c r="N116" i="15" s="1"/>
  <c r="D40" i="27"/>
  <c r="E40" i="27" s="1"/>
  <c r="N43" i="15" s="1"/>
  <c r="D83" i="27"/>
  <c r="E83" i="27" s="1"/>
  <c r="N86" i="15" s="1"/>
  <c r="D88" i="27"/>
  <c r="E88" i="27" s="1"/>
  <c r="N91" i="15" s="1"/>
  <c r="D131" i="27"/>
  <c r="E131" i="27" s="1"/>
  <c r="N134" i="15" s="1"/>
  <c r="D85" i="27"/>
  <c r="E85" i="27" s="1"/>
  <c r="N88" i="15" s="1"/>
  <c r="D44" i="27"/>
  <c r="E44" i="27" s="1"/>
  <c r="N47" i="15" s="1"/>
  <c r="D129" i="27"/>
  <c r="E129" i="27" s="1"/>
  <c r="N132" i="15" s="1"/>
  <c r="D12" i="27"/>
  <c r="E12" i="27" s="1"/>
  <c r="N15" i="15" s="1"/>
  <c r="D91" i="27"/>
  <c r="E91" i="27" s="1"/>
  <c r="N94" i="15" s="1"/>
  <c r="D42" i="27"/>
  <c r="E42" i="27" s="1"/>
  <c r="N45" i="15" s="1"/>
  <c r="D74" i="27"/>
  <c r="E74" i="27" s="1"/>
  <c r="N77" i="15" s="1"/>
  <c r="D22" i="27"/>
  <c r="E22" i="27" s="1"/>
  <c r="N25" i="15" s="1"/>
  <c r="D51" i="27"/>
  <c r="E51" i="27" s="1"/>
  <c r="N54" i="15" s="1"/>
  <c r="D43" i="27"/>
  <c r="E43" i="27" s="1"/>
  <c r="N46" i="15" s="1"/>
  <c r="D108" i="27"/>
  <c r="E108" i="27" s="1"/>
  <c r="N111" i="15" s="1"/>
  <c r="D117" i="27"/>
  <c r="E117" i="27" s="1"/>
  <c r="N120" i="15" s="1"/>
  <c r="D69" i="27"/>
  <c r="E69" i="27" s="1"/>
  <c r="N72" i="15" s="1"/>
  <c r="D21" i="27"/>
  <c r="E21" i="27" s="1"/>
  <c r="N24" i="15" s="1"/>
  <c r="D60" i="27"/>
  <c r="E60" i="27" s="1"/>
  <c r="N63" i="15" s="1"/>
  <c r="D112" i="27"/>
  <c r="E112" i="27" s="1"/>
  <c r="N115" i="15" s="1"/>
  <c r="D46" i="27"/>
  <c r="E46" i="27" s="1"/>
  <c r="N49" i="15" s="1"/>
  <c r="D89" i="27"/>
  <c r="E89" i="27" s="1"/>
  <c r="N92" i="15" s="1"/>
  <c r="D94" i="27"/>
  <c r="E94" i="27" s="1"/>
  <c r="N97" i="15" s="1"/>
  <c r="D65" i="27"/>
  <c r="E65" i="27" s="1"/>
  <c r="N68" i="15" s="1"/>
  <c r="D25" i="27"/>
  <c r="E25" i="27" s="1"/>
  <c r="N28" i="15" s="1"/>
  <c r="D120" i="27"/>
  <c r="E120" i="27" s="1"/>
  <c r="N123" i="15" s="1"/>
  <c r="D72" i="27"/>
  <c r="E72" i="27" s="1"/>
  <c r="N75" i="15" s="1"/>
  <c r="D41" i="27"/>
  <c r="E41" i="27" s="1"/>
  <c r="N44" i="15" s="1"/>
  <c r="D97" i="27"/>
  <c r="E97" i="27" s="1"/>
  <c r="N100" i="15" s="1"/>
  <c r="D95" i="27"/>
  <c r="E95" i="27" s="1"/>
  <c r="N98" i="15" s="1"/>
  <c r="D98" i="27"/>
  <c r="E98" i="27" s="1"/>
  <c r="N101" i="15" s="1"/>
  <c r="D134" i="27"/>
  <c r="E134" i="27" s="1"/>
  <c r="N137" i="15" s="1"/>
  <c r="D19" i="27"/>
  <c r="E19" i="27" s="1"/>
  <c r="N22" i="15" s="1"/>
  <c r="D5" i="27"/>
  <c r="E5" i="27" s="1"/>
  <c r="N8" i="15" s="1"/>
  <c r="D135" i="27"/>
  <c r="E135" i="27" s="1"/>
  <c r="N138" i="15" s="1"/>
  <c r="D37" i="27"/>
  <c r="E37" i="27" s="1"/>
  <c r="N40" i="15" s="1"/>
  <c r="D128" i="27"/>
  <c r="E128" i="27" s="1"/>
  <c r="N131" i="15" s="1"/>
  <c r="D36" i="27"/>
  <c r="E36" i="27" s="1"/>
  <c r="N39" i="15" s="1"/>
  <c r="D105" i="27"/>
  <c r="E105" i="27" s="1"/>
  <c r="N108" i="15" s="1"/>
  <c r="D16" i="27"/>
  <c r="E16" i="27" s="1"/>
  <c r="N19" i="15" s="1"/>
  <c r="D116" i="27"/>
  <c r="E116" i="27" s="1"/>
  <c r="N119" i="15" s="1"/>
  <c r="D17" i="27"/>
  <c r="E17" i="27" s="1"/>
  <c r="N20" i="15" s="1"/>
  <c r="D57" i="27"/>
  <c r="E57" i="27" s="1"/>
  <c r="N60" i="15" s="1"/>
  <c r="D24" i="27"/>
  <c r="E24" i="27" s="1"/>
  <c r="N27" i="15" s="1"/>
  <c r="D33" i="27"/>
  <c r="E33" i="27" s="1"/>
  <c r="N36" i="15" s="1"/>
  <c r="D56" i="27"/>
  <c r="E56" i="27" s="1"/>
  <c r="N59" i="15" s="1"/>
  <c r="D13" i="27"/>
  <c r="E13" i="27" s="1"/>
  <c r="N16" i="15" s="1"/>
  <c r="D9" i="27"/>
  <c r="E9" i="27" s="1"/>
  <c r="N12" i="15" s="1"/>
  <c r="D130" i="27"/>
  <c r="E130" i="27" s="1"/>
  <c r="N133" i="15" s="1"/>
  <c r="D20" i="27"/>
  <c r="E20" i="27" s="1"/>
  <c r="N23" i="15" s="1"/>
  <c r="D53" i="27"/>
  <c r="E53" i="27" s="1"/>
  <c r="N56" i="15" s="1"/>
  <c r="D58" i="27"/>
  <c r="E58" i="27" s="1"/>
  <c r="N61" i="15" s="1"/>
  <c r="D35" i="27"/>
  <c r="E35" i="27" s="1"/>
  <c r="N38" i="15" s="1"/>
  <c r="D62" i="27"/>
  <c r="E62" i="27" s="1"/>
  <c r="N65" i="15" s="1"/>
  <c r="D136" i="27"/>
  <c r="E136" i="27" s="1"/>
  <c r="N139" i="15" s="1"/>
  <c r="D124" i="27"/>
  <c r="E124" i="27" s="1"/>
  <c r="N127" i="15" s="1"/>
  <c r="D15" i="27"/>
  <c r="E15" i="27" s="1"/>
  <c r="N18" i="15" s="1"/>
  <c r="D70" i="27"/>
  <c r="E70" i="27" s="1"/>
  <c r="N73" i="15" s="1"/>
  <c r="D132" i="27"/>
  <c r="E132" i="27" s="1"/>
  <c r="N135" i="15" s="1"/>
  <c r="D6" i="27"/>
  <c r="E6" i="27" s="1"/>
  <c r="N9" i="15" s="1"/>
  <c r="D90" i="27"/>
  <c r="E90" i="27" s="1"/>
  <c r="N93" i="15" s="1"/>
  <c r="D64" i="27"/>
  <c r="E64" i="27" s="1"/>
  <c r="N67" i="15" s="1"/>
  <c r="D39" i="27"/>
  <c r="E39" i="27" s="1"/>
  <c r="N42" i="15" s="1"/>
  <c r="D84" i="27"/>
  <c r="E84" i="27" s="1"/>
  <c r="N87" i="15" s="1"/>
  <c r="D66" i="27"/>
  <c r="E66" i="27" s="1"/>
  <c r="N69" i="15" s="1"/>
  <c r="D52" i="27"/>
  <c r="E52" i="27" s="1"/>
  <c r="N55" i="15" s="1"/>
  <c r="D80" i="27"/>
  <c r="E80" i="27" s="1"/>
  <c r="N83" i="15" s="1"/>
  <c r="D102" i="27"/>
  <c r="E102" i="27" s="1"/>
  <c r="N105" i="15" s="1"/>
  <c r="D27" i="27"/>
  <c r="E27" i="27" s="1"/>
  <c r="N30" i="15" s="1"/>
  <c r="D71" i="27"/>
  <c r="E71" i="27" s="1"/>
  <c r="N74" i="15" s="1"/>
  <c r="D14" i="27"/>
  <c r="E14" i="27" s="1"/>
  <c r="N17" i="15" s="1"/>
  <c r="D49" i="27"/>
  <c r="E49" i="27" s="1"/>
  <c r="N52" i="15" s="1"/>
  <c r="D75" i="27"/>
  <c r="E75" i="27" s="1"/>
  <c r="N78" i="15" s="1"/>
  <c r="D99" i="27"/>
  <c r="E99" i="27" s="1"/>
  <c r="N102" i="15" s="1"/>
  <c r="D103" i="27"/>
  <c r="E103" i="27" s="1"/>
  <c r="N106" i="15" s="1"/>
  <c r="D87" i="27"/>
  <c r="E87" i="27" s="1"/>
  <c r="N90" i="15" s="1"/>
  <c r="D28" i="27"/>
  <c r="E28" i="27" s="1"/>
  <c r="N31" i="15" s="1"/>
  <c r="D77" i="27"/>
  <c r="E77" i="27" s="1"/>
  <c r="N80" i="15" s="1"/>
  <c r="D18" i="27"/>
  <c r="E18" i="27" s="1"/>
  <c r="N21" i="15" s="1"/>
  <c r="D45" i="27"/>
  <c r="E45" i="27" s="1"/>
  <c r="N48" i="15" s="1"/>
  <c r="D63" i="27"/>
  <c r="E63" i="27" s="1"/>
  <c r="N66" i="15" s="1"/>
  <c r="D38" i="27"/>
  <c r="E38" i="27" s="1"/>
  <c r="N41" i="15" s="1"/>
  <c r="D125" i="27"/>
  <c r="E125" i="27" s="1"/>
  <c r="N128" i="15" s="1"/>
  <c r="D10" i="27"/>
  <c r="E10" i="27" s="1"/>
  <c r="N13" i="15" s="1"/>
  <c r="D133" i="27"/>
  <c r="E133" i="27" s="1"/>
  <c r="N136" i="15" s="1"/>
  <c r="D115" i="27"/>
  <c r="E115" i="27" s="1"/>
  <c r="N118" i="15" s="1"/>
  <c r="D47" i="27"/>
  <c r="E47" i="27" s="1"/>
  <c r="N50" i="15" s="1"/>
  <c r="D110" i="27"/>
  <c r="E110" i="27" s="1"/>
  <c r="N113" i="15" s="1"/>
  <c r="D106" i="27"/>
  <c r="E106" i="27" s="1"/>
  <c r="N109" i="15" s="1"/>
  <c r="D68" i="27"/>
  <c r="E68" i="27" s="1"/>
  <c r="N71" i="15" s="1"/>
  <c r="D32" i="27"/>
  <c r="E32" i="27" s="1"/>
  <c r="N35" i="15" s="1"/>
  <c r="D93" i="27"/>
  <c r="E93" i="27" s="1"/>
  <c r="N96" i="15" s="1"/>
  <c r="D26" i="27"/>
  <c r="E26" i="27" s="1"/>
  <c r="N29" i="15" s="1"/>
  <c r="D50" i="27"/>
  <c r="E50" i="27" s="1"/>
  <c r="N53" i="15" s="1"/>
  <c r="D126" i="27"/>
  <c r="E126" i="27" s="1"/>
  <c r="N129" i="15" s="1"/>
  <c r="D29" i="27"/>
  <c r="E29" i="27" s="1"/>
  <c r="N32" i="15" s="1"/>
  <c r="D101" i="27"/>
  <c r="E101" i="27" s="1"/>
  <c r="N104" i="15" s="1"/>
  <c r="D79" i="27"/>
  <c r="E79" i="27" s="1"/>
  <c r="N82" i="15" s="1"/>
  <c r="D127" i="27"/>
  <c r="E127" i="27" s="1"/>
  <c r="N130" i="15" s="1"/>
  <c r="D59" i="27"/>
  <c r="E59" i="27" s="1"/>
  <c r="N62" i="15" s="1"/>
  <c r="D4" i="27"/>
  <c r="E4" i="27" s="1"/>
  <c r="N7" i="15" s="1"/>
  <c r="D48" i="27"/>
  <c r="E48" i="27" s="1"/>
  <c r="N51" i="15" s="1"/>
  <c r="D78" i="27"/>
  <c r="E78" i="27" s="1"/>
  <c r="N81" i="15" s="1"/>
  <c r="D114" i="27"/>
  <c r="E114" i="27" s="1"/>
  <c r="N117" i="15" s="1"/>
  <c r="D54" i="27"/>
  <c r="E54" i="27" s="1"/>
  <c r="N57" i="15" s="1"/>
  <c r="D67" i="27"/>
  <c r="E67" i="27" s="1"/>
  <c r="N70" i="15" s="1"/>
  <c r="D34" i="27"/>
  <c r="E34" i="27" s="1"/>
  <c r="N37" i="15" s="1"/>
  <c r="D123" i="27"/>
  <c r="E123" i="27" s="1"/>
  <c r="N126" i="15" s="1"/>
  <c r="D82" i="27"/>
  <c r="E82" i="27" s="1"/>
  <c r="N85" i="15" s="1"/>
  <c r="D92" i="27"/>
  <c r="E92" i="27" s="1"/>
  <c r="N95" i="15" s="1"/>
  <c r="D122" i="27"/>
  <c r="E122" i="27" s="1"/>
  <c r="N125" i="15" s="1"/>
  <c r="D109" i="27"/>
  <c r="E109" i="27" s="1"/>
  <c r="N112" i="15" s="1"/>
  <c r="D121" i="27"/>
  <c r="E121" i="27" s="1"/>
  <c r="N124" i="15" s="1"/>
  <c r="D73" i="27"/>
  <c r="E73" i="27" s="1"/>
  <c r="N76" i="15" s="1"/>
  <c r="D81" i="27"/>
  <c r="E81" i="27" s="1"/>
  <c r="N84" i="15" s="1"/>
  <c r="D96" i="27"/>
  <c r="E96" i="27" s="1"/>
  <c r="N99" i="15" s="1"/>
  <c r="D23" i="27"/>
  <c r="E23" i="27" s="1"/>
  <c r="N26" i="15" s="1"/>
  <c r="D119" i="27"/>
  <c r="E119" i="27" s="1"/>
  <c r="N122" i="15" s="1"/>
  <c r="D61" i="27"/>
  <c r="E61" i="27" s="1"/>
  <c r="N64" i="15" s="1"/>
  <c r="D55" i="27"/>
  <c r="E55" i="27" s="1"/>
  <c r="N58" i="15" s="1"/>
  <c r="D11" i="27"/>
  <c r="E11" i="27" s="1"/>
  <c r="N14" i="15" s="1"/>
  <c r="D86" i="27"/>
  <c r="E86" i="27" s="1"/>
  <c r="N89" i="15" s="1"/>
  <c r="D31" i="27"/>
  <c r="E31" i="27" s="1"/>
  <c r="N34" i="15" s="1"/>
  <c r="D7" i="27"/>
  <c r="E7" i="27" s="1"/>
  <c r="N10" i="15" s="1"/>
  <c r="D100" i="27"/>
  <c r="E100" i="27" s="1"/>
  <c r="N103" i="15" s="1"/>
  <c r="D104" i="27"/>
  <c r="E104" i="27" s="1"/>
  <c r="N107" i="15" s="1"/>
  <c r="M140" i="15"/>
  <c r="O56" i="15" l="1"/>
  <c r="R56" i="15" s="1"/>
  <c r="S56" i="15" s="1"/>
  <c r="O33" i="15"/>
  <c r="R33" i="15" s="1"/>
  <c r="S33" i="15" s="1"/>
  <c r="O119" i="15"/>
  <c r="R119" i="15" s="1"/>
  <c r="S119" i="15" s="1"/>
  <c r="O76" i="15"/>
  <c r="R76" i="15" s="1"/>
  <c r="S76" i="15" s="1"/>
  <c r="O89" i="15" l="1"/>
  <c r="O83" i="15"/>
  <c r="O55" i="15"/>
  <c r="R55" i="15" s="1"/>
  <c r="S55" i="15" s="1"/>
  <c r="O51" i="15"/>
  <c r="O108" i="15"/>
  <c r="O14" i="15"/>
  <c r="O16" i="15"/>
  <c r="O106" i="15"/>
  <c r="O31" i="15"/>
  <c r="O99" i="15"/>
  <c r="O102" i="15"/>
  <c r="O12" i="15"/>
  <c r="O21" i="15"/>
  <c r="R21" i="15" s="1"/>
  <c r="S21" i="15" s="1"/>
  <c r="O13" i="15"/>
  <c r="O126" i="15"/>
  <c r="O91" i="15"/>
  <c r="O127" i="15"/>
  <c r="O135" i="15"/>
  <c r="O123" i="15"/>
  <c r="O95" i="15"/>
  <c r="O77" i="15"/>
  <c r="O25" i="15"/>
  <c r="O15" i="15"/>
  <c r="O29" i="15"/>
  <c r="O47" i="15"/>
  <c r="O86" i="15"/>
  <c r="O73" i="15"/>
  <c r="O48" i="15"/>
  <c r="O57" i="15"/>
  <c r="O58" i="15"/>
  <c r="O74" i="15"/>
  <c r="O88" i="15"/>
  <c r="O132" i="15"/>
  <c r="O11" i="15"/>
  <c r="O111" i="15"/>
  <c r="O44" i="15"/>
  <c r="O62" i="15"/>
  <c r="O129" i="15"/>
  <c r="O41" i="15"/>
  <c r="O65" i="15"/>
  <c r="O52" i="15"/>
  <c r="O107" i="15"/>
  <c r="O53" i="15"/>
  <c r="O84" i="15"/>
  <c r="O93" i="15"/>
  <c r="O26" i="15"/>
  <c r="R26" i="15" s="1"/>
  <c r="S26" i="15" s="1"/>
  <c r="O78" i="15"/>
  <c r="O70" i="15"/>
  <c r="O112" i="15"/>
  <c r="O38" i="15"/>
  <c r="O71" i="15"/>
  <c r="O50" i="15"/>
  <c r="O69" i="15"/>
  <c r="R69" i="15" s="1"/>
  <c r="S69" i="15" s="1"/>
  <c r="O128" i="15"/>
  <c r="O139" i="15"/>
  <c r="O27" i="15"/>
  <c r="O100" i="15"/>
  <c r="O19" i="15"/>
  <c r="O30" i="15"/>
  <c r="O104" i="15"/>
  <c r="O113" i="15"/>
  <c r="O96" i="15"/>
  <c r="O81" i="15"/>
  <c r="O87" i="15"/>
  <c r="O82" i="15"/>
  <c r="O46" i="15"/>
  <c r="O92" i="15"/>
  <c r="O32" i="15"/>
  <c r="O80" i="15"/>
  <c r="O43" i="15"/>
  <c r="O101" i="15"/>
  <c r="O121" i="15"/>
  <c r="O120" i="15"/>
  <c r="R120" i="15" s="1"/>
  <c r="S120" i="15" s="1"/>
  <c r="O75" i="15"/>
  <c r="O63" i="15"/>
  <c r="O35" i="15"/>
  <c r="O72" i="15"/>
  <c r="O117" i="15"/>
  <c r="O17" i="15"/>
  <c r="O22" i="15"/>
  <c r="O40" i="15"/>
  <c r="O20" i="15"/>
  <c r="R20" i="15" s="1"/>
  <c r="S20" i="15" s="1"/>
  <c r="O105" i="15"/>
  <c r="O23" i="15"/>
  <c r="O98" i="15"/>
  <c r="O36" i="15"/>
  <c r="O109" i="15"/>
  <c r="R109" i="15" s="1"/>
  <c r="S109" i="15" s="1"/>
  <c r="O138" i="15"/>
  <c r="O116" i="15"/>
  <c r="O79" i="15"/>
  <c r="O64" i="15"/>
  <c r="O61" i="15"/>
  <c r="O59" i="15"/>
  <c r="O54" i="15"/>
  <c r="O137" i="15"/>
  <c r="O103" i="15"/>
  <c r="O39" i="15"/>
  <c r="O8" i="15"/>
  <c r="O136" i="15"/>
  <c r="O28" i="15"/>
  <c r="O125" i="15"/>
  <c r="O131" i="15"/>
  <c r="O90" i="15"/>
  <c r="O94" i="15"/>
  <c r="O115" i="15"/>
  <c r="O24" i="15"/>
  <c r="O9" i="15"/>
  <c r="O122" i="15"/>
  <c r="O42" i="15"/>
  <c r="O130" i="15"/>
  <c r="O67" i="15"/>
  <c r="O124" i="15"/>
  <c r="O133" i="15"/>
  <c r="O10" i="15"/>
  <c r="O34" i="15"/>
  <c r="O18" i="15"/>
  <c r="O110" i="15"/>
  <c r="O118" i="15"/>
  <c r="O45" i="15"/>
  <c r="O97" i="15"/>
  <c r="O114" i="15"/>
  <c r="O68" i="15"/>
  <c r="O7" i="15"/>
  <c r="R7" i="15" s="1"/>
  <c r="O60" i="15"/>
  <c r="O66" i="15"/>
  <c r="O85" i="15"/>
  <c r="O49" i="15"/>
  <c r="O37" i="15"/>
  <c r="O134" i="15"/>
  <c r="P56" i="15"/>
  <c r="P33" i="15"/>
  <c r="P76" i="15"/>
  <c r="P119" i="15"/>
  <c r="P55" i="15" l="1"/>
  <c r="P8" i="15"/>
  <c r="R8" i="15"/>
  <c r="S8" i="15" s="1"/>
  <c r="P107" i="15"/>
  <c r="R107" i="15"/>
  <c r="S107" i="15" s="1"/>
  <c r="P67" i="15"/>
  <c r="R67" i="15"/>
  <c r="S67" i="15" s="1"/>
  <c r="P52" i="15"/>
  <c r="R52" i="15"/>
  <c r="S52" i="15" s="1"/>
  <c r="P103" i="15"/>
  <c r="R103" i="15"/>
  <c r="S103" i="15" s="1"/>
  <c r="P12" i="15"/>
  <c r="R12" i="15"/>
  <c r="S12" i="15" s="1"/>
  <c r="P40" i="15"/>
  <c r="R40" i="15"/>
  <c r="S40" i="15" s="1"/>
  <c r="P47" i="15"/>
  <c r="R47" i="15"/>
  <c r="S47" i="15" s="1"/>
  <c r="P68" i="15"/>
  <c r="R68" i="15"/>
  <c r="S68" i="15" s="1"/>
  <c r="P46" i="15"/>
  <c r="R46" i="15"/>
  <c r="S46" i="15" s="1"/>
  <c r="P31" i="15"/>
  <c r="R31" i="15"/>
  <c r="S31" i="15" s="1"/>
  <c r="P97" i="15"/>
  <c r="R97" i="15"/>
  <c r="S97" i="15" s="1"/>
  <c r="P96" i="15"/>
  <c r="R96" i="15"/>
  <c r="S96" i="15" s="1"/>
  <c r="P70" i="15"/>
  <c r="R70" i="15"/>
  <c r="S70" i="15" s="1"/>
  <c r="P11" i="15"/>
  <c r="R11" i="15"/>
  <c r="S11" i="15" s="1"/>
  <c r="P95" i="15"/>
  <c r="R95" i="15"/>
  <c r="S95" i="15" s="1"/>
  <c r="P14" i="15"/>
  <c r="R14" i="15"/>
  <c r="S14" i="15" s="1"/>
  <c r="P85" i="15"/>
  <c r="R85" i="15"/>
  <c r="S85" i="15" s="1"/>
  <c r="P48" i="15"/>
  <c r="R48" i="15"/>
  <c r="S48" i="15" s="1"/>
  <c r="P105" i="15"/>
  <c r="R105" i="15"/>
  <c r="S105" i="15" s="1"/>
  <c r="P73" i="15"/>
  <c r="R73" i="15"/>
  <c r="S73" i="15" s="1"/>
  <c r="P32" i="15"/>
  <c r="R32" i="15"/>
  <c r="S32" i="15" s="1"/>
  <c r="P22" i="15"/>
  <c r="R22" i="15"/>
  <c r="S22" i="15" s="1"/>
  <c r="P29" i="15"/>
  <c r="R29" i="15"/>
  <c r="S29" i="15" s="1"/>
  <c r="P59" i="15"/>
  <c r="R59" i="15"/>
  <c r="S59" i="15" s="1"/>
  <c r="P15" i="15"/>
  <c r="R15" i="15"/>
  <c r="S15" i="15" s="1"/>
  <c r="P61" i="15"/>
  <c r="R61" i="15"/>
  <c r="S61" i="15" s="1"/>
  <c r="P44" i="15"/>
  <c r="R44" i="15"/>
  <c r="S44" i="15" s="1"/>
  <c r="P45" i="15"/>
  <c r="R45" i="15"/>
  <c r="S45" i="15" s="1"/>
  <c r="P112" i="15"/>
  <c r="R112" i="15"/>
  <c r="S112" i="15" s="1"/>
  <c r="P35" i="15"/>
  <c r="R35" i="15"/>
  <c r="S35" i="15" s="1"/>
  <c r="P116" i="15"/>
  <c r="R116" i="15"/>
  <c r="S116" i="15" s="1"/>
  <c r="P132" i="15"/>
  <c r="R132" i="15"/>
  <c r="S132" i="15" s="1"/>
  <c r="P131" i="15"/>
  <c r="R131" i="15"/>
  <c r="S131" i="15" s="1"/>
  <c r="P104" i="15"/>
  <c r="R104" i="15"/>
  <c r="S104" i="15" s="1"/>
  <c r="P88" i="15"/>
  <c r="R88" i="15"/>
  <c r="S88" i="15" s="1"/>
  <c r="P135" i="15"/>
  <c r="R135" i="15"/>
  <c r="S135" i="15" s="1"/>
  <c r="P51" i="15"/>
  <c r="R51" i="15"/>
  <c r="S51" i="15" s="1"/>
  <c r="P23" i="15"/>
  <c r="R23" i="15"/>
  <c r="S23" i="15" s="1"/>
  <c r="P13" i="15"/>
  <c r="R13" i="15"/>
  <c r="S13" i="15" s="1"/>
  <c r="P39" i="15"/>
  <c r="R39" i="15"/>
  <c r="S39" i="15" s="1"/>
  <c r="P80" i="15"/>
  <c r="R80" i="15"/>
  <c r="S80" i="15" s="1"/>
  <c r="P60" i="15"/>
  <c r="R60" i="15"/>
  <c r="S60" i="15" s="1"/>
  <c r="P128" i="15"/>
  <c r="R128" i="15"/>
  <c r="S128" i="15" s="1"/>
  <c r="P42" i="15"/>
  <c r="R42" i="15"/>
  <c r="S42" i="15" s="1"/>
  <c r="P41" i="15"/>
  <c r="R41" i="15"/>
  <c r="S41" i="15" s="1"/>
  <c r="P54" i="15"/>
  <c r="R54" i="15"/>
  <c r="S54" i="15" s="1"/>
  <c r="P50" i="15"/>
  <c r="R50" i="15"/>
  <c r="S50" i="15" s="1"/>
  <c r="P9" i="15"/>
  <c r="R9" i="15"/>
  <c r="S9" i="15" s="1"/>
  <c r="P71" i="15"/>
  <c r="R71" i="15"/>
  <c r="S71" i="15" s="1"/>
  <c r="P24" i="15"/>
  <c r="R24" i="15"/>
  <c r="S24" i="15" s="1"/>
  <c r="P38" i="15"/>
  <c r="R38" i="15"/>
  <c r="S38" i="15" s="1"/>
  <c r="P72" i="15"/>
  <c r="R72" i="15"/>
  <c r="S72" i="15" s="1"/>
  <c r="P77" i="15"/>
  <c r="R77" i="15"/>
  <c r="S77" i="15" s="1"/>
  <c r="P94" i="15"/>
  <c r="R94" i="15"/>
  <c r="S94" i="15" s="1"/>
  <c r="P90" i="15"/>
  <c r="R90" i="15"/>
  <c r="S90" i="15" s="1"/>
  <c r="P78" i="15"/>
  <c r="R78" i="15"/>
  <c r="S78" i="15" s="1"/>
  <c r="P138" i="15"/>
  <c r="R138" i="15"/>
  <c r="S138" i="15" s="1"/>
  <c r="P74" i="15"/>
  <c r="R74" i="15"/>
  <c r="S74" i="15" s="1"/>
  <c r="P43" i="15"/>
  <c r="R43" i="15"/>
  <c r="S43" i="15" s="1"/>
  <c r="P65" i="15"/>
  <c r="R65" i="15"/>
  <c r="S65" i="15" s="1"/>
  <c r="P7" i="15"/>
  <c r="S7" i="15"/>
  <c r="P92" i="15"/>
  <c r="R92" i="15"/>
  <c r="S92" i="15" s="1"/>
  <c r="P122" i="15"/>
  <c r="R122" i="15"/>
  <c r="S122" i="15" s="1"/>
  <c r="P99" i="15"/>
  <c r="R99" i="15"/>
  <c r="S99" i="15" s="1"/>
  <c r="P17" i="15"/>
  <c r="R17" i="15"/>
  <c r="S17" i="15" s="1"/>
  <c r="P62" i="15"/>
  <c r="R62" i="15"/>
  <c r="S62" i="15" s="1"/>
  <c r="P117" i="15"/>
  <c r="R117" i="15"/>
  <c r="S117" i="15" s="1"/>
  <c r="P25" i="15"/>
  <c r="R25" i="15"/>
  <c r="S25" i="15" s="1"/>
  <c r="P115" i="15"/>
  <c r="R115" i="15"/>
  <c r="S115" i="15" s="1"/>
  <c r="P81" i="15"/>
  <c r="R81" i="15"/>
  <c r="S81" i="15" s="1"/>
  <c r="P111" i="15"/>
  <c r="R111" i="15"/>
  <c r="S111" i="15" s="1"/>
  <c r="P118" i="15"/>
  <c r="R118" i="15"/>
  <c r="S118" i="15" s="1"/>
  <c r="P63" i="15"/>
  <c r="R63" i="15"/>
  <c r="S63" i="15" s="1"/>
  <c r="P108" i="15"/>
  <c r="R108" i="15"/>
  <c r="S108" i="15" s="1"/>
  <c r="P18" i="15"/>
  <c r="R18" i="15"/>
  <c r="S18" i="15" s="1"/>
  <c r="P75" i="15"/>
  <c r="R75" i="15"/>
  <c r="S75" i="15" s="1"/>
  <c r="P93" i="15"/>
  <c r="R93" i="15"/>
  <c r="S93" i="15" s="1"/>
  <c r="P10" i="15"/>
  <c r="R10" i="15"/>
  <c r="S10" i="15" s="1"/>
  <c r="P36" i="15"/>
  <c r="R36" i="15"/>
  <c r="S36" i="15" s="1"/>
  <c r="P121" i="15"/>
  <c r="R121" i="15"/>
  <c r="S121" i="15" s="1"/>
  <c r="P19" i="15"/>
  <c r="R19" i="15"/>
  <c r="S19" i="15" s="1"/>
  <c r="P84" i="15"/>
  <c r="R84" i="15"/>
  <c r="S84" i="15" s="1"/>
  <c r="P58" i="15"/>
  <c r="R58" i="15"/>
  <c r="S58" i="15" s="1"/>
  <c r="P91" i="15"/>
  <c r="R91" i="15"/>
  <c r="S91" i="15" s="1"/>
  <c r="P83" i="15"/>
  <c r="R83" i="15"/>
  <c r="S83" i="15" s="1"/>
  <c r="P124" i="15"/>
  <c r="R124" i="15"/>
  <c r="S124" i="15" s="1"/>
  <c r="P27" i="15"/>
  <c r="R27" i="15"/>
  <c r="S27" i="15" s="1"/>
  <c r="P66" i="15"/>
  <c r="R66" i="15"/>
  <c r="S66" i="15" s="1"/>
  <c r="P139" i="15"/>
  <c r="R139" i="15"/>
  <c r="S139" i="15" s="1"/>
  <c r="P130" i="15"/>
  <c r="R130" i="15"/>
  <c r="S130" i="15" s="1"/>
  <c r="P86" i="15"/>
  <c r="R86" i="15"/>
  <c r="S86" i="15" s="1"/>
  <c r="P137" i="15"/>
  <c r="R137" i="15"/>
  <c r="S137" i="15" s="1"/>
  <c r="P102" i="15"/>
  <c r="R102" i="15"/>
  <c r="S102" i="15" s="1"/>
  <c r="P129" i="15"/>
  <c r="R129" i="15"/>
  <c r="S129" i="15" s="1"/>
  <c r="P114" i="15"/>
  <c r="R114" i="15"/>
  <c r="S114" i="15" s="1"/>
  <c r="P82" i="15"/>
  <c r="R82" i="15"/>
  <c r="S82" i="15" s="1"/>
  <c r="P87" i="15"/>
  <c r="R87" i="15"/>
  <c r="S87" i="15" s="1"/>
  <c r="P106" i="15"/>
  <c r="R106" i="15"/>
  <c r="S106" i="15" s="1"/>
  <c r="P64" i="15"/>
  <c r="R64" i="15"/>
  <c r="S64" i="15" s="1"/>
  <c r="P16" i="15"/>
  <c r="R16" i="15"/>
  <c r="S16" i="15" s="1"/>
  <c r="P79" i="15"/>
  <c r="R79" i="15"/>
  <c r="S79" i="15" s="1"/>
  <c r="P110" i="15"/>
  <c r="R110" i="15"/>
  <c r="S110" i="15" s="1"/>
  <c r="P113" i="15"/>
  <c r="R113" i="15"/>
  <c r="S113" i="15" s="1"/>
  <c r="P123" i="15"/>
  <c r="R123" i="15"/>
  <c r="S123" i="15" s="1"/>
  <c r="P134" i="15"/>
  <c r="R134" i="15"/>
  <c r="S134" i="15" s="1"/>
  <c r="P34" i="15"/>
  <c r="R34" i="15"/>
  <c r="S34" i="15" s="1"/>
  <c r="P125" i="15"/>
  <c r="R125" i="15"/>
  <c r="S125" i="15" s="1"/>
  <c r="P30" i="15"/>
  <c r="R30" i="15"/>
  <c r="S30" i="15" s="1"/>
  <c r="P127" i="15"/>
  <c r="R127" i="15"/>
  <c r="S127" i="15" s="1"/>
  <c r="P37" i="15"/>
  <c r="R37" i="15"/>
  <c r="S37" i="15" s="1"/>
  <c r="P28" i="15"/>
  <c r="R28" i="15"/>
  <c r="S28" i="15" s="1"/>
  <c r="P49" i="15"/>
  <c r="R49" i="15"/>
  <c r="S49" i="15" s="1"/>
  <c r="P133" i="15"/>
  <c r="R133" i="15"/>
  <c r="S133" i="15" s="1"/>
  <c r="P136" i="15"/>
  <c r="R136" i="15"/>
  <c r="S136" i="15" s="1"/>
  <c r="P98" i="15"/>
  <c r="R98" i="15"/>
  <c r="S98" i="15" s="1"/>
  <c r="P101" i="15"/>
  <c r="R101" i="15"/>
  <c r="S101" i="15" s="1"/>
  <c r="P100" i="15"/>
  <c r="R100" i="15"/>
  <c r="S100" i="15" s="1"/>
  <c r="P53" i="15"/>
  <c r="R53" i="15"/>
  <c r="S53" i="15" s="1"/>
  <c r="P57" i="15"/>
  <c r="R57" i="15"/>
  <c r="S57" i="15" s="1"/>
  <c r="P126" i="15"/>
  <c r="R126" i="15"/>
  <c r="S126" i="15" s="1"/>
  <c r="P89" i="15"/>
  <c r="R89" i="15"/>
  <c r="S89" i="15" s="1"/>
  <c r="P21" i="15"/>
  <c r="P26" i="15"/>
  <c r="P69" i="15"/>
  <c r="P109" i="15"/>
  <c r="P20" i="15"/>
  <c r="P120" i="15"/>
  <c r="O140" i="15"/>
  <c r="N140" i="15"/>
  <c r="P142" i="15" l="1"/>
  <c r="P143" i="15"/>
  <c r="P140" i="15"/>
</calcChain>
</file>

<file path=xl/sharedStrings.xml><?xml version="1.0" encoding="utf-8"?>
<sst xmlns="http://schemas.openxmlformats.org/spreadsheetml/2006/main" count="1337" uniqueCount="423">
  <si>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</si>
  <si>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</si>
  <si>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</si>
  <si>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</si>
  <si>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</si>
  <si>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</si>
  <si>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</si>
  <si>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</si>
  <si>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</si>
  <si>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</si>
  <si>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</si>
  <si>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</si>
  <si>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</si>
  <si>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</si>
  <si>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</si>
  <si>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</si>
  <si>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</si>
  <si>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</si>
  <si>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</si>
  <si>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</si>
  <si>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</si>
  <si>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</si>
  <si>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</si>
  <si>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</si>
  <si>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</si>
  <si>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</si>
  <si>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</si>
  <si>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</si>
  <si>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</si>
  <si>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</si>
  <si>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</si>
  <si>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</si>
  <si>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</si>
  <si>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</si>
  <si>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</si>
  <si>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</si>
  <si>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</si>
  <si>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</si>
  <si>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</si>
  <si>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</si>
  <si>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</si>
  <si>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</si>
  <si>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</si>
  <si>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</si>
  <si>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</si>
  <si>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</si>
  <si>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</si>
  <si>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</si>
  <si>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</si>
  <si>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</si>
  <si>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</si>
  <si>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</si>
  <si>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</si>
  <si>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</si>
  <si>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</si>
  <si>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</si>
  <si>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</si>
  <si>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</si>
  <si>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</si>
  <si>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</si>
  <si>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</si>
  <si>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</si>
  <si>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</si>
  <si>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</si>
  <si>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</si>
  <si>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</si>
  <si>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</si>
  <si>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</si>
  <si>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</si>
  <si>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</si>
  <si>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</si>
  <si>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</si>
  <si>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</si>
  <si>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</si>
  <si>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</si>
  <si>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</si>
  <si>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</si>
  <si>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</si>
  <si>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</si>
  <si>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</si>
  <si>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</si>
  <si>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</si>
  <si>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</si>
  <si>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</si>
  <si>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</si>
  <si>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</si>
  <si>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</si>
  <si>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</si>
  <si>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</si>
  <si>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</si>
  <si>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</si>
  <si>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</si>
  <si>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</si>
  <si>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</si>
  <si>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</si>
  <si>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</si>
  <si>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</si>
  <si>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</si>
  <si>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</si>
  <si>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</si>
  <si>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</si>
  <si>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</si>
  <si>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</si>
  <si>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</si>
  <si>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</si>
  <si>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</si>
  <si>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</si>
  <si>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</si>
  <si>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</si>
  <si>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</si>
  <si>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</si>
  <si>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</si>
  <si>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</si>
  <si>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</si>
  <si>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</si>
  <si>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</si>
  <si>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</si>
  <si>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</si>
  <si>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</si>
  <si>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</si>
  <si>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</si>
  <si>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</si>
  <si>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</si>
  <si>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</si>
  <si>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</si>
  <si>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</si>
  <si>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</si>
  <si>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</si>
  <si>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</si>
  <si>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</si>
  <si>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</si>
  <si>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</si>
  <si>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</si>
  <si>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</si>
  <si>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</si>
  <si>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</si>
  <si>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</si>
  <si>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</si>
  <si>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</si>
  <si>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</si>
  <si>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</si>
  <si>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Self-Funded Conservation</t>
  </si>
  <si>
    <t>BP-12</t>
  </si>
  <si>
    <t>BP-14</t>
  </si>
  <si>
    <t>BP-16</t>
  </si>
  <si>
    <t>BP-18</t>
  </si>
  <si>
    <t>BP-20</t>
  </si>
  <si>
    <t xml:space="preserve">BP-22 </t>
  </si>
  <si>
    <t>Aggregate</t>
  </si>
  <si>
    <t>Non-Federal Resource</t>
  </si>
  <si>
    <t>New Specified</t>
  </si>
  <si>
    <t>Load Growth Adjustment</t>
  </si>
  <si>
    <t>CHWM Calculation</t>
  </si>
  <si>
    <t>Provider of Choice CHWM</t>
  </si>
  <si>
    <t>Unscaled System Size</t>
  </si>
  <si>
    <t>CHWM w/adjustments</t>
  </si>
  <si>
    <t>Note: All data is in aMW</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</si>
  <si>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</si>
  <si>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</si>
  <si>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</si>
  <si>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</si>
  <si>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</si>
  <si>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</si>
  <si>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</si>
  <si>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</si>
  <si>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</si>
  <si>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</si>
  <si>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</si>
  <si>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</si>
  <si>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</si>
  <si>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</si>
  <si>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</si>
  <si>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</si>
  <si>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</si>
  <si>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</si>
  <si>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</si>
  <si>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</si>
  <si>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</si>
  <si>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Headroom Adjustment</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</si>
  <si>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</si>
  <si>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</si>
  <si>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</si>
  <si>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</si>
  <si>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</si>
  <si>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</si>
  <si>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</si>
  <si>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</si>
  <si>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</si>
  <si>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</si>
  <si>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</si>
  <si>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</si>
  <si>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</si>
  <si>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</si>
  <si>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</si>
  <si>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</si>
  <si>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</si>
  <si>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</si>
  <si>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</si>
  <si>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</si>
  <si>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</si>
  <si>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</si>
  <si>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Headroom Adjustment (100%)</t>
  </si>
  <si>
    <t>Conservation Adjustment (50%)</t>
  </si>
  <si>
    <t>New Specified Resource Adjustment (50%)</t>
  </si>
  <si>
    <t>Load Growth Adjustment (25%)</t>
  </si>
  <si>
    <t>Proportional Share Adjustment 
(Up to 7,250 aMW)</t>
  </si>
  <si>
    <t>CY 12 - CY 23</t>
  </si>
  <si>
    <r>
      <t>Tab provides the estimated CHWM calculation includ</t>
    </r>
    <r>
      <rPr>
        <sz val="12"/>
        <rFont val="Arial"/>
        <family val="2"/>
      </rPr>
      <t>ing preliminary</t>
    </r>
    <r>
      <rPr>
        <sz val="12"/>
        <color theme="1"/>
        <rFont val="Arial"/>
        <family val="2"/>
      </rPr>
      <t xml:space="preserve"> determination for PF-eligible load. </t>
    </r>
  </si>
  <si>
    <t xml:space="preserve">The index year, FY 2023, is the year used to establish PF-eligible load in the CHWM calculation. </t>
  </si>
  <si>
    <t>The index year was established in the Provider of Choice Policy.</t>
  </si>
  <si>
    <t xml:space="preserve">Total Retail Load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</si>
  <si>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</si>
  <si>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</si>
  <si>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</si>
  <si>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</si>
  <si>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</si>
  <si>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</si>
  <si>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</si>
  <si>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</si>
  <si>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</si>
  <si>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</si>
  <si>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Flathead</t>
  </si>
  <si>
    <t>Alder Mutual and Ohop Mutual Light Company</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</si>
  <si>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</si>
  <si>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</si>
  <si>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</si>
  <si>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</si>
  <si>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</si>
  <si>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</si>
  <si>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</si>
  <si>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</si>
  <si>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</si>
  <si>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</si>
  <si>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</si>
  <si>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</si>
  <si>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</si>
  <si>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</si>
  <si>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</si>
  <si>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</si>
  <si>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</si>
  <si>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</si>
  <si>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</si>
  <si>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</si>
  <si>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</si>
  <si>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</si>
  <si>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</si>
  <si>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</si>
  <si>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</si>
  <si>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</si>
  <si>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</si>
  <si>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</si>
  <si>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</si>
  <si>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</si>
  <si>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</si>
  <si>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</si>
  <si>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</si>
  <si>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</si>
  <si>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</si>
  <si>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</si>
  <si>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</si>
  <si>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</si>
  <si>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</si>
  <si>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</si>
  <si>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</si>
  <si>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</si>
  <si>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</si>
  <si>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</si>
  <si>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</si>
  <si>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</si>
  <si>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</si>
  <si>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</si>
  <si>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</si>
  <si>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</si>
  <si>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</si>
  <si>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</si>
  <si>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</si>
  <si>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</si>
  <si>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</si>
  <si>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</si>
  <si>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</si>
  <si>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</si>
  <si>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</si>
  <si>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</si>
  <si>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</si>
  <si>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</si>
  <si>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</si>
  <si>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</si>
  <si>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</si>
  <si>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</si>
  <si>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</si>
  <si>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</si>
  <si>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</si>
  <si>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</si>
  <si>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</si>
  <si>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</si>
  <si>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</si>
  <si>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</si>
  <si>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</si>
  <si>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</si>
  <si>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</si>
  <si>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</si>
  <si>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</si>
  <si>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</si>
  <si>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</si>
  <si>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</si>
  <si>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</si>
  <si>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</si>
  <si>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</si>
  <si>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</si>
  <si>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</si>
  <si>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</si>
  <si>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</si>
  <si>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</si>
  <si>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</si>
  <si>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</si>
  <si>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</si>
  <si>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</si>
  <si>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</si>
  <si>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</si>
  <si>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</si>
  <si>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</si>
  <si>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</si>
  <si>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</si>
  <si>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</si>
  <si>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</si>
  <si>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</si>
  <si>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</si>
  <si>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</si>
  <si>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</si>
  <si>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</si>
  <si>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</si>
  <si>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</si>
  <si>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</si>
  <si>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</si>
  <si>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</si>
  <si>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</si>
  <si>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</si>
  <si>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</si>
  <si>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</si>
  <si>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</si>
  <si>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</si>
  <si>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</si>
  <si>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</si>
  <si>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</si>
  <si>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</si>
  <si>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</si>
  <si>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</si>
  <si>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</si>
  <si>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</si>
  <si>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</si>
  <si>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</si>
  <si>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</si>
  <si>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</si>
  <si>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</si>
  <si>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</si>
  <si>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</si>
  <si>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</si>
  <si>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</si>
  <si>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</si>
  <si>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</si>
  <si>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</si>
  <si>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</si>
  <si>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</si>
  <si>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</si>
  <si>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</si>
  <si>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</si>
  <si>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</si>
  <si>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</si>
  <si>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</si>
  <si>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</si>
  <si>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</si>
  <si>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</si>
  <si>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</si>
  <si>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</si>
  <si>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Row Labels</t>
  </si>
  <si>
    <t>Grand Total</t>
  </si>
  <si>
    <t>Sum of Existing and Other (SNEERS, CORs, Green Exception)</t>
  </si>
  <si>
    <t>Attachment A</t>
  </si>
  <si>
    <t>C, F</t>
  </si>
  <si>
    <t>A, C</t>
  </si>
  <si>
    <t>A, C, O</t>
  </si>
  <si>
    <t>Priest Rapids  Project</t>
  </si>
  <si>
    <t>F, L, S</t>
  </si>
  <si>
    <t>F, H, L</t>
  </si>
  <si>
    <t>Priest Rapids  Project - NLSL</t>
  </si>
  <si>
    <t xml:space="preserve">New Resource (No Removal) (aMW) </t>
  </si>
  <si>
    <t xml:space="preserve">Sum of New Resource (No Removal) (aMW) </t>
  </si>
  <si>
    <t>U.S. DOE Hanford Field Office</t>
  </si>
  <si>
    <t xml:space="preserve">Non-federal Existing and Other (SNEER, COR, and Green Exception Resources) </t>
  </si>
  <si>
    <t>CHWM Implementation Policy, August 14, 2025</t>
  </si>
  <si>
    <t xml:space="preserve">Attachment A identifies which non-federal resources will be included in the FY 2026 CHWM Calculation and the resource amounts that will be used. </t>
  </si>
  <si>
    <t>New specified resources, under Regional Dialogue, are resources added after September 30, 2006, and included in Regional Dialogue contract Exhibit A as new resources. Data is based on Attachment A of the CHWM Implementation Policy.</t>
  </si>
  <si>
    <t xml:space="preserve">Total retail load data is based on weather normalized total retail loads for FY 2023. </t>
  </si>
  <si>
    <t xml:space="preserve">New large single load data is based on actual loads for FY 2023. </t>
  </si>
  <si>
    <t>Small Utility Adjustment</t>
  </si>
  <si>
    <t>Does the customer qualify for the small utility adjustment?
(Yes/No)</t>
  </si>
  <si>
    <t>If yes, what is the maximum potential CHWM for the customer? 
(aMW)</t>
  </si>
  <si>
    <t>Base Allowance (2024 RHWM)</t>
  </si>
  <si>
    <t>The CHWM Implementation Policy stated that if Flathead elects the exception for POC, Bonneville intends to set the resource amount for the FY 2026 CHWM calculation at contract signing based on the final terms of the Off-site Green Exception/Off-site Renewables Exception provision. The resource amount has been updated to reflect Flathead's election. The amount listed in Attachment A of the CHWM Implementation Policy does not reflect the amount included in the FY 2026 CHWM calculation for the resource.</t>
  </si>
  <si>
    <t xml:space="preserve">Data input from Flathead's election of the Off-site Green Exception/Off-site Renewables Exception. </t>
  </si>
  <si>
    <t xml:space="preserve">Per the Provider of Choice Policy, Grant's base allowance amount is set equal to the last Block purchase amount Grant made from Bonneville prior to Regional Dialogue. </t>
  </si>
  <si>
    <t>Orcas Power &amp; Light Coop</t>
  </si>
  <si>
    <t>USN Bremerton</t>
  </si>
  <si>
    <t xml:space="preserve">South Side Electric, Inc. </t>
  </si>
  <si>
    <t>Tillamook PUD</t>
  </si>
  <si>
    <t>U.S. DOE Natl Energy Technology Lab</t>
  </si>
  <si>
    <t>USN Everett - Jim Creek</t>
  </si>
  <si>
    <t>USN Bangor</t>
  </si>
  <si>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
  </si>
  <si>
    <t xml:space="preserve">The economic adjustment reflects how loads are adjusted if a consumer load qualified for the economic adjustment to total retail load. </t>
  </si>
  <si>
    <t xml:space="preserve">Alder Mutual and Ohop Mutual Light Company merged and Alder Mutual’s Regional Dialogue contract was assigned to Ohop Mutual Light Company.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</si>
  <si>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Hidden tab includes the conservation data included in the conservation adjustment in the Calculation tab. </t>
  </si>
  <si>
    <t xml:space="preserve">Hidden tab includes the final CHWM Implementation Policy Attachment A values as well as pivot table to sum values by customer. If a resource note suggests a formula approach, formula is calculated in the appropriate cells and highlighted. </t>
  </si>
  <si>
    <t xml:space="preserve">FY 2026 Contract High Water Mark Calculation - Final CHWMs </t>
  </si>
  <si>
    <t>Where data was discussed</t>
  </si>
  <si>
    <r>
      <t>The Provider of Choice Policy and the CHWM Implementation Policy provide any adjustments that Bonneville will make to total retail load amounts including the weather normalization proce</t>
    </r>
    <r>
      <rPr>
        <sz val="12"/>
        <rFont val="Arial"/>
        <family val="2"/>
      </rPr>
      <t xml:space="preserve">ss. Customers had the opportunity to comment on their weather normalized results and final results will be available Fall 2025. </t>
    </r>
    <r>
      <rPr>
        <sz val="12"/>
        <color theme="1"/>
        <rFont val="Arial"/>
        <family val="2"/>
      </rPr>
      <t xml:space="preserve">Customers had the opportunity to comment on the accuracy of the math during the FY 2026 CHWM Calculation Process comment period. </t>
    </r>
  </si>
  <si>
    <t xml:space="preserve">The adjustment was determined in the Provider of Choice Policy. Qualifying customers submitted data that was reviewed and approved by BPA ahead of the FY 2026 CHWM Calculation Process. Customers had the opportunity to comment on the accuracy of the math during the FY 2026 CHWM Calculation Process comment period. </t>
  </si>
  <si>
    <r>
      <rPr>
        <sz val="12"/>
        <rFont val="Arial"/>
        <family val="2"/>
      </rPr>
      <t xml:space="preserve">Customers had the chance to discuss the NLSL data values with their Power AE in parallel to the TRL weather normalization process and final results will be available Fall 2025. </t>
    </r>
    <r>
      <rPr>
        <sz val="12"/>
        <color theme="1"/>
        <rFont val="Arial"/>
        <family val="2"/>
      </rPr>
      <t xml:space="preserve">Customers had the opportunity to comment on the accuracy of the math during the FY 2026 CHWM Calculation Process comment period. </t>
    </r>
  </si>
  <si>
    <t xml:space="preserve">The adjustment was determined in the Provider of Choice Policy. Customers had the opportunity to comment on the accuracy of the math during the FY 2026 CHWM Calculation Process comment period. </t>
  </si>
  <si>
    <t xml:space="preserve">The adjustment was determined in the Provider of Choice Policy. Customers had the opportunity to comment on the accuracy of the math during the FY 2026 CHWM Calculation Process comment period. 
Conservation data will be updated in the FY 2026 CHWM calculation to include any self-funded conservation reported by the September 30, 2025, deadline. </t>
  </si>
  <si>
    <t xml:space="preserve">The adjustment was determined in the Provider of Choice Policy. Customers had the opportunity to comment on the accuracy of the math during the FY 2026 CHWM Calculation Process comment period. 
Attachment A identifies which non-federal resources will qualify for the adjustment and the resource amounts that will be used in the FY 2026 CHWM calculation. </t>
  </si>
  <si>
    <t xml:space="preserve">Data inputs for the CHWM calculation is similar to those described above unless an exception is noted in the Provider of Choice Policy or CHWM Implementation Policy. Customers had the opportunity to comment on the accuracy of the math during the FY 2026 CHWM Calculation Process comment period. </t>
  </si>
  <si>
    <r>
      <t xml:space="preserve">Bonneville published final CHWMs on May 28, 2026 completing the FY 2026 CHWM Calculation Process as described in the CHWM Implementation Policy. The final CHWMs have been calculated consistent with Section 2.4 of the Provider of Choice Policy (March 2024) and the CHWM Implementation Policy (August 2025), Section 2 and Attachment A. CHWMs will be added to customers' Provider of Choice contracts no later than September 30, 2026. </t>
    </r>
    <r>
      <rPr>
        <sz val="12"/>
        <rFont val="Arial"/>
        <family val="2"/>
      </rPr>
      <t xml:space="preserve">For questions about this spreadsheet, please email the Provider of Choice team at post2028@bpa.gov and/or reach out to your Power Account Executive.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</si>
</sst>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0"/>
    <numFmt numFmtId="165" formatCode="_(* #,##0.000_);_(* \(#,##0.000\);_(* &quot;-&quot;??_);_(@_)"/>
  </numFmts>
  <fonts count="24"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b/>
      <sz val="12"/>
      <color rgb="FFFFFFFF"/>
      <name val="Calibri"/>
      <family val="2"/>
      <scheme val="minor"/>
    </font>
    <font>
      <sz val="11"/>
      <color rgb="FF000000"/>
      <name val="Calibri"/>
      <family val="2"/>
      <scheme val="minor"/>
    </font>
    <font>
      <b/>
      <sz val="10"/>
      <color rgb="FFFFFFFF"/>
      <name val="Calibri"/>
      <family val="2"/>
      <scheme val="minor"/>
    </font>
  </fonts>
  <fills count="11">
    <fill>
      <patternFill patternType="none"/>
    </fill>
    <fill>
      <patternFill patternType="gray125"/>
    </fill>
    <fill>
      <patternFill patternType="solid">
        <fgColor rgb="FF003C71"/>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9"/>
        <bgColor indexed="64"/>
      </patternFill>
    </fill>
    <fill>
      <patternFill patternType="solid">
        <fgColor rgb="FF658D1B"/>
        <bgColor indexed="64"/>
      </patternFill>
    </fill>
  </fills>
  <borders count="5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20">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0" xfId="0" applyNumberFormat="1" applyFont="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8" borderId="7" xfId="0" applyFont="1" applyFill="1" applyBorder="1"/>
    <xf numFmtId="0" fontId="2" fillId="8" borderId="8" xfId="0" applyFont="1" applyFill="1" applyBorder="1"/>
    <xf numFmtId="0" fontId="2" fillId="8" borderId="9" xfId="0" applyFont="1" applyFill="1" applyBorder="1"/>
    <xf numFmtId="0" fontId="2" fillId="7" borderId="0" xfId="0" applyFont="1" applyFill="1"/>
    <xf numFmtId="0" fontId="2" fillId="8" borderId="10" xfId="0" applyFont="1" applyFill="1" applyBorder="1"/>
    <xf numFmtId="0" fontId="2" fillId="8" borderId="11" xfId="0" applyFont="1" applyFill="1" applyBorder="1"/>
    <xf numFmtId="0" fontId="2" fillId="8" borderId="12" xfId="0" applyFont="1" applyFill="1" applyBorder="1"/>
    <xf numFmtId="0" fontId="2" fillId="8" borderId="13" xfId="0" applyFont="1" applyFill="1" applyBorder="1"/>
    <xf numFmtId="0" fontId="2" fillId="8"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15" fillId="7"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4" xfId="0" applyFont="1" applyBorder="1" applyAlignment="1">
      <alignment horizontal="left" vertical="top"/>
    </xf>
    <xf numFmtId="0" fontId="2" fillId="0" borderId="30" xfId="0" applyFont="1" applyBorder="1" applyAlignment="1">
      <alignmen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16" fillId="0" borderId="41"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2" fillId="8" borderId="0" xfId="0" applyFont="1" applyFill="1"/>
    <xf numFmtId="0" fontId="19" fillId="0" borderId="32" xfId="0" applyFont="1" applyBorder="1" applyAlignment="1">
      <alignment horizontal="left" vertical="top" wrapText="1"/>
    </xf>
    <xf numFmtId="0" fontId="16" fillId="0" borderId="41" xfId="0" applyFont="1" applyBorder="1" applyAlignment="1">
      <alignment horizontal="left" vertical="top" wrapText="1"/>
    </xf>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0" fontId="3" fillId="4" borderId="21" xfId="0" applyFont="1" applyFill="1" applyBorder="1" applyAlignment="1">
      <alignment horizontal="center" wrapText="1"/>
    </xf>
    <xf numFmtId="164" fontId="2"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0" fontId="17" fillId="2" borderId="29" xfId="0" applyFont="1" applyFill="1" applyBorder="1"/>
    <xf numFmtId="0" fontId="16" fillId="0" borderId="36" xfId="0" applyFont="1" applyBorder="1" applyAlignment="1">
      <alignment vertical="top" wrapText="1"/>
    </xf>
    <xf numFmtId="0" fontId="2" fillId="0" borderId="49" xfId="0" applyFont="1" applyBorder="1" applyAlignment="1">
      <alignment horizontal="left" vertical="top"/>
    </xf>
    <xf numFmtId="0" fontId="2" fillId="0" borderId="38" xfId="0" applyFont="1" applyBorder="1" applyAlignment="1">
      <alignment horizontal="left" vertical="top"/>
    </xf>
    <xf numFmtId="0" fontId="2" fillId="0" borderId="38" xfId="0" applyFont="1" applyBorder="1" applyAlignment="1">
      <alignment horizontal="left" vertical="top" wrapText="1"/>
    </xf>
    <xf numFmtId="0" fontId="2" fillId="0" borderId="51" xfId="0" applyFont="1" applyBorder="1" applyAlignment="1">
      <alignment horizontal="left" vertical="top" wrapText="1"/>
    </xf>
    <xf numFmtId="0" fontId="16" fillId="0" borderId="23" xfId="0" applyFont="1" applyBorder="1" applyAlignment="1">
      <alignment horizontal="left" vertical="top" wrapText="1"/>
    </xf>
    <xf numFmtId="0" fontId="16" fillId="0" borderId="24" xfId="3" applyFont="1" applyFill="1" applyBorder="1" applyAlignment="1">
      <alignment vertical="top"/>
    </xf>
    <xf numFmtId="0" fontId="16" fillId="0" borderId="34" xfId="0" applyFont="1" applyBorder="1" applyAlignment="1">
      <alignment vertical="top"/>
    </xf>
    <xf numFmtId="0" fontId="2" fillId="0" borderId="35" xfId="0" applyFont="1" applyBorder="1" applyAlignment="1">
      <alignment vertical="top" wrapText="1"/>
    </xf>
    <xf numFmtId="0" fontId="16" fillId="0" borderId="52" xfId="0" applyFont="1" applyBorder="1" applyAlignment="1">
      <alignment vertical="top" wrapText="1"/>
    </xf>
    <xf numFmtId="0" fontId="2" fillId="0" borderId="52" xfId="0" applyFont="1" applyBorder="1" applyAlignment="1">
      <alignment vertical="top"/>
    </xf>
    <xf numFmtId="0" fontId="2" fillId="0" borderId="42" xfId="0" applyFont="1" applyBorder="1" applyAlignment="1">
      <alignment vertical="top"/>
    </xf>
    <xf numFmtId="0" fontId="22" fillId="0" borderId="22" xfId="0" applyFont="1" applyBorder="1" applyAlignment="1">
      <alignment vertical="center"/>
    </xf>
    <xf numFmtId="0" fontId="1" fillId="0" borderId="14" xfId="0" applyFont="1" applyBorder="1" applyAlignment="1">
      <alignment vertical="center"/>
    </xf>
    <xf numFmtId="0" fontId="22" fillId="0" borderId="14" xfId="0" applyFont="1" applyBorder="1" applyAlignment="1">
      <alignment vertical="center"/>
    </xf>
    <xf numFmtId="0" fontId="22" fillId="0" borderId="14" xfId="0" applyFont="1" applyBorder="1" applyAlignment="1">
      <alignment horizontal="center" vertical="center"/>
    </xf>
    <xf numFmtId="0" fontId="22" fillId="0" borderId="14" xfId="0" applyFont="1" applyBorder="1" applyAlignment="1">
      <alignment vertical="center" wrapText="1"/>
    </xf>
    <xf numFmtId="0" fontId="22" fillId="0" borderId="14" xfId="0" applyFont="1" applyBorder="1" applyAlignment="1">
      <alignment horizontal="center" vertical="center" wrapText="1"/>
    </xf>
    <xf numFmtId="0" fontId="21" fillId="3" borderId="21" xfId="0" applyFont="1" applyFill="1" applyBorder="1" applyAlignment="1">
      <alignment vertical="center" wrapText="1"/>
    </xf>
    <xf numFmtId="0" fontId="21" fillId="3" borderId="3" xfId="0" applyFont="1" applyFill="1" applyBorder="1" applyAlignment="1">
      <alignment vertical="center" wrapText="1"/>
    </xf>
    <xf numFmtId="0" fontId="21" fillId="3" borderId="3" xfId="0" applyFont="1" applyFill="1" applyBorder="1" applyAlignment="1">
      <alignment horizontal="center" vertical="center" wrapText="1"/>
    </xf>
    <xf numFmtId="0" fontId="0" fillId="0" borderId="0" xfId="0" applyAlignment="1">
      <alignment wrapText="1"/>
    </xf>
    <xf numFmtId="0" fontId="21" fillId="3" borderId="21" xfId="0" applyFont="1" applyFill="1" applyBorder="1" applyAlignment="1">
      <alignment horizontal="center" vertical="center"/>
    </xf>
    <xf numFmtId="0" fontId="0" fillId="0" borderId="22" xfId="0" applyBorder="1" applyAlignment="1">
      <alignment vertical="top"/>
    </xf>
    <xf numFmtId="0" fontId="22" fillId="0" borderId="22" xfId="0" applyFont="1" applyBorder="1" applyAlignment="1">
      <alignment horizontal="center" vertical="center"/>
    </xf>
    <xf numFmtId="0" fontId="22" fillId="0" borderId="22" xfId="0" applyFont="1" applyBorder="1" applyAlignment="1">
      <alignment horizontal="center" vertical="center" wrapText="1"/>
    </xf>
    <xf numFmtId="0" fontId="0" fillId="0" borderId="22" xfId="0" applyBorder="1" applyAlignment="1">
      <alignment vertical="top" wrapText="1"/>
    </xf>
    <xf numFmtId="0" fontId="23" fillId="9"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2" fillId="9" borderId="14" xfId="0" applyFont="1" applyFill="1" applyBorder="1" applyAlignment="1">
      <alignment horizontal="center" vertical="center"/>
    </xf>
    <xf numFmtId="0" fontId="18" fillId="0" borderId="34" xfId="3" applyFont="1" applyFill="1" applyBorder="1" applyAlignment="1">
      <alignment horizontal="left" vertical="top" wrapText="1"/>
    </xf>
    <xf numFmtId="164" fontId="22" fillId="0" borderId="14" xfId="0" applyNumberFormat="1" applyFont="1" applyBorder="1" applyAlignment="1">
      <alignment horizontal="center" vertical="center"/>
    </xf>
    <xf numFmtId="0" fontId="2" fillId="0" borderId="23" xfId="0" applyFont="1" applyBorder="1" applyAlignment="1">
      <alignment horizontal="center"/>
    </xf>
    <xf numFmtId="164" fontId="2" fillId="0" borderId="11" xfId="0" applyNumberFormat="1" applyFont="1" applyBorder="1" applyAlignment="1">
      <alignment horizontal="right"/>
    </xf>
    <xf numFmtId="0" fontId="2" fillId="0" borderId="46" xfId="0" applyFont="1" applyBorder="1" applyAlignment="1">
      <alignment horizontal="center"/>
    </xf>
    <xf numFmtId="164" fontId="2" fillId="0" borderId="14" xfId="0" applyNumberFormat="1" applyFont="1" applyBorder="1" applyAlignment="1">
      <alignment horizontal="right"/>
    </xf>
    <xf numFmtId="165" fontId="2" fillId="0" borderId="10" xfId="0" applyNumberFormat="1" applyFont="1" applyBorder="1"/>
    <xf numFmtId="165" fontId="2" fillId="0" borderId="24" xfId="0" applyNumberFormat="1" applyFont="1" applyBorder="1"/>
    <xf numFmtId="165" fontId="2" fillId="0" borderId="0" xfId="0" applyNumberFormat="1" applyFont="1"/>
    <xf numFmtId="165" fontId="2" fillId="0" borderId="20" xfId="0" applyNumberFormat="1" applyFont="1" applyBorder="1"/>
    <xf numFmtId="165" fontId="2" fillId="0" borderId="28" xfId="0" applyNumberFormat="1" applyFont="1" applyBorder="1"/>
    <xf numFmtId="165" fontId="2" fillId="0" borderId="23" xfId="0" applyNumberFormat="1" applyFont="1" applyBorder="1"/>
    <xf numFmtId="165" fontId="2" fillId="0" borderId="11" xfId="0" applyNumberFormat="1" applyFont="1" applyBorder="1"/>
    <xf numFmtId="165" fontId="2" fillId="0" borderId="25" xfId="0" applyNumberFormat="1" applyFont="1" applyBorder="1"/>
    <xf numFmtId="165" fontId="2" fillId="0" borderId="46" xfId="0" applyNumberFormat="1" applyFont="1" applyBorder="1"/>
    <xf numFmtId="165" fontId="2" fillId="0" borderId="14" xfId="0" applyNumberFormat="1" applyFont="1" applyBorder="1"/>
    <xf numFmtId="165" fontId="2" fillId="0" borderId="1" xfId="0" applyNumberFormat="1" applyFont="1" applyBorder="1"/>
    <xf numFmtId="165" fontId="2" fillId="0" borderId="15" xfId="0" applyNumberFormat="1" applyFont="1" applyBorder="1"/>
    <xf numFmtId="165" fontId="2" fillId="0" borderId="2" xfId="0" applyNumberFormat="1" applyFont="1" applyBorder="1"/>
    <xf numFmtId="165" fontId="2" fillId="0" borderId="21" xfId="0" applyNumberFormat="1" applyFont="1" applyBorder="1"/>
    <xf numFmtId="165" fontId="2" fillId="0" borderId="3" xfId="0" applyNumberFormat="1" applyFont="1" applyBorder="1"/>
    <xf numFmtId="165" fontId="2" fillId="0" borderId="47" xfId="0" applyNumberFormat="1" applyFont="1" applyBorder="1"/>
    <xf numFmtId="165" fontId="3" fillId="0" borderId="33" xfId="0" applyNumberFormat="1" applyFont="1" applyBorder="1"/>
    <xf numFmtId="165" fontId="2" fillId="0" borderId="40" xfId="0" applyNumberFormat="1" applyFont="1" applyBorder="1"/>
    <xf numFmtId="165" fontId="3" fillId="0" borderId="35" xfId="0" applyNumberFormat="1" applyFont="1" applyBorder="1"/>
    <xf numFmtId="165" fontId="2" fillId="0" borderId="6" xfId="0" applyNumberFormat="1" applyFont="1" applyBorder="1"/>
    <xf numFmtId="164" fontId="2" fillId="0" borderId="28" xfId="4" applyNumberFormat="1" applyFont="1" applyBorder="1"/>
    <xf numFmtId="164" fontId="2" fillId="0" borderId="27" xfId="4" applyNumberFormat="1" applyFont="1" applyBorder="1"/>
    <xf numFmtId="164" fontId="2" fillId="0" borderId="27" xfId="0" applyNumberFormat="1" applyFont="1" applyBorder="1"/>
    <xf numFmtId="0" fontId="3" fillId="0" borderId="3" xfId="0" applyFont="1" applyBorder="1" applyAlignment="1">
      <alignment horizontal="right" vertical="top" wrapText="1"/>
    </xf>
    <xf numFmtId="164" fontId="2" fillId="0" borderId="28" xfId="4" applyNumberFormat="1" applyFont="1" applyFill="1" applyBorder="1" applyAlignment="1">
      <alignment horizontal="right" vertical="top"/>
    </xf>
    <xf numFmtId="164" fontId="2" fillId="0" borderId="21" xfId="0" applyNumberFormat="1" applyFont="1" applyBorder="1" applyAlignment="1">
      <alignment horizontal="right" vertical="top"/>
    </xf>
    <xf numFmtId="0" fontId="2" fillId="0" borderId="0" xfId="0" applyFont="1" applyAlignment="1">
      <alignment horizontal="right" vertical="top"/>
    </xf>
    <xf numFmtId="0" fontId="16" fillId="0" borderId="24" xfId="0" applyFont="1" applyBorder="1" applyAlignment="1">
      <alignment horizontal="left" vertical="top" wrapText="1"/>
    </xf>
    <xf numFmtId="0" fontId="2" fillId="0" borderId="28" xfId="0" applyFont="1" applyBorder="1" applyAlignment="1">
      <alignment horizontal="left" vertical="top"/>
    </xf>
    <xf numFmtId="0" fontId="19" fillId="0" borderId="32" xfId="0" applyFont="1" applyBorder="1" applyAlignment="1">
      <alignment vertical="top" wrapText="1"/>
    </xf>
    <xf numFmtId="0" fontId="16" fillId="0" borderId="32" xfId="0" applyFont="1" applyBorder="1" applyAlignment="1">
      <alignment vertical="top"/>
    </xf>
    <xf numFmtId="0" fontId="16" fillId="0" borderId="38" xfId="0" applyFont="1" applyBorder="1" applyAlignment="1">
      <alignment vertical="top"/>
    </xf>
    <xf numFmtId="0" fontId="15" fillId="8" borderId="53" xfId="0" applyFont="1" applyFill="1" applyBorder="1" applyAlignment="1">
      <alignment horizontal="left"/>
    </xf>
    <xf numFmtId="0" fontId="15" fillId="8" borderId="54" xfId="0" applyFont="1" applyFill="1" applyBorder="1" applyAlignment="1">
      <alignment horizontal="left"/>
    </xf>
    <xf numFmtId="0" fontId="15" fillId="8" borderId="39" xfId="0" applyFont="1" applyFill="1" applyBorder="1" applyAlignment="1">
      <alignment horizontal="left"/>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16" fillId="0" borderId="42" xfId="0" applyFont="1" applyBorder="1" applyAlignment="1">
      <alignment horizontal="left" vertical="top"/>
    </xf>
    <xf numFmtId="0" fontId="16" fillId="0" borderId="43" xfId="0" applyFont="1" applyBorder="1" applyAlignment="1">
      <alignment horizontal="left" vertical="top"/>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48" xfId="0" applyFont="1" applyBorder="1" applyAlignment="1">
      <alignment horizontal="left" vertical="top" wrapText="1"/>
    </xf>
    <xf numFmtId="0" fontId="16" fillId="0" borderId="18" xfId="0" applyFont="1" applyBorder="1" applyAlignment="1">
      <alignment horizontal="left" vertical="top" wrapText="1"/>
    </xf>
    <xf numFmtId="0" fontId="19" fillId="0" borderId="38" xfId="0" applyFont="1" applyBorder="1" applyAlignment="1">
      <alignment horizontal="left" vertical="top" wrapText="1"/>
    </xf>
    <xf numFmtId="0" fontId="19" fillId="0" borderId="39" xfId="0" applyFont="1" applyBorder="1" applyAlignment="1">
      <alignment horizontal="left" vertical="top" wrapText="1"/>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48" xfId="0" applyFont="1" applyBorder="1" applyAlignment="1">
      <alignment horizontal="center" vertical="center"/>
    </xf>
    <xf numFmtId="0" fontId="3" fillId="0" borderId="17" xfId="0" applyFont="1" applyBorder="1" applyAlignment="1">
      <alignment horizontal="center" vertical="center"/>
    </xf>
    <xf numFmtId="0" fontId="9" fillId="10" borderId="7" xfId="0" applyFont="1" applyFill="1" applyBorder="1" applyAlignment="1">
      <alignment horizontal="center"/>
    </xf>
    <xf numFmtId="0" fontId="9" fillId="10" borderId="9" xfId="0" applyFont="1" applyFill="1" applyBorder="1" applyAlignment="1">
      <alignment horizontal="center"/>
    </xf>
    <xf numFmtId="0" fontId="3" fillId="0" borderId="23"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1" xfId="0" applyFont="1" applyBorder="1" applyAlignment="1">
      <alignment horizontal="left" wrapText="1"/>
    </xf>
    <xf numFmtId="0" fontId="9" fillId="0" borderId="0" xfId="0" applyFont="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3" fillId="6" borderId="7"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5" borderId="45" xfId="0" applyFont="1" applyFill="1" applyBorder="1" applyAlignment="1">
      <alignment horizontal="center" vertical="center" wrapText="1"/>
    </xf>
    <xf numFmtId="0" fontId="3" fillId="5" borderId="23" xfId="0" applyFont="1" applyFill="1" applyBorder="1" applyAlignment="1">
      <alignment horizontal="center" vertical="center" wrapText="1"/>
    </xf>
    <xf numFmtId="0" fontId="3" fillId="5" borderId="46"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19"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658D1B"/>
      <color rgb="FFA7C9D5"/>
      <color rgb="FF003C71"/>
      <color rgb="FF9BCFFF"/>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27</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28</xdr:row>
      <xdr:rowOff>196850</xdr:rowOff>
    </xdr:from>
    <xdr:to>
      <xdr:col>2</xdr:col>
      <xdr:colOff>1536700</xdr:colOff>
      <xdr:row>30</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19</xdr:row>
      <xdr:rowOff>9986</xdr:rowOff>
    </xdr:from>
    <xdr:to>
      <xdr:col>4</xdr:col>
      <xdr:colOff>891799</xdr:colOff>
      <xdr:row>20</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24</xdr:row>
      <xdr:rowOff>1926</xdr:rowOff>
    </xdr:from>
    <xdr:to>
      <xdr:col>8</xdr:col>
      <xdr:colOff>125113</xdr:colOff>
      <xdr:row>24</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993.39843252315" createdVersion="8" refreshedVersion="8" minRefreshableVersion="3" recordCount="237" xr:uid="{0FEDECF2-13B8-4CF5-9426-FD79AB3DD0AD}">
  <cacheSource type="worksheet">
    <worksheetSource ref="A1:H238" sheet="Attachment A"/>
  </cacheSource>
  <cacheFields count="8">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400.83600000000001"/>
    </cacheField>
    <cacheField name="Resource Notes" numFmtId="0">
      <sharedItems containsBlank="1"/>
    </cacheField>
    <cacheField name="Existing and Other (SNEERS, CORs, Green Exception)" numFmtId="0">
      <sharedItems containsSemiMixedTypes="0" containsString="0" containsNumber="1" minValue="-42.716999999999999" maxValue="400.83600000000001"/>
    </cacheField>
    <cacheField name="New Resource (No Removal) (aMW) " numFmtId="0">
      <sharedItems containsSemiMixedTypes="0" containsString="0" containsNumber="1" minValue="0" maxValue="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r>
  <r>
    <x v="1"/>
    <s v="Ashland, City of"/>
    <s v="Reeder Gulch"/>
    <n v="0.158"/>
    <n v="0"/>
    <s v="B"/>
    <n v="0"/>
    <n v="0"/>
  </r>
  <r>
    <x v="2"/>
    <s v="Asotin County PUD #1"/>
    <s v="[None]"/>
    <s v="-"/>
    <s v="-"/>
    <m/>
    <n v="0"/>
    <n v="0"/>
  </r>
  <r>
    <x v="3"/>
    <s v="Bandon, City of"/>
    <s v="[None]"/>
    <s v="-"/>
    <s v="-"/>
    <m/>
    <n v="0"/>
    <n v="0"/>
  </r>
  <r>
    <x v="4"/>
    <s v="Benton County PUD #1"/>
    <s v="Packwood"/>
    <n v="0.91900000000000004"/>
    <n v="0.91900000000000004"/>
    <s v="J"/>
    <n v="0.91900000000000004"/>
    <n v="0"/>
  </r>
  <r>
    <x v="5"/>
    <s v="Benton REA"/>
    <s v="[None]"/>
    <s v="-"/>
    <s v="-"/>
    <m/>
    <n v="0"/>
    <n v="0"/>
  </r>
  <r>
    <x v="6"/>
    <s v="Big Bend Elec Coop"/>
    <s v="[None]"/>
    <s v="-"/>
    <s v="-"/>
    <m/>
    <n v="0"/>
    <n v="0"/>
  </r>
  <r>
    <x v="7"/>
    <s v="Blachly Lane Elec Coop"/>
    <s v="[None]"/>
    <s v="-"/>
    <s v="-"/>
    <m/>
    <n v="0"/>
    <n v="0"/>
  </r>
  <r>
    <x v="8"/>
    <s v="Blaine, City of"/>
    <s v="[None]"/>
    <s v="-"/>
    <s v="-"/>
    <m/>
    <n v="0"/>
    <n v="0"/>
  </r>
  <r>
    <x v="9"/>
    <s v="Bonners Ferry, City of"/>
    <s v="Moyie"/>
    <n v="1.881"/>
    <n v="1.881"/>
    <m/>
    <n v="1.881"/>
    <n v="0"/>
  </r>
  <r>
    <x v="10"/>
    <s v="Burley, City of"/>
    <s v="[None]"/>
    <s v="-"/>
    <s v="-"/>
    <m/>
    <n v="0"/>
    <n v="0"/>
  </r>
  <r>
    <x v="11"/>
    <s v="Canby, City of"/>
    <s v="[None]"/>
    <s v="-"/>
    <s v="-"/>
    <m/>
    <n v="0"/>
    <n v="0"/>
  </r>
  <r>
    <x v="12"/>
    <s v="Cascade Locks, City of"/>
    <s v="[None]"/>
    <s v="-"/>
    <s v="-"/>
    <m/>
    <n v="0"/>
    <n v="0"/>
  </r>
  <r>
    <x v="13"/>
    <s v="Central Electric Coop"/>
    <s v="Three Sisters Irrigation District Hydro"/>
    <n v="0.35399999999999998"/>
    <n v="0"/>
    <s v="M, B"/>
    <n v="0"/>
    <n v="0"/>
  </r>
  <r>
    <x v="14"/>
    <s v="Central Lincoln PUD"/>
    <s v="Georgia Pacific Toledo "/>
    <n v="8.2379999999999995"/>
    <n v="0"/>
    <s v="M"/>
    <n v="0"/>
    <n v="0"/>
  </r>
  <r>
    <x v="15"/>
    <s v="Centralia, City of"/>
    <s v="Yelm "/>
    <n v="7.1139999999999999"/>
    <n v="7.1139999999999999"/>
    <m/>
    <n v="7.1139999999999999"/>
    <n v="0"/>
  </r>
  <r>
    <x v="16"/>
    <s v="Cheney, City of"/>
    <s v="[None]"/>
    <s v="-"/>
    <s v="-"/>
    <m/>
    <n v="0"/>
    <n v="0"/>
  </r>
  <r>
    <x v="17"/>
    <s v="Chewelah, City of"/>
    <s v="[None]"/>
    <s v="-"/>
    <s v="-"/>
    <m/>
    <n v="0"/>
    <n v="0"/>
  </r>
  <r>
    <x v="18"/>
    <s v="Clallam County PUD #1"/>
    <s v="Packwood"/>
    <n v="0.46"/>
    <n v="0.46"/>
    <s v="J"/>
    <n v="0.46"/>
    <n v="0"/>
  </r>
  <r>
    <x v="18"/>
    <s v="Clallam County PUD #1"/>
    <s v="Packwood Assigned Shares"/>
    <n v="0.214"/>
    <n v="0"/>
    <s v="I"/>
    <n v="0"/>
    <n v="0"/>
  </r>
  <r>
    <x v="19"/>
    <s v="Clark County PUD #1"/>
    <s v="Packwood"/>
    <n v="1.181"/>
    <n v="1.181"/>
    <s v="J"/>
    <n v="1.181"/>
    <n v="0"/>
  </r>
  <r>
    <x v="19"/>
    <s v="Clark County PUD #1"/>
    <s v="River Road"/>
    <n v="224.767"/>
    <n v="102"/>
    <s v="N"/>
    <n v="102"/>
    <n v="0"/>
  </r>
  <r>
    <x v="20"/>
    <s v="Clatskanie PUD"/>
    <s v="[None]"/>
    <s v="-"/>
    <s v="-"/>
    <m/>
    <n v="0"/>
    <n v="0"/>
  </r>
  <r>
    <x v="21"/>
    <s v="Clearwater Power"/>
    <s v="[None]"/>
    <s v="-"/>
    <s v="-"/>
    <m/>
    <n v="0"/>
    <n v="0"/>
  </r>
  <r>
    <x v="22"/>
    <s v="Columbia Basin Elec Coop"/>
    <s v="[None]"/>
    <s v="-"/>
    <s v="-"/>
    <m/>
    <n v="0"/>
    <n v="0"/>
  </r>
  <r>
    <x v="23"/>
    <s v="Columbia Power Coop"/>
    <s v="[None]"/>
    <s v="-"/>
    <s v="-"/>
    <m/>
    <n v="0"/>
    <n v="0"/>
  </r>
  <r>
    <x v="24"/>
    <s v="Columbia REA"/>
    <s v="Walla Walla Hydro"/>
    <n v="1.2310000000000001"/>
    <n v="1.2310000000000001"/>
    <s v="A"/>
    <n v="0"/>
    <n v="1.2310000000000001"/>
  </r>
  <r>
    <x v="25"/>
    <s v="Columbia River PUD"/>
    <s v="[None]"/>
    <s v="-"/>
    <s v="-"/>
    <m/>
    <n v="0"/>
    <n v="0"/>
  </r>
  <r>
    <x v="26"/>
    <s v="Consolidated Irrigation District #19"/>
    <s v="[None]"/>
    <s v="-"/>
    <s v="-"/>
    <m/>
    <n v="0"/>
    <n v="0"/>
  </r>
  <r>
    <x v="27"/>
    <s v="Consumers Power"/>
    <s v="Coffin Butte Phase 1"/>
    <n v="0"/>
    <n v="0"/>
    <s v="C"/>
    <n v="0"/>
    <n v="0"/>
  </r>
  <r>
    <x v="27"/>
    <s v="Consumers Power"/>
    <s v="Coffin Butte Phase 1 Replacement"/>
    <n v="2.363"/>
    <n v="0"/>
    <s v="C"/>
    <n v="0"/>
    <n v="0"/>
  </r>
  <r>
    <x v="28"/>
    <s v="Coos Curry Elec Coop"/>
    <s v="[None]"/>
    <s v="-"/>
    <s v="-"/>
    <m/>
    <n v="0"/>
    <n v="0"/>
  </r>
  <r>
    <x v="29"/>
    <s v="Coulee Dam, City of"/>
    <s v="[None]"/>
    <s v="-"/>
    <s v="-"/>
    <m/>
    <n v="0"/>
    <n v="0"/>
  </r>
  <r>
    <x v="30"/>
    <s v="Cowlitz County PUD #1"/>
    <s v="Priest Rapids"/>
    <n v="0.60099999999999998"/>
    <n v="0.55500000000000005"/>
    <s v="L"/>
    <n v="0.55500000000000005"/>
    <n v="0"/>
  </r>
  <r>
    <x v="30"/>
    <s v="Cowlitz County PUD #1"/>
    <s v="Swift"/>
    <n v="14.599"/>
    <n v="14.599"/>
    <m/>
    <n v="14.599"/>
    <n v="0"/>
  </r>
  <r>
    <x v="30"/>
    <s v="Cowlitz County PUD #1"/>
    <s v="Wanapum"/>
    <n v="0.61"/>
    <n v="0.56599999999999995"/>
    <s v="L"/>
    <n v="0.56599999999999995"/>
    <n v="0"/>
  </r>
  <r>
    <x v="30"/>
    <s v="Cowlitz County PUD #1"/>
    <s v="Longview Fibre 1 (#3 - #7)"/>
    <n v="35"/>
    <n v="0"/>
    <s v="M"/>
    <n v="0"/>
    <n v="0"/>
  </r>
  <r>
    <x v="30"/>
    <s v="Cowlitz County PUD #1"/>
    <s v="Longview Fibre 2 (#8)"/>
    <n v="0"/>
    <n v="0"/>
    <s v="M"/>
    <n v="0"/>
    <n v="0"/>
  </r>
  <r>
    <x v="30"/>
    <s v="Cowlitz County PUD #1"/>
    <s v="Weyerhaeuser"/>
    <n v="35"/>
    <n v="0"/>
    <s v="M"/>
    <n v="0"/>
    <n v="0"/>
  </r>
  <r>
    <x v="31"/>
    <s v="Declo, City of"/>
    <s v="[None]"/>
    <s v="-"/>
    <s v="-"/>
    <m/>
    <n v="0"/>
    <n v="0"/>
  </r>
  <r>
    <x v="32"/>
    <s v="Douglas Electric Cooperative"/>
    <s v="[None]"/>
    <s v="-"/>
    <s v="-"/>
    <m/>
    <n v="0"/>
    <n v="0"/>
  </r>
  <r>
    <x v="33"/>
    <s v="Drain, City of"/>
    <s v="[None]"/>
    <s v="-"/>
    <s v="-"/>
    <m/>
    <n v="0"/>
    <n v="0"/>
  </r>
  <r>
    <x v="34"/>
    <s v="East End Mutual Electric"/>
    <s v="[None]"/>
    <s v="-"/>
    <s v="-"/>
    <m/>
    <n v="0"/>
    <n v="0"/>
  </r>
  <r>
    <x v="35"/>
    <s v="Eatonville, City of"/>
    <s v="[None]"/>
    <s v="-"/>
    <s v="-"/>
    <m/>
    <n v="0"/>
    <n v="0"/>
  </r>
  <r>
    <x v="36"/>
    <s v="Ellensburg, City of"/>
    <s v="[None]"/>
    <s v="-"/>
    <s v="-"/>
    <m/>
    <n v="0"/>
    <n v="0"/>
  </r>
  <r>
    <x v="37"/>
    <s v="Elmhurst Mutual P &amp; L"/>
    <s v="[None]"/>
    <s v="-"/>
    <s v="-"/>
    <m/>
    <n v="0"/>
    <n v="0"/>
  </r>
  <r>
    <x v="38"/>
    <s v="Emerald PUD"/>
    <s v="Short Mountain"/>
    <n v="2.5489999999999999"/>
    <n v="0"/>
    <s v="C"/>
    <n v="0"/>
    <n v="0"/>
  </r>
  <r>
    <x v="39"/>
    <s v="Energy Northwest"/>
    <s v="[None]"/>
    <s v="-"/>
    <s v="-"/>
    <m/>
    <n v="0"/>
    <n v="0"/>
  </r>
  <r>
    <x v="40"/>
    <s v="Eugene Water &amp; Electric Board"/>
    <s v="Carmen-Smith"/>
    <n v="15.425000000000001"/>
    <n v="15.425000000000001"/>
    <m/>
    <n v="15.425000000000001"/>
    <n v="0"/>
  </r>
  <r>
    <x v="40"/>
    <s v="Eugene Water &amp; Electric Board"/>
    <s v="Foote Creek I"/>
    <s v="N/A"/>
    <n v="0"/>
    <s v="N"/>
    <n v="0"/>
    <n v="0"/>
  </r>
  <r>
    <x v="40"/>
    <s v="Eugene Water &amp; Electric Board"/>
    <s v="Replacement for Foote Creek I"/>
    <n v="2.0859999999999999"/>
    <n v="0"/>
    <s v="N"/>
    <n v="0"/>
    <n v="0"/>
  </r>
  <r>
    <x v="40"/>
    <s v="Eugene Water &amp; Electric Board"/>
    <s v="Leaburg"/>
    <n v="0"/>
    <n v="0"/>
    <s v="N"/>
    <n v="0"/>
    <n v="0"/>
  </r>
  <r>
    <x v="40"/>
    <s v="Eugene Water &amp; Electric Board"/>
    <s v="Priest Rapids"/>
    <n v="0.52600000000000002"/>
    <n v="0.49399999999999999"/>
    <s v="L"/>
    <n v="0.49399999999999999"/>
    <n v="0"/>
  </r>
  <r>
    <x v="40"/>
    <s v="Eugene Water &amp; Electric Board"/>
    <s v="Smith Creek"/>
    <s v="N/A"/>
    <n v="0"/>
    <s v="N"/>
    <n v="0"/>
    <n v="0"/>
  </r>
  <r>
    <x v="40"/>
    <s v="Eugene Water &amp; Electric Board"/>
    <s v="Replacement for Smith Creek"/>
    <n v="6.9850000000000003"/>
    <n v="6.9850000000000003"/>
    <m/>
    <n v="6.9850000000000003"/>
    <n v="0"/>
  </r>
  <r>
    <x v="40"/>
    <s v="Eugene Water &amp; Electric Board"/>
    <s v="Stone Creek "/>
    <n v="3.484"/>
    <n v="0"/>
    <s v="H"/>
    <n v="0"/>
    <n v="0"/>
  </r>
  <r>
    <x v="40"/>
    <s v="Eugene Water &amp; Electric Board"/>
    <s v="Trailbridge"/>
    <n v="3.282"/>
    <n v="1.694"/>
    <s v="C"/>
    <n v="1.694"/>
    <n v="0"/>
  </r>
  <r>
    <x v="40"/>
    <s v="Eugene Water &amp; Electric Board"/>
    <s v="Walterville"/>
    <n v="5.5910000000000002"/>
    <n v="5.5910000000000002"/>
    <m/>
    <n v="5.5910000000000002"/>
    <n v="0"/>
  </r>
  <r>
    <x v="40"/>
    <s v="Eugene Water &amp; Electric Board"/>
    <s v="Wanapum"/>
    <n v="0.53300000000000003"/>
    <n v="0.48599999999999999"/>
    <s v="L"/>
    <n v="0.48599999999999999"/>
    <n v="0"/>
  </r>
  <r>
    <x v="40"/>
    <s v="Eugene Water &amp; Electric Board"/>
    <s v="Industrial Finishes"/>
    <n v="5.7000000000000002E-2"/>
    <n v="0"/>
    <s v="B"/>
    <n v="0"/>
    <n v="0"/>
  </r>
  <r>
    <x v="40"/>
    <s v="Eugene Water &amp; Electric Board"/>
    <s v=" International Paper"/>
    <n v="17.678000000000001"/>
    <n v="0"/>
    <s v="M"/>
    <n v="0"/>
    <n v="0"/>
  </r>
  <r>
    <x v="40"/>
    <s v="Eugene Water &amp; Electric Board"/>
    <s v="Willamette Beverage (Pepsi-Cola)"/>
    <n v="3.1E-2"/>
    <n v="0"/>
    <s v="B"/>
    <n v="0"/>
    <n v="0"/>
  </r>
  <r>
    <x v="40"/>
    <s v="Eugene Water &amp; Electric Board"/>
    <s v="Kendall Dealership Holdings LLC"/>
    <n v="2.5000000000000001E-2"/>
    <n v="0"/>
    <s v="B"/>
    <n v="0"/>
    <n v="0"/>
  </r>
  <r>
    <x v="40"/>
    <s v="Eugene Water &amp; Electric Board"/>
    <s v="Metropolitan Wastewater Management Commission"/>
    <n v="0.56999999999999995"/>
    <n v="0"/>
    <s v="B"/>
    <n v="0"/>
    <n v="0"/>
  </r>
  <r>
    <x v="41"/>
    <s v="U.S. Airforce Base, Fairchild"/>
    <s v="[None]"/>
    <s v="-"/>
    <s v="-"/>
    <m/>
    <n v="0"/>
    <n v="0"/>
  </r>
  <r>
    <x v="42"/>
    <s v="Fall River Elec Coop"/>
    <s v="Buffalo Hydro"/>
    <n v="0.13500000000000001"/>
    <n v="0"/>
    <s v="B"/>
    <n v="0"/>
    <n v="0"/>
  </r>
  <r>
    <x v="42"/>
    <s v="Fall River Elec Coop"/>
    <s v="Chester Hydro"/>
    <n v="0.96699999999999997"/>
    <n v="0.96699999999999997"/>
    <s v="A"/>
    <n v="0"/>
    <n v="0.96699999999999997"/>
  </r>
  <r>
    <x v="42"/>
    <s v="Fall River Elec Coop"/>
    <s v="Island Park"/>
    <n v="0.99199999999999999"/>
    <n v="0.99199999999999999"/>
    <m/>
    <n v="0.99199999999999999"/>
    <n v="0"/>
  </r>
  <r>
    <x v="43"/>
    <s v="Farmers Elec Coop"/>
    <s v="[None]"/>
    <s v="-"/>
    <s v="-"/>
    <m/>
    <n v="0"/>
    <n v="0"/>
  </r>
  <r>
    <x v="44"/>
    <s v="Ferry County PUD #1"/>
    <s v="Packwood"/>
    <n v="0"/>
    <n v="6.6000000000000003E-2"/>
    <s v="J, Q"/>
    <n v="6.6000000000000003E-2"/>
    <n v="0"/>
  </r>
  <r>
    <x v="45"/>
    <s v="Flathead Elec Coop"/>
    <s v="Land Fill Gas To Energy  LFGTE, Flathead County Solid Waste"/>
    <n v="1.077"/>
    <n v="1.077"/>
    <s v="A"/>
    <n v="0"/>
    <n v="1.077"/>
  </r>
  <r>
    <x v="45"/>
    <s v="Flathead Elec Coop"/>
    <s v="Stolze Biomass"/>
    <n v="2.5"/>
    <n v="2.5"/>
    <s v="A"/>
    <n v="0"/>
    <n v="2.5"/>
  </r>
  <r>
    <x v="45"/>
    <s v="Flathead Elec Coop"/>
    <s v="Stoltze Biomass"/>
    <n v="2.5"/>
    <n v="0"/>
    <s v="M"/>
    <n v="0"/>
    <n v="0"/>
  </r>
  <r>
    <x v="45"/>
    <s v="Flathead Elec Coop"/>
    <s v="Sierra Pacific Industries (“SPI”) – Aberdeen, WA (purchased from Public Utility District No. 1 of Grays Harbor County)"/>
    <n v="9.4039999999999999"/>
    <n v="9.4039999999999999"/>
    <s v="G"/>
    <n v="9.4039999999999999"/>
    <n v="0"/>
  </r>
  <r>
    <x v="45"/>
    <s v="Flathead Elec Coop"/>
    <s v=" Nippon Paper Industries USA Co., Ltd. – Port Angeles, WA"/>
    <n v="0"/>
    <n v="0"/>
    <s v="G"/>
    <n v="0"/>
    <n v="0"/>
  </r>
  <r>
    <x v="46"/>
    <s v="Forest Grove, City of"/>
    <s v="Priest Rapids"/>
    <n v="1.577"/>
    <n v="1.4570000000000001"/>
    <s v="L"/>
    <n v="1.4570000000000001"/>
    <n v="0"/>
  </r>
  <r>
    <x v="46"/>
    <s v="Forest Grove, City of"/>
    <s v="Wanapum"/>
    <n v="1.6"/>
    <n v="1.484"/>
    <s v="L"/>
    <n v="1.484"/>
    <n v="0"/>
  </r>
  <r>
    <x v="47"/>
    <s v="Franklin County PUD #1"/>
    <s v="Packwood"/>
    <n v="0.68899999999999995"/>
    <n v="0.68899999999999995"/>
    <s v="J"/>
    <n v="0.68899999999999995"/>
    <n v="0"/>
  </r>
  <r>
    <x v="48"/>
    <s v="Glacier Elec  Coop"/>
    <s v="Western Area Power Administration (WAPA) Blackfeet Tribal Allocation"/>
    <n v="3.3159999999999998"/>
    <n v="0"/>
    <s v="D"/>
    <n v="0"/>
    <n v="0"/>
  </r>
  <r>
    <x v="49"/>
    <s v="Grant County PUD #2"/>
    <s v="Priest Rapids  Project"/>
    <s v="N/A"/>
    <n v="400.83600000000001"/>
    <s v="F, L, S"/>
    <n v="400.83600000000001"/>
    <n v="0"/>
  </r>
  <r>
    <x v="49"/>
    <s v="Grant County PUD #2"/>
    <s v="Priest Rapids  Project - NLSL"/>
    <s v="N/A"/>
    <n v="0"/>
    <s v="F, H, L"/>
    <n v="0"/>
    <n v="0"/>
  </r>
  <r>
    <x v="49"/>
    <s v="Grant County PUD #2"/>
    <s v="PEC Headworks"/>
    <s v="N/A"/>
    <n v="2.29"/>
    <s v="C, F"/>
    <n v="2.29"/>
    <n v="0"/>
  </r>
  <r>
    <x v="49"/>
    <s v="Grant County PUD #2"/>
    <s v="Quincy Chute"/>
    <s v="N/A"/>
    <n v="0"/>
    <s v="C, F"/>
    <n v="0"/>
    <n v="0"/>
  </r>
  <r>
    <x v="49"/>
    <s v="Grant County PUD #2"/>
    <s v="Yakama Nation "/>
    <s v="N/A"/>
    <n v="0"/>
    <s v="P"/>
    <n v="0"/>
    <n v="0"/>
  </r>
  <r>
    <x v="50"/>
    <s v="Grays Harbor PUD #1"/>
    <s v="Cosmo Specialty Fibers"/>
    <n v="13"/>
    <n v="0"/>
    <s v="M"/>
    <n v="0"/>
    <n v="0"/>
  </r>
  <r>
    <x v="50"/>
    <s v="Grays Harbor PUD #1"/>
    <s v="Sierra Pacific Industries-Aberdeen, WA"/>
    <n v="14.446"/>
    <n v="0"/>
    <s v="M"/>
    <n v="0"/>
    <n v="0"/>
  </r>
  <r>
    <x v="51"/>
    <s v="Harney Elec Coop"/>
    <s v="[None]"/>
    <s v="-"/>
    <s v="-"/>
    <m/>
    <n v="0"/>
    <n v="0"/>
  </r>
  <r>
    <x v="52"/>
    <s v="Hermiston, City of"/>
    <s v="[None]"/>
    <s v="-"/>
    <s v="-"/>
    <m/>
    <n v="0"/>
    <n v="0"/>
  </r>
  <r>
    <x v="53"/>
    <s v="Heyburn, City of"/>
    <s v="[None]"/>
    <s v="-"/>
    <s v="-"/>
    <m/>
    <n v="0"/>
    <n v="0"/>
  </r>
  <r>
    <x v="54"/>
    <s v="Hood River Elec Coop"/>
    <s v="Middle Fork Irrigation "/>
    <n v="2.6859999999999999"/>
    <n v="0"/>
    <s v="M"/>
    <n v="0"/>
    <n v="0"/>
  </r>
  <r>
    <x v="55"/>
    <s v="Idaho County L &amp; P"/>
    <s v="[None]"/>
    <s v="-"/>
    <s v="-"/>
    <m/>
    <n v="0"/>
    <n v="0"/>
  </r>
  <r>
    <x v="56"/>
    <s v="Idaho Falls Power"/>
    <s v="Bulb Turbines"/>
    <n v="11.528"/>
    <n v="11.528"/>
    <m/>
    <n v="11.528"/>
    <n v="0"/>
  </r>
  <r>
    <x v="56"/>
    <s v="Idaho Falls Power"/>
    <s v="Gem State"/>
    <n v="5.7939999999999996"/>
    <n v="5.7939999999999996"/>
    <m/>
    <n v="5.7939999999999996"/>
    <n v="0"/>
  </r>
  <r>
    <x v="56"/>
    <s v="Idaho Falls Power"/>
    <s v="Horse Butte"/>
    <n v="0.51800000000000002"/>
    <n v="0.51800000000000002"/>
    <s v="A"/>
    <n v="0"/>
    <n v="0.51800000000000002"/>
  </r>
  <r>
    <x v="57"/>
    <s v="Inland P &amp; L"/>
    <s v="[None]"/>
    <s v="-"/>
    <s v="-"/>
    <m/>
    <n v="0"/>
    <n v="0"/>
  </r>
  <r>
    <x v="58"/>
    <s v="Jefferson County PUD #1"/>
    <s v="[None]"/>
    <s v="-"/>
    <s v="-"/>
    <m/>
    <n v="0"/>
    <n v="0"/>
  </r>
  <r>
    <x v="59"/>
    <s v="Kalispel Tribe Utility"/>
    <s v="[None]"/>
    <s v="-"/>
    <s v="-"/>
    <m/>
    <n v="0"/>
    <n v="0"/>
  </r>
  <r>
    <x v="60"/>
    <s v="Kittitas County PUD #1"/>
    <s v="Priest Rapids"/>
    <n v="0.52600000000000002"/>
    <n v="0.48599999999999999"/>
    <s v="L"/>
    <n v="0.48599999999999999"/>
    <n v="0"/>
  </r>
  <r>
    <x v="60"/>
    <s v="Kittitas County PUD #1"/>
    <s v="Wanapum"/>
    <n v="0.53300000000000003"/>
    <n v="0.49399999999999999"/>
    <s v="L"/>
    <n v="0.49399999999999999"/>
    <n v="0"/>
  </r>
  <r>
    <x v="60"/>
    <s v="Kittitas County PUD #1"/>
    <s v="Packwood"/>
    <n v="0"/>
    <n v="1.6E-2"/>
    <s v="J, Q"/>
    <n v="1.6E-2"/>
    <n v="0"/>
  </r>
  <r>
    <x v="61"/>
    <s v="Klickitat County PUD #1"/>
    <s v="McNary Fishway"/>
    <n v="4.2220000000000004"/>
    <n v="4.2220000000000004"/>
    <m/>
    <n v="4.2220000000000004"/>
    <n v="0"/>
  </r>
  <r>
    <x v="61"/>
    <s v="Klickitat County PUD #1"/>
    <s v="Packwood"/>
    <n v="0.19700000000000001"/>
    <n v="0.19700000000000001"/>
    <s v="J"/>
    <n v="0.19700000000000001"/>
    <n v="0"/>
  </r>
  <r>
    <x v="61"/>
    <s v="Klickitat County PUD #1"/>
    <s v="SDS Lumber"/>
    <n v="1.256"/>
    <n v="0"/>
    <s v="M"/>
    <n v="0"/>
    <n v="0"/>
  </r>
  <r>
    <x v="62"/>
    <s v="Kootenai Electric Coop"/>
    <s v="[None]"/>
    <s v="-"/>
    <s v="-"/>
    <m/>
    <n v="0"/>
    <n v="0"/>
  </r>
  <r>
    <x v="63"/>
    <s v="Lakeview L &amp; P (WA)"/>
    <s v="[None]"/>
    <s v="-"/>
    <s v="-"/>
    <m/>
    <n v="0"/>
    <n v="0"/>
  </r>
  <r>
    <x v="64"/>
    <s v="Lane County Elec Coop"/>
    <s v="King Estate"/>
    <n v="0.13200000000000001"/>
    <n v="0"/>
    <s v="B"/>
    <n v="0"/>
    <n v="0"/>
  </r>
  <r>
    <x v="65"/>
    <s v="Lewis County PUD #1"/>
    <s v="Burton Creek"/>
    <n v="0.159"/>
    <n v="0"/>
    <s v="B"/>
    <n v="0"/>
    <n v="0"/>
  </r>
  <r>
    <x v="65"/>
    <s v="Lewis County PUD #1"/>
    <s v="Mill Creek"/>
    <n v="9.6000000000000002E-2"/>
    <n v="0"/>
    <s v="B"/>
    <n v="0"/>
    <n v="0"/>
  </r>
  <r>
    <x v="65"/>
    <s v="Lewis County PUD #1"/>
    <s v="Packwood"/>
    <n v="0.93600000000000005"/>
    <n v="0.93600000000000005"/>
    <s v="J"/>
    <n v="0.93600000000000005"/>
    <n v="0"/>
  </r>
  <r>
    <x v="66"/>
    <s v="Lincoln Elec Coop (MT)"/>
    <s v="[None]"/>
    <s v="-"/>
    <s v="-"/>
    <m/>
    <n v="0"/>
    <n v="0"/>
  </r>
  <r>
    <x v="67"/>
    <s v="Lost River Elec Coop"/>
    <s v="[None]"/>
    <s v="-"/>
    <s v="-"/>
    <m/>
    <n v="0"/>
    <n v="0"/>
  </r>
  <r>
    <x v="68"/>
    <s v="Lower Valley Energy"/>
    <s v="Culinary"/>
    <n v="0.151"/>
    <n v="0"/>
    <s v="B"/>
    <n v="0"/>
    <n v="0"/>
  </r>
  <r>
    <x v="68"/>
    <s v="Lower Valley Energy"/>
    <s v="Horse Butte"/>
    <n v="2.573"/>
    <n v="2.573"/>
    <s v="A"/>
    <n v="0"/>
    <n v="2.573"/>
  </r>
  <r>
    <x v="68"/>
    <s v="Lower Valley Energy"/>
    <s v="Lower Swift Creek"/>
    <n v="0.182"/>
    <n v="0"/>
    <s v="B"/>
    <n v="0"/>
    <n v="0"/>
  </r>
  <r>
    <x v="68"/>
    <s v="Lower Valley Energy"/>
    <s v="Strawberry"/>
    <n v="1.03"/>
    <n v="1.03"/>
    <m/>
    <n v="1.03"/>
    <n v="0"/>
  </r>
  <r>
    <x v="68"/>
    <s v="Lower Valley Energy"/>
    <s v="Upper Swift Creek"/>
    <n v="0.41499999999999998"/>
    <n v="0"/>
    <s v="B"/>
    <n v="0"/>
    <n v="0"/>
  </r>
  <r>
    <x v="69"/>
    <s v="Mason County PUD #1"/>
    <s v="Lilliwaup Falls Hydro"/>
    <n v="0.54200000000000004"/>
    <n v="0"/>
    <s v="C"/>
    <n v="0"/>
    <n v="0"/>
  </r>
  <r>
    <x v="70"/>
    <s v="Mason County PUD #3"/>
    <s v="Nine Canyon 1"/>
    <n v="0.26900000000000002"/>
    <n v="0.26900000000000002"/>
    <s v="A"/>
    <n v="0"/>
    <n v="0.26900000000000002"/>
  </r>
  <r>
    <x v="70"/>
    <s v="Mason County PUD #3"/>
    <s v="Nine Canyon 2"/>
    <n v="0.26900000000000002"/>
    <n v="0.26900000000000002"/>
    <s v="A"/>
    <n v="0"/>
    <n v="0.26900000000000002"/>
  </r>
  <r>
    <x v="70"/>
    <s v="Mason County PUD #3"/>
    <s v="Nine Canyon 3"/>
    <n v="0.27100000000000002"/>
    <n v="0.27100000000000002"/>
    <s v="A"/>
    <n v="0"/>
    <n v="0.27100000000000002"/>
  </r>
  <r>
    <x v="70"/>
    <s v="Mason County PUD #3"/>
    <s v="Packwood"/>
    <n v="0.65600000000000003"/>
    <n v="0.65600000000000003"/>
    <s v="J"/>
    <n v="0.65600000000000003"/>
    <n v="0"/>
  </r>
  <r>
    <x v="70"/>
    <s v="Mason County PUD #3"/>
    <s v="White Creek Wind"/>
    <n v="0.92"/>
    <n v="0"/>
    <s v="A, C"/>
    <n v="0"/>
    <n v="0"/>
  </r>
  <r>
    <x v="71"/>
    <s v="McCleary, City of"/>
    <s v="[None]"/>
    <s v="-"/>
    <s v="-"/>
    <m/>
    <n v="0"/>
    <n v="0"/>
  </r>
  <r>
    <x v="72"/>
    <s v="McMinnville, City of"/>
    <s v="Priest Rapids"/>
    <n v="1.577"/>
    <n v="1.4570000000000001"/>
    <s v="L"/>
    <n v="1.4570000000000001"/>
    <n v="0"/>
  </r>
  <r>
    <x v="72"/>
    <s v="McMinnville, City of"/>
    <s v="Wanapum"/>
    <n v="1.6"/>
    <n v="1.484"/>
    <s v="L"/>
    <n v="1.484"/>
    <n v="0"/>
  </r>
  <r>
    <x v="72"/>
    <s v="McMinnville, City of"/>
    <s v="Riverbend Renewable Energy Facility"/>
    <n v="0"/>
    <n v="4.0149999999999997"/>
    <s v="A, O"/>
    <n v="0"/>
    <n v="4.0149999999999997"/>
  </r>
  <r>
    <x v="73"/>
    <s v="Midstate Elec Coop"/>
    <s v="Gilchrist Forest Products"/>
    <n v="0.52200000000000002"/>
    <n v="0"/>
    <s v="K"/>
    <n v="0"/>
    <n v="0"/>
  </r>
  <r>
    <x v="74"/>
    <s v="Milton, Town of"/>
    <s v="[None]"/>
    <s v="-"/>
    <s v="-"/>
    <m/>
    <n v="0"/>
    <n v="0"/>
  </r>
  <r>
    <x v="75"/>
    <s v="Milton-Freewater, City of"/>
    <s v="Priest Rapids"/>
    <n v="1.577"/>
    <n v="1.4570000000000001"/>
    <s v="L"/>
    <n v="1.4570000000000001"/>
    <n v="0"/>
  </r>
  <r>
    <x v="75"/>
    <s v="Milton-Freewater, City of"/>
    <s v="Wanapum"/>
    <n v="1.6"/>
    <n v="1.484"/>
    <s v="L"/>
    <n v="1.484"/>
    <n v="0"/>
  </r>
  <r>
    <x v="76"/>
    <s v="Minidoka, City of"/>
    <s v="[None]"/>
    <s v="-"/>
    <s v="-"/>
    <m/>
    <n v="0"/>
    <n v="0"/>
  </r>
  <r>
    <x v="77"/>
    <s v="Mission Valley"/>
    <s v="Boulder Creek"/>
    <n v="9.4E-2"/>
    <n v="0"/>
    <s v="B"/>
    <n v="0"/>
    <n v="0"/>
  </r>
  <r>
    <x v="77"/>
    <s v="Mission Valley"/>
    <s v="Hell Roaring"/>
    <n v="0"/>
    <n v="0"/>
    <s v="B, N"/>
    <n v="0"/>
    <n v="0"/>
  </r>
  <r>
    <x v="77"/>
    <s v="Mission Valley"/>
    <s v="Seli’s Ksanka Qlispe Hydro Project"/>
    <n v="3.4390000000000001"/>
    <n v="3.4390000000000001"/>
    <m/>
    <n v="3.4390000000000001"/>
    <n v="0"/>
  </r>
  <r>
    <x v="78"/>
    <s v="Missoula Elec Coop"/>
    <s v="[None]"/>
    <s v="-"/>
    <s v="-"/>
    <m/>
    <n v="0"/>
    <n v="0"/>
  </r>
  <r>
    <x v="79"/>
    <s v="Modern Elec Coop"/>
    <s v="[None]"/>
    <s v="-"/>
    <s v="-"/>
    <m/>
    <n v="0"/>
    <n v="0"/>
  </r>
  <r>
    <x v="80"/>
    <s v="Monmouth, City of"/>
    <s v="[None]"/>
    <s v="-"/>
    <s v="-"/>
    <m/>
    <n v="0"/>
    <n v="0"/>
  </r>
  <r>
    <x v="81"/>
    <s v="Nespelem Valley Elec Coop"/>
    <s v="[None]"/>
    <s v="-"/>
    <s v="-"/>
    <m/>
    <n v="0"/>
    <n v="0"/>
  </r>
  <r>
    <x v="82"/>
    <s v="Northern Lights"/>
    <s v="Lake Creek Hydro"/>
    <n v="1.53"/>
    <n v="1.53"/>
    <m/>
    <n v="1.53"/>
    <n v="0"/>
  </r>
  <r>
    <x v="83"/>
    <s v="Northern Wasco County PUD"/>
    <s v="McNary Fishway"/>
    <n v="4.4039999999999999"/>
    <n v="4.4039999999999999"/>
    <m/>
    <n v="4.4039999999999999"/>
    <n v="0"/>
  </r>
  <r>
    <x v="84"/>
    <s v="Ohop Mutual Light Company"/>
    <s v="[None]"/>
    <s v="-"/>
    <s v="-"/>
    <m/>
    <n v="0"/>
    <n v="0"/>
  </r>
  <r>
    <x v="85"/>
    <s v="Okanogan County Elec Coop"/>
    <s v="[None]"/>
    <s v="-"/>
    <s v="-"/>
    <m/>
    <n v="0"/>
    <n v="0"/>
  </r>
  <r>
    <x v="86"/>
    <s v="Okanogan County PUD #1"/>
    <s v="Wells"/>
    <n v="27.402999999999999"/>
    <n v="24.13"/>
    <s v="L"/>
    <n v="24.13"/>
    <n v="0"/>
  </r>
  <r>
    <x v="87"/>
    <s v="Orcas P &amp; L"/>
    <s v="Decatur Solar"/>
    <n v="6.6000000000000003E-2"/>
    <n v="0"/>
    <s v="B"/>
    <n v="0"/>
    <n v="0"/>
  </r>
  <r>
    <x v="88"/>
    <s v="Oregon Trail Coop"/>
    <s v="Co-Genco LLC"/>
    <n v="7.5670000000000002"/>
    <n v="0"/>
    <s v="M"/>
    <n v="0"/>
    <n v="0"/>
  </r>
  <r>
    <x v="89"/>
    <s v="Pacific County PUD #2"/>
    <s v="[None]"/>
    <s v="-"/>
    <s v="-"/>
    <m/>
    <n v="0"/>
    <n v="0"/>
  </r>
  <r>
    <x v="90"/>
    <s v="Parkland L &amp; W"/>
    <s v="[None]"/>
    <s v="-"/>
    <s v="-"/>
    <m/>
    <n v="0"/>
    <n v="0"/>
  </r>
  <r>
    <x v="91"/>
    <s v="Pend Oreille County PUD  #1"/>
    <s v="Boundary Dam"/>
    <n v="42.718000000000004"/>
    <n v="0"/>
    <s v="R"/>
    <n v="0"/>
    <n v="0"/>
  </r>
  <r>
    <x v="91"/>
    <s v="Pend Oreille County PUD  #1"/>
    <s v="Boundary Encroachment on Box Canyon Dam"/>
    <n v="3.581"/>
    <n v="3.581"/>
    <m/>
    <n v="3.581"/>
    <n v="0"/>
  </r>
  <r>
    <x v="91"/>
    <s v="Pend Oreille County PUD  #1"/>
    <s v="Box Canyon Dam "/>
    <n v="40.048999999999999"/>
    <n v="32.442999999999998"/>
    <s v="R"/>
    <n v="32.442999999999998"/>
    <n v="0"/>
  </r>
  <r>
    <x v="91"/>
    <s v="Pend Oreille County PUD  #1"/>
    <s v="Calispell Creek"/>
    <n v="0.3"/>
    <n v="0"/>
    <s v="B"/>
    <n v="0"/>
    <n v="0"/>
  </r>
  <r>
    <x v="91"/>
    <s v="Pend Oreille County PUD  #1"/>
    <s v="Kalispel Settlement for Box Canyon"/>
    <n v="0.83"/>
    <n v="0"/>
    <s v="P"/>
    <n v="0"/>
    <n v="0"/>
  </r>
  <r>
    <x v="92"/>
    <s v="Peninsula Light Company"/>
    <s v="Harvest Wind"/>
    <n v="0"/>
    <n v="5"/>
    <s v="A, C, O"/>
    <n v="0"/>
    <n v="5"/>
  </r>
  <r>
    <x v="93"/>
    <s v="Plummer, City of"/>
    <s v="[None]"/>
    <s v="-"/>
    <s v="-"/>
    <m/>
    <n v="0"/>
    <n v="0"/>
  </r>
  <r>
    <x v="94"/>
    <s v="Port Angeles, City of"/>
    <s v="Morse Creek"/>
    <n v="0"/>
    <n v="0"/>
    <s v="N"/>
    <n v="0"/>
    <n v="0"/>
  </r>
  <r>
    <x v="94"/>
    <s v="Port Angeles, City of"/>
    <s v="McKinley Paper Co."/>
    <n v="19.178000000000001"/>
    <n v="0"/>
    <s v="M"/>
    <n v="0"/>
    <n v="0"/>
  </r>
  <r>
    <x v="95"/>
    <s v="Port of Seattle - SETAC In'tl. Airport"/>
    <s v="[None]"/>
    <s v="-"/>
    <s v="-"/>
    <m/>
    <n v="0"/>
    <n v="0"/>
  </r>
  <r>
    <x v="96"/>
    <s v="Raft River Elec Coop"/>
    <s v="[None]"/>
    <s v="-"/>
    <s v="-"/>
    <m/>
    <n v="0"/>
    <n v="0"/>
  </r>
  <r>
    <x v="97"/>
    <s v="Ravalli County Elec Coop"/>
    <s v="[None]"/>
    <s v="-"/>
    <s v="-"/>
    <m/>
    <n v="0"/>
    <n v="0"/>
  </r>
  <r>
    <x v="98"/>
    <s v="Richland, City of"/>
    <s v="Horn Rapids"/>
    <n v="0.58199999999999996"/>
    <n v="0.58199999999999996"/>
    <s v="A"/>
    <n v="0"/>
    <n v="0.58199999999999996"/>
  </r>
  <r>
    <x v="99"/>
    <s v="Riverside Elec Coop"/>
    <s v="[None]"/>
    <s v="-"/>
    <s v="-"/>
    <m/>
    <n v="0"/>
    <n v="0"/>
  </r>
  <r>
    <x v="100"/>
    <s v="Rupert, City of"/>
    <s v="[None]"/>
    <s v="-"/>
    <s v="-"/>
    <m/>
    <n v="0"/>
    <n v="0"/>
  </r>
  <r>
    <x v="101"/>
    <s v="Salem Elec Coop"/>
    <s v="[None]"/>
    <s v="-"/>
    <s v="-"/>
    <m/>
    <n v="0"/>
    <n v="0"/>
  </r>
  <r>
    <x v="102"/>
    <s v="Salmon River Elec Coop"/>
    <s v="Rock Creek Hydro"/>
    <n v="7.9000000000000001E-2"/>
    <n v="0"/>
    <s v="B"/>
    <n v="0"/>
    <n v="0"/>
  </r>
  <r>
    <x v="102"/>
    <s v="Salmon River Elec Coop"/>
    <s v="Shiloh Warm Spring Ranch Hydro Project 1"/>
    <n v="1.6E-2"/>
    <n v="0"/>
    <s v="B"/>
    <n v="0"/>
    <n v="0"/>
  </r>
  <r>
    <x v="102"/>
    <s v="Salmon River Elec Coop"/>
    <s v="Shiloh Warm Spring Ranch Hydro Project 2"/>
    <n v="4.3999999999999997E-2"/>
    <n v="0"/>
    <s v="B"/>
    <n v="0"/>
    <n v="0"/>
  </r>
  <r>
    <x v="103"/>
    <s v="Seattle City Light"/>
    <s v="Article 49 Obligation to Pend Oreille"/>
    <n v="-42.716999999999999"/>
    <n v="-42.716999999999999"/>
    <s v="N"/>
    <n v="-42.716999999999999"/>
    <n v="0"/>
  </r>
  <r>
    <x v="103"/>
    <s v="Seattle City Light"/>
    <s v="Boundary and Boundary Expansion"/>
    <n v="343.99900000000002"/>
    <n v="343.99900000000002"/>
    <m/>
    <n v="343.99900000000002"/>
    <n v="0"/>
  </r>
  <r>
    <x v="103"/>
    <s v="Seattle City Light"/>
    <s v="Boundary Encroachment on Box Canyon"/>
    <n v="-3.589"/>
    <n v="-3.589"/>
    <m/>
    <n v="-3.589"/>
    <n v="0"/>
  </r>
  <r>
    <x v="103"/>
    <s v="Seattle City Light"/>
    <s v="Cedar Falls"/>
    <n v="10.638"/>
    <n v="10.638"/>
    <m/>
    <n v="10.638"/>
    <n v="0"/>
  </r>
  <r>
    <x v="103"/>
    <s v="Seattle City Light"/>
    <s v="Diablo"/>
    <n v="66.460999999999999"/>
    <n v="66.460999999999999"/>
    <m/>
    <n v="66.460999999999999"/>
    <n v="0"/>
  </r>
  <r>
    <x v="103"/>
    <s v="Seattle City Light"/>
    <s v="Eltopia Branch Canal 4.6"/>
    <n v="0.11700000000000001"/>
    <n v="0"/>
    <s v="N"/>
    <n v="0"/>
    <n v="0"/>
  </r>
  <r>
    <x v="103"/>
    <s v="Seattle City Light"/>
    <s v="Gorge"/>
    <n v="79.593999999999994"/>
    <n v="79.593999999999994"/>
    <m/>
    <n v="79.593999999999994"/>
    <n v="0"/>
  </r>
  <r>
    <x v="103"/>
    <s v="Seattle City Light"/>
    <s v="High Ross"/>
    <n v="35.412999999999997"/>
    <n v="35.412999999999997"/>
    <m/>
    <n v="35.412999999999997"/>
    <n v="0"/>
  </r>
  <r>
    <x v="103"/>
    <s v="Seattle City Light"/>
    <s v="Lucky Peak Project"/>
    <n v="27.029"/>
    <n v="27.029"/>
    <m/>
    <n v="27.029"/>
    <n v="0"/>
  </r>
  <r>
    <x v="103"/>
    <s v="Seattle City Light"/>
    <s v="Main Canal Headworks"/>
    <n v="5.5359999999999996"/>
    <n v="0"/>
    <s v="N"/>
    <n v="0"/>
    <n v="0"/>
  </r>
  <r>
    <x v="103"/>
    <s v="Seattle City Light"/>
    <s v="Newhalem"/>
    <n v="0"/>
    <n v="0"/>
    <m/>
    <n v="0"/>
    <n v="0"/>
  </r>
  <r>
    <x v="103"/>
    <s v="Seattle City Light"/>
    <s v="Potholes East Canal 66"/>
    <n v="0.54400000000000004"/>
    <n v="0"/>
    <s v="N"/>
    <n v="0"/>
    <n v="0"/>
  </r>
  <r>
    <x v="103"/>
    <s v="Seattle City Light"/>
    <s v="Priest Rapids"/>
    <n v="1.014"/>
    <n v="0.93700000000000006"/>
    <s v="L"/>
    <n v="0.93700000000000006"/>
    <n v="0"/>
  </r>
  <r>
    <x v="103"/>
    <s v="Seattle City Light"/>
    <s v="Ross"/>
    <n v="63.34"/>
    <n v="63.34"/>
    <m/>
    <n v="63.34"/>
    <n v="0"/>
  </r>
  <r>
    <x v="103"/>
    <s v="Seattle City Light"/>
    <s v="South Fork Tolt"/>
    <n v="6.5469999999999997"/>
    <n v="6.5469999999999997"/>
    <m/>
    <n v="6.5469999999999997"/>
    <n v="0"/>
  </r>
  <r>
    <x v="103"/>
    <s v="Seattle City Light"/>
    <s v="Summer Falls"/>
    <n v="19.568999999999999"/>
    <n v="0"/>
    <s v="N"/>
    <n v="0"/>
    <n v="0"/>
  </r>
  <r>
    <x v="103"/>
    <s v="Seattle City Light"/>
    <s v="Wanapum"/>
    <n v="1.0289999999999999"/>
    <n v="0.95399999999999996"/>
    <s v="L"/>
    <n v="0.95399999999999996"/>
    <n v="0"/>
  </r>
  <r>
    <x v="103"/>
    <s v="Seattle City Light"/>
    <s v="Russel D Smith "/>
    <s v="-"/>
    <n v="0"/>
    <s v="N"/>
    <n v="0"/>
    <n v="0"/>
  </r>
  <r>
    <x v="103"/>
    <s v="Seattle City Light"/>
    <s v="First and Goal"/>
    <n v="9.4E-2"/>
    <n v="0"/>
    <s v="M, B"/>
    <n v="0"/>
    <n v="0"/>
  </r>
  <r>
    <x v="103"/>
    <s v="Seattle City Light"/>
    <s v="CCSDC"/>
    <n v="2.9000000000000001E-2"/>
    <n v="0"/>
    <s v="M, B"/>
    <n v="0"/>
    <n v="0"/>
  </r>
  <r>
    <x v="104"/>
    <s v="Skamania County PUD #1"/>
    <s v="Packwood"/>
    <n v="0"/>
    <n v="6.6000000000000003E-2"/>
    <s v="J, Q"/>
    <n v="6.6000000000000003E-2"/>
    <n v="0"/>
  </r>
  <r>
    <x v="105"/>
    <s v="Snohomish County PUD #1"/>
    <s v="Jackson "/>
    <n v="29.478000000000002"/>
    <n v="29.478000000000002"/>
    <m/>
    <n v="29.478000000000002"/>
    <n v="0"/>
  </r>
  <r>
    <x v="105"/>
    <s v="Snohomish County PUD #1"/>
    <s v="Packwood"/>
    <n v="1.3129999999999999"/>
    <n v="1.3129999999999999"/>
    <s v="J"/>
    <n v="1.3129999999999999"/>
    <n v="0"/>
  </r>
  <r>
    <x v="105"/>
    <s v="Snohomish County PUD #1"/>
    <s v="Woods Creek"/>
    <n v="3.6999999999999998E-2"/>
    <n v="0"/>
    <s v="B"/>
    <n v="0"/>
    <n v="0"/>
  </r>
  <r>
    <x v="105"/>
    <s v="Snohomish County PUD #1"/>
    <s v="Young's Creek"/>
    <n v="0"/>
    <n v="1.3680000000000001"/>
    <s v="A, O"/>
    <n v="0"/>
    <n v="1.3680000000000001"/>
  </r>
  <r>
    <x v="106"/>
    <s v="Soda Springs, City of"/>
    <s v="Hooper Plant"/>
    <n v="6.6000000000000003E-2"/>
    <n v="0"/>
    <s v="B"/>
    <n v="0"/>
    <n v="0"/>
  </r>
  <r>
    <x v="106"/>
    <s v="Soda Springs, City of"/>
    <s v="Max Snell Plant"/>
    <n v="4.5999999999999999E-2"/>
    <n v="0"/>
    <s v="B"/>
    <n v="0"/>
    <n v="0"/>
  </r>
  <r>
    <x v="107"/>
    <s v="Southside Elec Lines"/>
    <s v="[None]"/>
    <s v="-"/>
    <s v="-"/>
    <m/>
    <n v="0"/>
    <n v="0"/>
  </r>
  <r>
    <x v="108"/>
    <s v="Springfield Utility Board"/>
    <s v="[None]"/>
    <s v="-"/>
    <s v="-"/>
    <m/>
    <n v="0"/>
    <n v="0"/>
  </r>
  <r>
    <x v="109"/>
    <s v="Steilacoom, Town of"/>
    <s v="[None]"/>
    <s v="-"/>
    <s v="-"/>
    <m/>
    <n v="0"/>
    <n v="0"/>
  </r>
  <r>
    <x v="110"/>
    <s v="Sumas, Town of"/>
    <s v="[None]"/>
    <s v="-"/>
    <s v="-"/>
    <m/>
    <n v="0"/>
    <n v="0"/>
  </r>
  <r>
    <x v="111"/>
    <s v="Surprise Valley Elec Coop"/>
    <s v="[None]"/>
    <s v="-"/>
    <s v="-"/>
    <m/>
    <n v="0"/>
    <n v="0"/>
  </r>
  <r>
    <x v="112"/>
    <s v="Tacoma Public Utilities"/>
    <s v="Alder"/>
    <n v="17.158999999999999"/>
    <n v="17.158999999999999"/>
    <m/>
    <n v="17.158999999999999"/>
    <n v="0"/>
  </r>
  <r>
    <x v="112"/>
    <s v="Tacoma Public Utilities"/>
    <s v="Cushman 1"/>
    <n v="12.853999999999999"/>
    <n v="12.853999999999999"/>
    <m/>
    <n v="12.853999999999999"/>
    <n v="0"/>
  </r>
  <r>
    <x v="112"/>
    <s v="Tacoma Public Utilities"/>
    <s v="Cushman 2"/>
    <n v="10.946999999999999"/>
    <n v="15.76"/>
    <s v="O"/>
    <n v="15.76"/>
    <n v="0"/>
  </r>
  <r>
    <x v="112"/>
    <s v="Tacoma Public Utilities"/>
    <s v="North Fork Powerhouse (Cushman 3)"/>
    <n v="0"/>
    <n v="2.7109999999999999"/>
    <s v="O"/>
    <n v="2.7109999999999999"/>
    <n v="0"/>
  </r>
  <r>
    <x v="112"/>
    <s v="Tacoma Public Utilities"/>
    <s v="Eltopia Branch Canal 4.6"/>
    <n v="0"/>
    <n v="0"/>
    <s v="N"/>
    <n v="0"/>
    <n v="0"/>
  </r>
  <r>
    <x v="112"/>
    <s v="Tacoma Public Utilities"/>
    <s v="Hood Street"/>
    <n v="0"/>
    <n v="0"/>
    <s v="B"/>
    <n v="0"/>
    <n v="0"/>
  </r>
  <r>
    <x v="112"/>
    <s v="Tacoma Public Utilities"/>
    <s v="LaGrande"/>
    <n v="23.32"/>
    <n v="23.32"/>
    <m/>
    <n v="23.32"/>
    <n v="0"/>
  </r>
  <r>
    <x v="112"/>
    <s v="Tacoma Public Utilities"/>
    <s v="LaGrande Unit #6"/>
    <n v="0"/>
    <n v="0"/>
    <s v="B"/>
    <n v="0"/>
    <n v="0"/>
  </r>
  <r>
    <x v="112"/>
    <s v="Tacoma Public Utilities"/>
    <s v="Main Canal Headworks"/>
    <n v="0"/>
    <n v="0"/>
    <s v="N"/>
    <n v="0"/>
    <n v="0"/>
  </r>
  <r>
    <x v="112"/>
    <s v="Tacoma Public Utilities"/>
    <s v="Mayfield (Units 41-44)"/>
    <n v="42.575000000000003"/>
    <n v="42.575000000000003"/>
    <m/>
    <n v="42.575000000000003"/>
    <n v="0"/>
  </r>
  <r>
    <x v="112"/>
    <s v="Tacoma Public Utilities"/>
    <s v="Mossyrock"/>
    <n v="61.131999999999998"/>
    <n v="61.131999999999998"/>
    <m/>
    <n v="61.131999999999998"/>
    <n v="0"/>
  </r>
  <r>
    <x v="112"/>
    <s v="Tacoma Public Utilities"/>
    <s v="Potholes East Canal 66"/>
    <n v="0"/>
    <n v="0"/>
    <s v="N"/>
    <n v="0"/>
    <n v="0"/>
  </r>
  <r>
    <x v="112"/>
    <s v="Tacoma Public Utilities"/>
    <s v="Priest Rapids"/>
    <n v="1.089"/>
    <n v="1.006"/>
    <s v="L"/>
    <n v="1.006"/>
    <n v="0"/>
  </r>
  <r>
    <x v="112"/>
    <s v="Tacoma Public Utilities"/>
    <s v="Summer Falls"/>
    <n v="0"/>
    <n v="0"/>
    <s v="N"/>
    <n v="0"/>
    <n v="0"/>
  </r>
  <r>
    <x v="112"/>
    <s v="Tacoma Public Utilities"/>
    <s v="Wanapum"/>
    <n v="1.105"/>
    <n v="1.0249999999999999"/>
    <s v="L"/>
    <n v="1.0249999999999999"/>
    <n v="0"/>
  </r>
  <r>
    <x v="112"/>
    <s v="Tacoma Public Utilities"/>
    <s v="Wynoochee"/>
    <n v="3.597"/>
    <n v="3.597"/>
    <m/>
    <n v="3.597"/>
    <n v="0"/>
  </r>
  <r>
    <x v="112"/>
    <s v="Tacoma Public Utilities"/>
    <s v="Russel D Smith"/>
    <s v="-"/>
    <n v="0"/>
    <s v="N"/>
    <n v="0"/>
    <n v="0"/>
  </r>
  <r>
    <x v="112"/>
    <s v="Tacoma Public Utilities"/>
    <s v="WestRock Co-Gen"/>
    <n v="34.665999999999997"/>
    <n v="0"/>
    <s v="M"/>
    <n v="0"/>
    <n v="0"/>
  </r>
  <r>
    <x v="113"/>
    <s v="Tanner Elec Coop"/>
    <s v="[None]"/>
    <s v="-"/>
    <s v="-"/>
    <m/>
    <n v="0"/>
    <n v="0"/>
  </r>
  <r>
    <x v="114"/>
    <s v="Tillamook PUD #1"/>
    <s v="Tillamook BioGas"/>
    <n v="0.60599999999999998"/>
    <n v="0"/>
    <s v="E"/>
    <n v="0"/>
    <n v="0"/>
  </r>
  <r>
    <x v="114"/>
    <s v="Tillamook PUD #1"/>
    <s v="Farm Power Tillamook LLC"/>
    <n v="0.69699999999999995"/>
    <n v="0"/>
    <s v="B"/>
    <n v="0"/>
    <n v="0"/>
  </r>
  <r>
    <x v="115"/>
    <s v="Troy, City of"/>
    <s v="[None]"/>
    <s v="-"/>
    <s v="-"/>
    <m/>
    <n v="0"/>
    <n v="0"/>
  </r>
  <r>
    <x v="116"/>
    <s v="Umatilla Elec Coop"/>
    <s v="Moyer-Tolles Solar Array"/>
    <n v="0.23200000000000001"/>
    <n v="0"/>
    <s v="B"/>
    <n v="0"/>
    <n v="0"/>
  </r>
  <r>
    <x v="117"/>
    <s v="Umpqua Indian Utility Cooperative"/>
    <s v="[None]"/>
    <s v="-"/>
    <s v="-"/>
    <m/>
    <n v="0"/>
    <n v="0"/>
  </r>
  <r>
    <x v="118"/>
    <s v="United Electric Coop"/>
    <s v="[None]"/>
    <s v="-"/>
    <s v="-"/>
    <m/>
    <n v="0"/>
    <n v="0"/>
  </r>
  <r>
    <x v="119"/>
    <s v="U.S. DOE Albany Research Center"/>
    <s v="[None]"/>
    <s v="-"/>
    <s v="-"/>
    <m/>
    <n v="0"/>
    <n v="0"/>
  </r>
  <r>
    <x v="120"/>
    <s v="U.S. DOE Hanford Field Office"/>
    <s v="[None]"/>
    <s v="-"/>
    <s v="-"/>
    <m/>
    <n v="0"/>
    <n v="0"/>
  </r>
  <r>
    <x v="121"/>
    <s v="U.S. Naval Submarine Base, Bangor"/>
    <s v="[None]"/>
    <s v="-"/>
    <s v="-"/>
    <m/>
    <n v="0"/>
    <n v="0"/>
  </r>
  <r>
    <x v="122"/>
    <s v="U.S. Naval Station, Everett (Jim Creek)"/>
    <s v="[None]"/>
    <s v="-"/>
    <s v="-"/>
    <m/>
    <n v="0"/>
    <n v="0"/>
  </r>
  <r>
    <x v="123"/>
    <s v="U.S. Naval Base,  Bremerton"/>
    <s v="[None]"/>
    <s v="-"/>
    <s v="-"/>
    <m/>
    <n v="0"/>
    <n v="0"/>
  </r>
  <r>
    <x v="124"/>
    <s v="Vera Irrigation District"/>
    <s v="[None]"/>
    <s v="-"/>
    <s v="-"/>
    <m/>
    <n v="0"/>
    <n v="0"/>
  </r>
  <r>
    <x v="125"/>
    <s v="Vigilante Elec Coop"/>
    <s v="[None]"/>
    <s v="-"/>
    <s v="-"/>
    <m/>
    <n v="0"/>
    <n v="0"/>
  </r>
  <r>
    <x v="126"/>
    <s v="Wahkiakum County PUD #1"/>
    <s v="Packwood"/>
    <n v="0"/>
    <n v="6.6000000000000003E-2"/>
    <s v="J, Q"/>
    <n v="6.6000000000000003E-2"/>
    <n v="0"/>
  </r>
  <r>
    <x v="127"/>
    <s v="Wasco Elec Coop"/>
    <s v="[None]"/>
    <s v="-"/>
    <s v="-"/>
    <m/>
    <n v="0"/>
    <n v="0"/>
  </r>
  <r>
    <x v="128"/>
    <s v="Weiser, City of"/>
    <s v="[None]"/>
    <s v="-"/>
    <s v="-"/>
    <m/>
    <n v="0"/>
    <n v="0"/>
  </r>
  <r>
    <x v="129"/>
    <s v="Wells Rural Elec Coop"/>
    <s v="[None]"/>
    <s v="-"/>
    <s v="-"/>
    <m/>
    <n v="0"/>
    <n v="0"/>
  </r>
  <r>
    <x v="130"/>
    <s v="West Oregon Elec Coop"/>
    <s v="[None]"/>
    <s v="-"/>
    <s v="-"/>
    <m/>
    <n v="0"/>
    <n v="0"/>
  </r>
  <r>
    <x v="131"/>
    <s v="Whatcom County PUD #1"/>
    <s v="[None]"/>
    <s v="-"/>
    <s v="-"/>
    <m/>
    <n v="0"/>
    <n v="0"/>
  </r>
  <r>
    <x v="132"/>
    <s v="Yakama Power"/>
    <s v="[None]"/>
    <s v="-"/>
    <s v="-"/>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P135" firstHeaderRow="0" firstDataRow="1" firstDataCol="1"/>
  <pivotFields count="8">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2">
    <i>
      <x/>
    </i>
    <i i="1">
      <x v="1"/>
    </i>
  </colItems>
  <dataFields count="2">
    <dataField name="Sum of Existing and Other (SNEERS, CORs, Green Exception)" fld="6" baseField="0" baseItem="0"/>
    <dataField name="Sum of New Resource (No Removal) (aMW) " fld="7"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0"/>
  <sheetViews>
    <sheetView showGridLines="0" tabSelected="1" zoomScale="90" zoomScaleNormal="90" workbookViewId="0"/>
  </sheetViews>
  <sheetFormatPr defaultColWidth="8.5703125" defaultRowHeight="14.25" x14ac:dyDescent="0.2"/>
  <cols>
    <col min="1" max="1" width="8.5703125" style="1"/>
    <col min="2" max="2" width="36.42578125" style="1" customWidth="1"/>
    <col min="3" max="3" width="85.5703125" style="1" customWidth="1"/>
    <col min="4" max="4" width="43.5703125" style="1" customWidth="1"/>
    <col min="5" max="5" width="26.5703125" style="1" customWidth="1"/>
    <col min="6" max="6" width="18.5703125" style="1" customWidth="1"/>
    <col min="7" max="7" width="49.85546875" style="1" customWidth="1"/>
    <col min="8" max="16384" width="8.5703125" style="1"/>
  </cols>
  <sheetData>
    <row r="1" spans="2:7" ht="68.849999999999994" customHeight="1" x14ac:dyDescent="0.2"/>
    <row r="2" spans="2:7" ht="25.35" customHeight="1" x14ac:dyDescent="0.25">
      <c r="B2" s="20" t="s">
        <v>413</v>
      </c>
    </row>
    <row r="3" spans="2:7" ht="15" x14ac:dyDescent="0.25">
      <c r="B3" s="2" t="s">
        <v>157</v>
      </c>
      <c r="C3" s="21" t="s">
        <v>158</v>
      </c>
    </row>
    <row r="4" spans="2:7" ht="15" x14ac:dyDescent="0.25">
      <c r="B4" s="2" t="s">
        <v>159</v>
      </c>
      <c r="C4" s="60">
        <v>46170</v>
      </c>
    </row>
    <row r="5" spans="2:7" ht="15" x14ac:dyDescent="0.25">
      <c r="B5" s="2"/>
      <c r="C5" s="60"/>
    </row>
    <row r="6" spans="2:7" x14ac:dyDescent="0.2">
      <c r="B6" s="21"/>
    </row>
    <row r="7" spans="2:7" ht="16.5" thickBot="1" x14ac:dyDescent="0.3">
      <c r="B7" s="22" t="s">
        <v>160</v>
      </c>
    </row>
    <row r="8" spans="2:7" ht="64.5" customHeight="1" thickBot="1" x14ac:dyDescent="0.25">
      <c r="B8" s="162" t="s">
        <v>422</v>
      </c>
      <c r="C8" s="163"/>
      <c r="D8" s="163"/>
      <c r="E8" s="164"/>
      <c r="F8" s="23"/>
      <c r="G8" s="23"/>
    </row>
    <row r="9" spans="2:7" ht="15" x14ac:dyDescent="0.2">
      <c r="B9" s="24"/>
      <c r="C9" s="24"/>
      <c r="D9" s="24"/>
      <c r="E9" s="24"/>
      <c r="F9" s="23"/>
      <c r="G9" s="23"/>
    </row>
    <row r="10" spans="2:7" ht="16.5" thickBot="1" x14ac:dyDescent="0.3">
      <c r="B10" s="22" t="s">
        <v>161</v>
      </c>
      <c r="C10" s="24"/>
      <c r="D10" s="24"/>
      <c r="E10" s="24"/>
      <c r="F10" s="23"/>
      <c r="G10" s="23"/>
    </row>
    <row r="11" spans="2:7" ht="16.5" thickBot="1" x14ac:dyDescent="0.3">
      <c r="B11" s="25" t="s">
        <v>162</v>
      </c>
      <c r="C11" s="165" t="s">
        <v>163</v>
      </c>
      <c r="D11" s="166"/>
      <c r="E11" s="24"/>
      <c r="F11" s="23"/>
      <c r="G11" s="23"/>
    </row>
    <row r="12" spans="2:7" ht="31.35" customHeight="1" x14ac:dyDescent="0.2">
      <c r="B12" s="26" t="s">
        <v>164</v>
      </c>
      <c r="C12" s="167" t="s">
        <v>193</v>
      </c>
      <c r="D12" s="168"/>
      <c r="E12" s="24"/>
      <c r="F12" s="23"/>
      <c r="G12" s="23"/>
    </row>
    <row r="13" spans="2:7" ht="46.5" customHeight="1" x14ac:dyDescent="0.2">
      <c r="B13" s="27" t="s">
        <v>165</v>
      </c>
      <c r="C13" s="160" t="s">
        <v>207</v>
      </c>
      <c r="D13" s="161"/>
      <c r="E13" s="24"/>
      <c r="F13" s="23"/>
      <c r="G13" s="23"/>
    </row>
    <row r="14" spans="2:7" ht="32.25" customHeight="1" x14ac:dyDescent="0.2">
      <c r="B14" s="27" t="s">
        <v>166</v>
      </c>
      <c r="C14" s="160" t="s">
        <v>411</v>
      </c>
      <c r="D14" s="161"/>
      <c r="F14" s="23"/>
      <c r="G14" s="23"/>
    </row>
    <row r="15" spans="2:7" ht="32.25" customHeight="1" x14ac:dyDescent="0.2">
      <c r="B15" s="115" t="s">
        <v>377</v>
      </c>
      <c r="C15" s="158" t="s">
        <v>412</v>
      </c>
      <c r="D15" s="159"/>
      <c r="F15" s="23"/>
      <c r="G15" s="23"/>
    </row>
    <row r="16" spans="2:7" ht="31.5" customHeight="1" thickBot="1" x14ac:dyDescent="0.25">
      <c r="B16" s="28" t="s">
        <v>190</v>
      </c>
      <c r="C16" s="171" t="s">
        <v>191</v>
      </c>
      <c r="D16" s="172"/>
      <c r="E16" s="24"/>
      <c r="F16" s="23"/>
      <c r="G16" s="23"/>
    </row>
    <row r="17" spans="1:8" ht="18" customHeight="1" x14ac:dyDescent="0.2">
      <c r="B17" s="41"/>
      <c r="C17" s="24"/>
      <c r="D17" s="24"/>
      <c r="E17" s="24"/>
      <c r="F17" s="23"/>
      <c r="G17" s="23"/>
    </row>
    <row r="18" spans="1:8" ht="16.5" thickBot="1" x14ac:dyDescent="0.3">
      <c r="B18" s="22" t="s">
        <v>194</v>
      </c>
    </row>
    <row r="19" spans="1:8" x14ac:dyDescent="0.2">
      <c r="B19" s="29"/>
      <c r="C19" s="30"/>
      <c r="D19" s="30"/>
      <c r="E19" s="30"/>
      <c r="F19" s="31"/>
    </row>
    <row r="20" spans="1:8" x14ac:dyDescent="0.2">
      <c r="B20" s="33"/>
      <c r="C20" s="64"/>
      <c r="D20" s="64"/>
      <c r="E20" s="64"/>
      <c r="F20" s="34"/>
    </row>
    <row r="21" spans="1:8" ht="15" thickBot="1" x14ac:dyDescent="0.25">
      <c r="B21" s="35"/>
      <c r="C21" s="36"/>
      <c r="D21" s="36"/>
      <c r="E21" s="36"/>
      <c r="F21" s="37"/>
    </row>
    <row r="23" spans="1:8" ht="16.5" thickBot="1" x14ac:dyDescent="0.3">
      <c r="B23" s="45" t="s">
        <v>167</v>
      </c>
    </row>
    <row r="24" spans="1:8" x14ac:dyDescent="0.2">
      <c r="A24" s="44"/>
      <c r="B24" s="29"/>
      <c r="C24" s="30"/>
      <c r="D24" s="30"/>
      <c r="E24" s="30"/>
      <c r="F24" s="31"/>
      <c r="G24" s="32"/>
    </row>
    <row r="25" spans="1:8" ht="26.1" customHeight="1" thickBot="1" x14ac:dyDescent="0.25">
      <c r="B25" s="35"/>
      <c r="C25" s="36"/>
      <c r="D25" s="36"/>
      <c r="E25" s="36"/>
      <c r="F25" s="37"/>
      <c r="G25" s="32"/>
    </row>
    <row r="26" spans="1:8" ht="13.35" customHeight="1" x14ac:dyDescent="0.2">
      <c r="B26" s="32"/>
      <c r="C26" s="32"/>
      <c r="D26" s="32"/>
      <c r="E26" s="32"/>
      <c r="F26" s="32"/>
      <c r="G26" s="32"/>
    </row>
    <row r="27" spans="1:8" ht="26.1" customHeight="1" thickBot="1" x14ac:dyDescent="0.3">
      <c r="B27" s="22" t="s">
        <v>195</v>
      </c>
      <c r="C27" s="32"/>
      <c r="D27" s="32"/>
      <c r="E27" s="32"/>
      <c r="F27" s="32"/>
      <c r="G27" s="32"/>
    </row>
    <row r="28" spans="1:8" ht="26.1" customHeight="1" x14ac:dyDescent="0.2">
      <c r="B28" s="29"/>
      <c r="C28" s="30"/>
      <c r="D28" s="30"/>
      <c r="E28" s="30"/>
      <c r="F28" s="31"/>
      <c r="G28" s="32"/>
      <c r="H28" s="32"/>
    </row>
    <row r="29" spans="1:8" ht="17.100000000000001" customHeight="1" thickBot="1" x14ac:dyDescent="0.25">
      <c r="B29" s="35"/>
      <c r="C29" s="36"/>
      <c r="D29" s="36"/>
      <c r="E29" s="36"/>
      <c r="F29" s="37"/>
      <c r="G29" s="32"/>
      <c r="H29" s="32"/>
    </row>
    <row r="30" spans="1:8" ht="17.100000000000001" customHeight="1" x14ac:dyDescent="0.2">
      <c r="B30" s="32"/>
      <c r="C30" s="32"/>
      <c r="D30" s="32"/>
      <c r="E30" s="32"/>
      <c r="F30" s="32"/>
      <c r="G30" s="32"/>
    </row>
    <row r="31" spans="1:8" x14ac:dyDescent="0.2">
      <c r="B31" s="32"/>
      <c r="C31" s="32"/>
      <c r="D31" s="32"/>
      <c r="E31" s="32"/>
      <c r="F31" s="32"/>
      <c r="G31" s="32"/>
    </row>
    <row r="32" spans="1:8" x14ac:dyDescent="0.2">
      <c r="B32" s="32"/>
      <c r="C32" s="32"/>
      <c r="D32" s="32"/>
      <c r="E32" s="32"/>
      <c r="F32" s="32"/>
      <c r="G32" s="32"/>
    </row>
    <row r="33" spans="1:10" ht="16.5" thickBot="1" x14ac:dyDescent="0.3">
      <c r="B33" s="22" t="s">
        <v>168</v>
      </c>
    </row>
    <row r="34" spans="1:10" ht="16.5" thickBot="1" x14ac:dyDescent="0.3">
      <c r="B34" s="25" t="s">
        <v>169</v>
      </c>
      <c r="C34" s="38" t="s">
        <v>170</v>
      </c>
      <c r="D34" s="39" t="s">
        <v>171</v>
      </c>
      <c r="E34" s="83" t="s">
        <v>172</v>
      </c>
      <c r="F34" s="173" t="s">
        <v>414</v>
      </c>
      <c r="G34" s="174"/>
      <c r="H34" s="32"/>
    </row>
    <row r="35" spans="1:10" ht="32.25" customHeight="1" x14ac:dyDescent="0.2">
      <c r="B35" s="84" t="s">
        <v>184</v>
      </c>
      <c r="C35" s="62" t="s">
        <v>208</v>
      </c>
      <c r="D35" s="53" t="s">
        <v>173</v>
      </c>
      <c r="E35" s="85" t="s">
        <v>173</v>
      </c>
      <c r="F35" s="175" t="s">
        <v>209</v>
      </c>
      <c r="G35" s="176"/>
      <c r="H35" s="32"/>
    </row>
    <row r="36" spans="1:10" ht="110.25" customHeight="1" x14ac:dyDescent="0.2">
      <c r="B36" s="52" t="s">
        <v>210</v>
      </c>
      <c r="C36" s="65" t="s">
        <v>392</v>
      </c>
      <c r="D36" s="54" t="s">
        <v>173</v>
      </c>
      <c r="E36" s="86" t="s">
        <v>173</v>
      </c>
      <c r="F36" s="156" t="s">
        <v>415</v>
      </c>
      <c r="G36" s="157"/>
      <c r="H36" s="32"/>
    </row>
    <row r="37" spans="1:10" ht="189" customHeight="1" x14ac:dyDescent="0.2">
      <c r="B37" s="52" t="s">
        <v>187</v>
      </c>
      <c r="C37" s="65" t="s">
        <v>409</v>
      </c>
      <c r="D37" s="54" t="s">
        <v>173</v>
      </c>
      <c r="E37" s="86" t="s">
        <v>173</v>
      </c>
      <c r="F37" s="158" t="s">
        <v>416</v>
      </c>
      <c r="G37" s="159"/>
      <c r="H37" s="32"/>
    </row>
    <row r="38" spans="1:10" ht="108.75" customHeight="1" x14ac:dyDescent="0.2">
      <c r="B38" s="52" t="s">
        <v>174</v>
      </c>
      <c r="C38" s="65" t="s">
        <v>393</v>
      </c>
      <c r="D38" s="54" t="s">
        <v>173</v>
      </c>
      <c r="E38" s="86" t="s">
        <v>173</v>
      </c>
      <c r="F38" s="158" t="s">
        <v>417</v>
      </c>
      <c r="G38" s="159"/>
      <c r="H38" s="32"/>
    </row>
    <row r="39" spans="1:10" ht="90" x14ac:dyDescent="0.2">
      <c r="A39" s="43"/>
      <c r="B39" s="56" t="s">
        <v>388</v>
      </c>
      <c r="C39" s="63" t="s">
        <v>408</v>
      </c>
      <c r="D39" s="57" t="s">
        <v>389</v>
      </c>
      <c r="E39" s="86" t="s">
        <v>175</v>
      </c>
      <c r="F39" s="158" t="s">
        <v>390</v>
      </c>
      <c r="G39" s="159"/>
      <c r="H39" s="40"/>
      <c r="I39" s="40"/>
      <c r="J39" s="40"/>
    </row>
    <row r="40" spans="1:10" ht="51" customHeight="1" x14ac:dyDescent="0.2">
      <c r="A40" s="43"/>
      <c r="B40" s="56" t="s">
        <v>176</v>
      </c>
      <c r="C40" s="65" t="s">
        <v>391</v>
      </c>
      <c r="D40" s="57" t="s">
        <v>389</v>
      </c>
      <c r="E40" s="86" t="s">
        <v>173</v>
      </c>
      <c r="F40" s="158" t="s">
        <v>390</v>
      </c>
      <c r="G40" s="159"/>
      <c r="H40" s="32"/>
    </row>
    <row r="41" spans="1:10" ht="54" customHeight="1" x14ac:dyDescent="0.2">
      <c r="A41" s="43"/>
      <c r="B41" s="56" t="s">
        <v>183</v>
      </c>
      <c r="C41" s="63" t="s">
        <v>211</v>
      </c>
      <c r="D41" s="55" t="s">
        <v>212</v>
      </c>
      <c r="E41" s="86" t="s">
        <v>213</v>
      </c>
      <c r="F41" s="158" t="s">
        <v>214</v>
      </c>
      <c r="G41" s="159"/>
      <c r="H41" s="32"/>
    </row>
    <row r="42" spans="1:10" ht="71.25" customHeight="1" x14ac:dyDescent="0.2">
      <c r="A42" s="43"/>
      <c r="B42" s="56" t="s">
        <v>178</v>
      </c>
      <c r="C42" s="63" t="s">
        <v>215</v>
      </c>
      <c r="D42" s="57" t="s">
        <v>173</v>
      </c>
      <c r="E42" s="86" t="s">
        <v>173</v>
      </c>
      <c r="F42" s="158" t="s">
        <v>418</v>
      </c>
      <c r="G42" s="159"/>
      <c r="H42" s="32"/>
    </row>
    <row r="43" spans="1:10" ht="240" x14ac:dyDescent="0.2">
      <c r="A43" s="43"/>
      <c r="B43" s="52" t="s">
        <v>0</v>
      </c>
      <c r="C43" s="63" t="s">
        <v>223</v>
      </c>
      <c r="D43" s="27" t="s">
        <v>166</v>
      </c>
      <c r="E43" s="87" t="s">
        <v>173</v>
      </c>
      <c r="F43" s="158" t="s">
        <v>419</v>
      </c>
      <c r="G43" s="159"/>
      <c r="H43" s="32"/>
    </row>
    <row r="44" spans="1:10" ht="120.75" customHeight="1" x14ac:dyDescent="0.2">
      <c r="A44" s="43"/>
      <c r="B44" s="66" t="s">
        <v>185</v>
      </c>
      <c r="C44" s="65" t="s">
        <v>216</v>
      </c>
      <c r="D44" s="57" t="s">
        <v>389</v>
      </c>
      <c r="E44" s="86" t="s">
        <v>177</v>
      </c>
      <c r="F44" s="158" t="s">
        <v>420</v>
      </c>
      <c r="G44" s="159"/>
      <c r="H44" s="32"/>
    </row>
    <row r="45" spans="1:10" ht="60" x14ac:dyDescent="0.2">
      <c r="A45" s="43"/>
      <c r="B45" s="58" t="s">
        <v>151</v>
      </c>
      <c r="C45" s="61" t="s">
        <v>217</v>
      </c>
      <c r="D45" s="59" t="s">
        <v>173</v>
      </c>
      <c r="E45" s="88" t="s">
        <v>173</v>
      </c>
      <c r="F45" s="158" t="s">
        <v>418</v>
      </c>
      <c r="G45" s="159"/>
      <c r="H45" s="32"/>
    </row>
    <row r="46" spans="1:10" ht="120" x14ac:dyDescent="0.2">
      <c r="A46" s="43"/>
      <c r="B46" s="52" t="s">
        <v>188</v>
      </c>
      <c r="C46" s="63" t="s">
        <v>218</v>
      </c>
      <c r="D46" s="63" t="s">
        <v>196</v>
      </c>
      <c r="E46" s="86" t="s">
        <v>173</v>
      </c>
      <c r="F46" s="158" t="s">
        <v>418</v>
      </c>
      <c r="G46" s="159"/>
      <c r="H46" s="32"/>
    </row>
    <row r="47" spans="1:10" ht="15.75" x14ac:dyDescent="0.25">
      <c r="B47" s="153" t="s">
        <v>219</v>
      </c>
      <c r="C47" s="154"/>
      <c r="D47" s="154"/>
      <c r="E47" s="154"/>
      <c r="F47" s="154"/>
      <c r="G47" s="155"/>
      <c r="H47" s="32"/>
    </row>
    <row r="48" spans="1:10" ht="93" customHeight="1" x14ac:dyDescent="0.2">
      <c r="B48" s="89" t="s">
        <v>220</v>
      </c>
      <c r="C48" s="148" t="s">
        <v>400</v>
      </c>
      <c r="D48" s="90" t="s">
        <v>173</v>
      </c>
      <c r="E48" s="149" t="s">
        <v>173</v>
      </c>
      <c r="F48" s="156" t="s">
        <v>421</v>
      </c>
      <c r="G48" s="157"/>
      <c r="H48" s="32"/>
    </row>
    <row r="49" spans="2:8" ht="106.5" customHeight="1" x14ac:dyDescent="0.2">
      <c r="B49" s="91" t="s">
        <v>221</v>
      </c>
      <c r="C49" s="150" t="s">
        <v>398</v>
      </c>
      <c r="D49" s="151" t="s">
        <v>173</v>
      </c>
      <c r="E49" s="152" t="s">
        <v>173</v>
      </c>
      <c r="F49" s="177" t="s">
        <v>399</v>
      </c>
      <c r="G49" s="178"/>
      <c r="H49" s="32"/>
    </row>
    <row r="50" spans="2:8" ht="90.75" thickBot="1" x14ac:dyDescent="0.25">
      <c r="B50" s="92" t="s">
        <v>222</v>
      </c>
      <c r="C50" s="93" t="s">
        <v>410</v>
      </c>
      <c r="D50" s="94" t="s">
        <v>173</v>
      </c>
      <c r="E50" s="95" t="s">
        <v>173</v>
      </c>
      <c r="F50" s="169" t="s">
        <v>173</v>
      </c>
      <c r="G50" s="170"/>
    </row>
  </sheetData>
  <mergeCells count="24">
    <mergeCell ref="F50:G50"/>
    <mergeCell ref="F42:G42"/>
    <mergeCell ref="C16:D16"/>
    <mergeCell ref="F34:G34"/>
    <mergeCell ref="F35:G35"/>
    <mergeCell ref="F36:G36"/>
    <mergeCell ref="F37:G37"/>
    <mergeCell ref="F38:G38"/>
    <mergeCell ref="F39:G39"/>
    <mergeCell ref="F40:G40"/>
    <mergeCell ref="F41:G41"/>
    <mergeCell ref="F49:G49"/>
    <mergeCell ref="F43:G43"/>
    <mergeCell ref="F44:G44"/>
    <mergeCell ref="F45:G45"/>
    <mergeCell ref="F46:G46"/>
    <mergeCell ref="B47:G47"/>
    <mergeCell ref="F48:G48"/>
    <mergeCell ref="C15:D15"/>
    <mergeCell ref="C14:D14"/>
    <mergeCell ref="B8:E8"/>
    <mergeCell ref="C11:D11"/>
    <mergeCell ref="C12:D12"/>
    <mergeCell ref="C13:D13"/>
  </mergeCells>
  <hyperlinks>
    <hyperlink ref="C3" r:id="rId1" xr:uid="{6F2A4676-C488-4E33-B55E-AA0645EF780A}"/>
    <hyperlink ref="B12" location="Info!A1" display="Info" xr:uid="{BE71F2C7-0AF0-48E0-AD6F-7CBF0441F9B8}"/>
    <hyperlink ref="B13" location="Calculation!A1" display="Calculation" xr:uid="{28B69534-9380-4C3E-8234-D1D008FB42DE}"/>
    <hyperlink ref="B16" location="'Proportional Share Calculation'!A1" display="Proportional Share Calculation" xr:uid="{A4F5FB5F-D553-4662-AD1E-DEA426ABB062}"/>
    <hyperlink ref="D41" r:id="rId2" xr:uid="{31DCABC6-0D72-4EA9-9A46-798C774BB8E2}"/>
    <hyperlink ref="B14" location="Info!A1" display="Data" xr:uid="{F2717A41-99A6-4117-A6F6-C6AC97A96848}"/>
    <hyperlink ref="B15" location="'Attachment A'!A1" display="Attachment A" xr:uid="{3DDC9924-5A8F-46C9-9C28-FA574A0C22F4}"/>
    <hyperlink ref="D43" location="Info!A1" display="Data" xr:uid="{FC5763B9-DA09-4A31-AC2E-A4736A0037CE}"/>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3"/>
  <sheetViews>
    <sheetView zoomScale="115" zoomScaleNormal="115" workbookViewId="0">
      <pane xSplit="2" ySplit="6" topLeftCell="C7" activePane="bottomRight" state="frozen"/>
      <selection pane="topRight" activeCell="C1" sqref="C1"/>
      <selection pane="bottomLeft" activeCell="A8" sqref="A8"/>
      <selection pane="bottomRight" sqref="A1:A2"/>
    </sheetView>
  </sheetViews>
  <sheetFormatPr defaultColWidth="8.7109375" defaultRowHeight="14.25" x14ac:dyDescent="0.2"/>
  <cols>
    <col min="1" max="1" width="8.7109375" style="1" bestFit="1" customWidth="1"/>
    <col min="2" max="2" width="37.7109375" style="1" bestFit="1" customWidth="1"/>
    <col min="3" max="8" width="13.5703125" style="1" customWidth="1"/>
    <col min="9" max="14" width="17.5703125" style="1" customWidth="1"/>
    <col min="15" max="16" width="16.28515625" style="1" customWidth="1"/>
    <col min="17" max="17" width="8.7109375" style="1"/>
    <col min="18" max="19" width="16.28515625" style="1" customWidth="1"/>
    <col min="20" max="16384" width="8.7109375" style="1"/>
  </cols>
  <sheetData>
    <row r="1" spans="1:19" s="2" customFormat="1" ht="15" customHeight="1" thickBot="1" x14ac:dyDescent="0.3">
      <c r="A1" s="192"/>
      <c r="B1" s="191"/>
      <c r="C1" s="193" t="s">
        <v>180</v>
      </c>
      <c r="D1" s="194"/>
      <c r="E1" s="194"/>
      <c r="F1" s="194"/>
      <c r="G1" s="194"/>
      <c r="H1" s="195"/>
      <c r="I1" s="196" t="s">
        <v>152</v>
      </c>
      <c r="J1" s="197"/>
      <c r="K1" s="197"/>
      <c r="L1" s="197"/>
      <c r="M1" s="197"/>
      <c r="N1" s="197"/>
      <c r="O1" s="197"/>
      <c r="P1" s="198"/>
      <c r="R1" s="184" t="s">
        <v>394</v>
      </c>
      <c r="S1" s="185"/>
    </row>
    <row r="2" spans="1:19" s="2" customFormat="1" ht="15" customHeight="1" x14ac:dyDescent="0.25">
      <c r="A2" s="192"/>
      <c r="B2" s="191"/>
      <c r="C2" s="208" t="s">
        <v>181</v>
      </c>
      <c r="D2" s="179" t="s">
        <v>187</v>
      </c>
      <c r="E2" s="179" t="s">
        <v>182</v>
      </c>
      <c r="F2" s="182" t="s">
        <v>149</v>
      </c>
      <c r="G2" s="183"/>
      <c r="H2" s="199" t="s">
        <v>179</v>
      </c>
      <c r="I2" s="208" t="s">
        <v>397</v>
      </c>
      <c r="J2" s="179" t="s">
        <v>201</v>
      </c>
      <c r="K2" s="179" t="s">
        <v>202</v>
      </c>
      <c r="L2" s="179" t="s">
        <v>203</v>
      </c>
      <c r="M2" s="179" t="s">
        <v>204</v>
      </c>
      <c r="N2" s="188" t="s">
        <v>205</v>
      </c>
      <c r="O2" s="202" t="s">
        <v>153</v>
      </c>
      <c r="P2" s="205" t="s">
        <v>192</v>
      </c>
      <c r="R2" s="186" t="s">
        <v>395</v>
      </c>
      <c r="S2" s="187" t="s">
        <v>396</v>
      </c>
    </row>
    <row r="3" spans="1:19" s="2" customFormat="1" ht="56.1" customHeight="1" x14ac:dyDescent="0.25">
      <c r="C3" s="186"/>
      <c r="D3" s="180"/>
      <c r="E3" s="180"/>
      <c r="F3" s="210" t="s">
        <v>199</v>
      </c>
      <c r="G3" s="210" t="s">
        <v>150</v>
      </c>
      <c r="H3" s="200"/>
      <c r="I3" s="186"/>
      <c r="J3" s="180"/>
      <c r="K3" s="180"/>
      <c r="L3" s="180"/>
      <c r="M3" s="180"/>
      <c r="N3" s="189"/>
      <c r="O3" s="203"/>
      <c r="P3" s="206"/>
      <c r="R3" s="186"/>
      <c r="S3" s="187"/>
    </row>
    <row r="4" spans="1:19" s="2" customFormat="1" ht="15" x14ac:dyDescent="0.25">
      <c r="C4" s="186"/>
      <c r="D4" s="180"/>
      <c r="E4" s="180"/>
      <c r="F4" s="180"/>
      <c r="G4" s="180"/>
      <c r="H4" s="200"/>
      <c r="I4" s="186"/>
      <c r="J4" s="180"/>
      <c r="K4" s="180"/>
      <c r="L4" s="180"/>
      <c r="M4" s="180"/>
      <c r="N4" s="189"/>
      <c r="O4" s="203"/>
      <c r="P4" s="206"/>
      <c r="R4" s="186"/>
      <c r="S4" s="187"/>
    </row>
    <row r="5" spans="1:19" s="2" customFormat="1" ht="15.75" thickBot="1" x14ac:dyDescent="0.3">
      <c r="B5" s="42" t="s">
        <v>156</v>
      </c>
      <c r="C5" s="186"/>
      <c r="D5" s="180"/>
      <c r="E5" s="180"/>
      <c r="F5" s="180"/>
      <c r="G5" s="180"/>
      <c r="H5" s="200"/>
      <c r="I5" s="186"/>
      <c r="J5" s="180"/>
      <c r="K5" s="180"/>
      <c r="L5" s="180"/>
      <c r="M5" s="180"/>
      <c r="N5" s="189"/>
      <c r="O5" s="203"/>
      <c r="P5" s="206"/>
      <c r="R5" s="186"/>
      <c r="S5" s="187"/>
    </row>
    <row r="6" spans="1:19" s="2" customFormat="1" ht="15.75" thickBot="1" x14ac:dyDescent="0.3">
      <c r="A6" s="14" t="s">
        <v>3</v>
      </c>
      <c r="B6" s="17" t="s">
        <v>4</v>
      </c>
      <c r="C6" s="209"/>
      <c r="D6" s="181"/>
      <c r="E6" s="181"/>
      <c r="F6" s="181"/>
      <c r="G6" s="181"/>
      <c r="H6" s="201"/>
      <c r="I6" s="209"/>
      <c r="J6" s="181"/>
      <c r="K6" s="181"/>
      <c r="L6" s="181"/>
      <c r="M6" s="181"/>
      <c r="N6" s="190"/>
      <c r="O6" s="204"/>
      <c r="P6" s="207"/>
      <c r="R6" s="186"/>
      <c r="S6" s="187"/>
    </row>
    <row r="7" spans="1:19" ht="14.25" customHeight="1" x14ac:dyDescent="0.2">
      <c r="A7" s="5">
        <v>10015</v>
      </c>
      <c r="B7" s="11" t="s">
        <v>6</v>
      </c>
      <c r="C7" s="121">
        <v>0.52300000000000002</v>
      </c>
      <c r="D7" s="122">
        <v>0</v>
      </c>
      <c r="E7" s="122">
        <v>0</v>
      </c>
      <c r="F7" s="122">
        <v>0</v>
      </c>
      <c r="G7" s="122">
        <v>0</v>
      </c>
      <c r="H7" s="124">
        <f t="shared" ref="H7:H38" si="0">IF((C7+D7-SUM(E7:G7))&gt;0,C7+D7-SUM(E7:G7),0)</f>
        <v>0.52300000000000002</v>
      </c>
      <c r="I7" s="121">
        <v>0.57299999999999995</v>
      </c>
      <c r="J7" s="122">
        <f t="shared" ref="J7:J70" si="1">IF(H7&lt;I7,H7-I7,0)</f>
        <v>-4.9999999999999933E-2</v>
      </c>
      <c r="K7" s="122">
        <f>0.5*'Conservation Data'!J3</f>
        <v>0</v>
      </c>
      <c r="L7" s="122">
        <f>G7*0.5</f>
        <v>0</v>
      </c>
      <c r="M7" s="123">
        <f>IF(H7&gt;I7,(H7-I7)*0.25,0)</f>
        <v>0</v>
      </c>
      <c r="N7" s="125">
        <f>'Proportional Share Calculation'!E4</f>
        <v>1.8973166093955184E-2</v>
      </c>
      <c r="O7" s="126">
        <f t="shared" ref="O7:O37" si="2">SUM(I7:N7)</f>
        <v>0.54197316609395518</v>
      </c>
      <c r="P7" s="127">
        <f t="shared" ref="P7:P37" si="3">H7-O7</f>
        <v>-1.8973166093955163E-2</v>
      </c>
      <c r="R7" s="117" t="str">
        <f>IF(O7&lt;5, "Yes", "No")</f>
        <v>Yes</v>
      </c>
      <c r="S7" s="118">
        <f>IF(R7="Yes",MIN(O7*2,5),"N/A")</f>
        <v>1.0839463321879104</v>
      </c>
    </row>
    <row r="8" spans="1:19" ht="14.25" customHeight="1" x14ac:dyDescent="0.2">
      <c r="A8" s="5">
        <v>10024</v>
      </c>
      <c r="B8" s="11" t="s">
        <v>7</v>
      </c>
      <c r="C8" s="121">
        <v>214.648</v>
      </c>
      <c r="D8" s="122">
        <v>0</v>
      </c>
      <c r="E8" s="122">
        <v>0</v>
      </c>
      <c r="F8" s="122">
        <v>0.91900000000000004</v>
      </c>
      <c r="G8" s="122">
        <v>0</v>
      </c>
      <c r="H8" s="124">
        <f t="shared" si="0"/>
        <v>213.72899999999998</v>
      </c>
      <c r="I8" s="121">
        <v>200.923</v>
      </c>
      <c r="J8" s="122">
        <f t="shared" si="1"/>
        <v>0</v>
      </c>
      <c r="K8" s="122">
        <f>0.5*'Conservation Data'!J4</f>
        <v>1.4252020014000009</v>
      </c>
      <c r="L8" s="122">
        <f t="shared" ref="L8:L71" si="4">G8*0.5</f>
        <v>0</v>
      </c>
      <c r="M8" s="123">
        <f t="shared" ref="M8:M71" si="5">IF(H8&gt;I8,(H8-I8)*0.25,0)</f>
        <v>3.2014999999999958</v>
      </c>
      <c r="N8" s="125">
        <f>'Proportional Share Calculation'!E5</f>
        <v>7.4568425174675994</v>
      </c>
      <c r="O8" s="126">
        <f t="shared" si="2"/>
        <v>213.00654451886763</v>
      </c>
      <c r="P8" s="127">
        <f t="shared" si="3"/>
        <v>0.72245548113235714</v>
      </c>
      <c r="R8" s="117" t="str">
        <f t="shared" ref="R8:R71" si="6">IF(O8&lt;5, "Yes", "No")</f>
        <v>No</v>
      </c>
      <c r="S8" s="118" t="str">
        <f t="shared" ref="S8:S71" si="7">IF(R8="Yes",MIN(O8*2,5),"N/A")</f>
        <v>N/A</v>
      </c>
    </row>
    <row r="9" spans="1:19" ht="14.25" customHeight="1" x14ac:dyDescent="0.2">
      <c r="A9" s="5">
        <v>10025</v>
      </c>
      <c r="B9" s="11" t="s">
        <v>8</v>
      </c>
      <c r="C9" s="121">
        <v>73.281000000000006</v>
      </c>
      <c r="D9" s="122">
        <v>0</v>
      </c>
      <c r="E9" s="122">
        <v>0</v>
      </c>
      <c r="F9" s="122">
        <v>0</v>
      </c>
      <c r="G9" s="122">
        <v>0</v>
      </c>
      <c r="H9" s="124">
        <f t="shared" si="0"/>
        <v>73.281000000000006</v>
      </c>
      <c r="I9" s="121">
        <v>59.658999999999999</v>
      </c>
      <c r="J9" s="122">
        <f t="shared" si="1"/>
        <v>0</v>
      </c>
      <c r="K9" s="122">
        <f>0.5*'Conservation Data'!J5</f>
        <v>0.63304065263219111</v>
      </c>
      <c r="L9" s="122">
        <f t="shared" si="4"/>
        <v>0</v>
      </c>
      <c r="M9" s="123">
        <f t="shared" si="5"/>
        <v>3.4055000000000017</v>
      </c>
      <c r="N9" s="125">
        <f>'Proportional Share Calculation'!E6</f>
        <v>2.3107916225217076</v>
      </c>
      <c r="O9" s="126">
        <f t="shared" si="2"/>
        <v>66.008332275153904</v>
      </c>
      <c r="P9" s="127">
        <f t="shared" si="3"/>
        <v>7.2726677248461016</v>
      </c>
      <c r="R9" s="117" t="str">
        <f t="shared" si="6"/>
        <v>No</v>
      </c>
      <c r="S9" s="118" t="str">
        <f t="shared" si="7"/>
        <v>N/A</v>
      </c>
    </row>
    <row r="10" spans="1:19" x14ac:dyDescent="0.2">
      <c r="A10" s="5">
        <v>10027</v>
      </c>
      <c r="B10" s="11" t="s">
        <v>9</v>
      </c>
      <c r="C10" s="121">
        <v>69.283000000000001</v>
      </c>
      <c r="D10" s="122">
        <v>0</v>
      </c>
      <c r="E10" s="122">
        <v>0</v>
      </c>
      <c r="F10" s="122">
        <v>0</v>
      </c>
      <c r="G10" s="122">
        <v>0</v>
      </c>
      <c r="H10" s="124">
        <f t="shared" si="0"/>
        <v>69.283000000000001</v>
      </c>
      <c r="I10" s="121">
        <v>61.194000000000003</v>
      </c>
      <c r="J10" s="122">
        <f t="shared" si="1"/>
        <v>0</v>
      </c>
      <c r="K10" s="122">
        <f>0.5*'Conservation Data'!J6</f>
        <v>2.5006324149771688E-2</v>
      </c>
      <c r="L10" s="122">
        <f t="shared" si="4"/>
        <v>0</v>
      </c>
      <c r="M10" s="123">
        <f t="shared" si="5"/>
        <v>2.0222499999999997</v>
      </c>
      <c r="N10" s="125">
        <f>'Proportional Share Calculation'!E7</f>
        <v>2.294238738486591</v>
      </c>
      <c r="O10" s="126">
        <f t="shared" si="2"/>
        <v>65.535495062636357</v>
      </c>
      <c r="P10" s="127">
        <f t="shared" si="3"/>
        <v>3.7475049373636438</v>
      </c>
      <c r="R10" s="117" t="str">
        <f t="shared" si="6"/>
        <v>No</v>
      </c>
      <c r="S10" s="118" t="str">
        <f t="shared" si="7"/>
        <v>N/A</v>
      </c>
    </row>
    <row r="11" spans="1:19" x14ac:dyDescent="0.2">
      <c r="A11" s="5">
        <v>10029</v>
      </c>
      <c r="B11" s="11" t="s">
        <v>10</v>
      </c>
      <c r="C11" s="121">
        <v>22.3</v>
      </c>
      <c r="D11" s="122">
        <v>0</v>
      </c>
      <c r="E11" s="122">
        <v>0</v>
      </c>
      <c r="F11" s="122">
        <v>0</v>
      </c>
      <c r="G11" s="122">
        <v>0</v>
      </c>
      <c r="H11" s="124">
        <f t="shared" si="0"/>
        <v>22.3</v>
      </c>
      <c r="I11" s="121">
        <v>17.616</v>
      </c>
      <c r="J11" s="122">
        <f t="shared" si="1"/>
        <v>0</v>
      </c>
      <c r="K11" s="122">
        <f>0.5*'Conservation Data'!J7</f>
        <v>0</v>
      </c>
      <c r="L11" s="122">
        <f t="shared" si="4"/>
        <v>0</v>
      </c>
      <c r="M11" s="123">
        <f t="shared" si="5"/>
        <v>1.1710000000000003</v>
      </c>
      <c r="N11" s="125">
        <f>'Proportional Share Calculation'!E8</f>
        <v>0.68154659924882599</v>
      </c>
      <c r="O11" s="126">
        <f t="shared" si="2"/>
        <v>19.468546599248825</v>
      </c>
      <c r="P11" s="127">
        <f t="shared" si="3"/>
        <v>2.831453400751176</v>
      </c>
      <c r="R11" s="117" t="str">
        <f t="shared" si="6"/>
        <v>No</v>
      </c>
      <c r="S11" s="118" t="str">
        <f t="shared" si="7"/>
        <v>N/A</v>
      </c>
    </row>
    <row r="12" spans="1:19" x14ac:dyDescent="0.2">
      <c r="A12" s="5">
        <v>10044</v>
      </c>
      <c r="B12" s="11" t="s">
        <v>11</v>
      </c>
      <c r="C12" s="121">
        <v>21.960999999999999</v>
      </c>
      <c r="D12" s="122">
        <v>0</v>
      </c>
      <c r="E12" s="122">
        <v>0</v>
      </c>
      <c r="F12" s="122">
        <v>0</v>
      </c>
      <c r="G12" s="122">
        <v>0</v>
      </c>
      <c r="H12" s="124">
        <f t="shared" si="0"/>
        <v>21.960999999999999</v>
      </c>
      <c r="I12" s="121">
        <v>20.309000000000001</v>
      </c>
      <c r="J12" s="122">
        <f t="shared" si="1"/>
        <v>0</v>
      </c>
      <c r="K12" s="122">
        <f>0.5*'Conservation Data'!J8</f>
        <v>0</v>
      </c>
      <c r="L12" s="122">
        <f t="shared" si="4"/>
        <v>0</v>
      </c>
      <c r="M12" s="123">
        <f t="shared" si="5"/>
        <v>0.41299999999999937</v>
      </c>
      <c r="N12" s="125">
        <f>'Proportional Share Calculation'!E9</f>
        <v>0.75174368604003694</v>
      </c>
      <c r="O12" s="126">
        <f t="shared" si="2"/>
        <v>21.473743686040038</v>
      </c>
      <c r="P12" s="127">
        <f t="shared" si="3"/>
        <v>0.48725631395996061</v>
      </c>
      <c r="R12" s="117" t="str">
        <f t="shared" si="6"/>
        <v>No</v>
      </c>
      <c r="S12" s="118" t="str">
        <f t="shared" si="7"/>
        <v>N/A</v>
      </c>
    </row>
    <row r="13" spans="1:19" x14ac:dyDescent="0.2">
      <c r="A13" s="5">
        <v>10046</v>
      </c>
      <c r="B13" s="11" t="s">
        <v>12</v>
      </c>
      <c r="C13" s="121">
        <v>99.58</v>
      </c>
      <c r="D13" s="122">
        <v>0</v>
      </c>
      <c r="E13" s="122">
        <v>0</v>
      </c>
      <c r="F13" s="122">
        <v>0</v>
      </c>
      <c r="G13" s="122">
        <v>0</v>
      </c>
      <c r="H13" s="124">
        <f t="shared" si="0"/>
        <v>99.58</v>
      </c>
      <c r="I13" s="121">
        <v>81.850999999999999</v>
      </c>
      <c r="J13" s="122">
        <f t="shared" si="1"/>
        <v>0</v>
      </c>
      <c r="K13" s="122">
        <f>0.5*'Conservation Data'!J9</f>
        <v>0.14950804708904111</v>
      </c>
      <c r="L13" s="122">
        <f t="shared" si="4"/>
        <v>0</v>
      </c>
      <c r="M13" s="123">
        <f t="shared" si="5"/>
        <v>4.4322499999999998</v>
      </c>
      <c r="N13" s="125">
        <f>'Proportional Share Calculation'!E10</f>
        <v>3.1355699319045156</v>
      </c>
      <c r="O13" s="126">
        <f t="shared" si="2"/>
        <v>89.568327978993551</v>
      </c>
      <c r="P13" s="127">
        <f t="shared" si="3"/>
        <v>10.011672021006447</v>
      </c>
      <c r="R13" s="117" t="str">
        <f t="shared" si="6"/>
        <v>No</v>
      </c>
      <c r="S13" s="118" t="str">
        <f t="shared" si="7"/>
        <v>N/A</v>
      </c>
    </row>
    <row r="14" spans="1:19" x14ac:dyDescent="0.2">
      <c r="A14" s="5">
        <v>10047</v>
      </c>
      <c r="B14" s="11" t="s">
        <v>13</v>
      </c>
      <c r="C14" s="121">
        <v>142.828</v>
      </c>
      <c r="D14" s="122">
        <v>1.353</v>
      </c>
      <c r="E14" s="122">
        <v>0</v>
      </c>
      <c r="F14" s="122">
        <v>0</v>
      </c>
      <c r="G14" s="122">
        <v>0</v>
      </c>
      <c r="H14" s="124">
        <f t="shared" si="0"/>
        <v>144.18100000000001</v>
      </c>
      <c r="I14" s="121">
        <v>156.673</v>
      </c>
      <c r="J14" s="122">
        <f t="shared" si="1"/>
        <v>-12.49199999999999</v>
      </c>
      <c r="K14" s="122">
        <f>0.5*'Conservation Data'!J10</f>
        <v>7.3780984849999981E-2</v>
      </c>
      <c r="L14" s="122">
        <f t="shared" si="4"/>
        <v>0</v>
      </c>
      <c r="M14" s="123">
        <f t="shared" si="5"/>
        <v>0</v>
      </c>
      <c r="N14" s="125">
        <f>'Proportional Share Calculation'!E11</f>
        <v>5.2332120831217726</v>
      </c>
      <c r="O14" s="126">
        <f t="shared" si="2"/>
        <v>149.48799306797179</v>
      </c>
      <c r="P14" s="127">
        <f t="shared" si="3"/>
        <v>-5.3069930679717743</v>
      </c>
      <c r="R14" s="117" t="str">
        <f t="shared" si="6"/>
        <v>No</v>
      </c>
      <c r="S14" s="118" t="str">
        <f t="shared" si="7"/>
        <v>N/A</v>
      </c>
    </row>
    <row r="15" spans="1:19" x14ac:dyDescent="0.2">
      <c r="A15" s="5">
        <v>10055</v>
      </c>
      <c r="B15" s="11" t="s">
        <v>14</v>
      </c>
      <c r="C15" s="121">
        <v>0.46100000000000002</v>
      </c>
      <c r="D15" s="122">
        <v>0</v>
      </c>
      <c r="E15" s="122">
        <v>0</v>
      </c>
      <c r="F15" s="122">
        <v>0</v>
      </c>
      <c r="G15" s="122">
        <v>0</v>
      </c>
      <c r="H15" s="124">
        <f t="shared" si="0"/>
        <v>0.46100000000000002</v>
      </c>
      <c r="I15" s="121">
        <v>0.39800000000000002</v>
      </c>
      <c r="J15" s="122">
        <f t="shared" si="1"/>
        <v>0</v>
      </c>
      <c r="K15" s="122">
        <f>0.5*'Conservation Data'!J11</f>
        <v>0</v>
      </c>
      <c r="L15" s="122">
        <f t="shared" si="4"/>
        <v>0</v>
      </c>
      <c r="M15" s="123">
        <f t="shared" si="5"/>
        <v>1.575E-2</v>
      </c>
      <c r="N15" s="125">
        <f>'Proportional Share Calculation'!E12</f>
        <v>1.500984220147984E-2</v>
      </c>
      <c r="O15" s="126">
        <f t="shared" si="2"/>
        <v>0.42875984220147983</v>
      </c>
      <c r="P15" s="127">
        <f t="shared" si="3"/>
        <v>3.2240157798520186E-2</v>
      </c>
      <c r="R15" s="117" t="str">
        <f t="shared" si="6"/>
        <v>Yes</v>
      </c>
      <c r="S15" s="118">
        <f t="shared" si="7"/>
        <v>0.85751968440295967</v>
      </c>
    </row>
    <row r="16" spans="1:19" x14ac:dyDescent="0.2">
      <c r="A16" s="5">
        <v>10057</v>
      </c>
      <c r="B16" s="11" t="s">
        <v>15</v>
      </c>
      <c r="C16" s="121">
        <v>19.288</v>
      </c>
      <c r="D16" s="122">
        <v>0</v>
      </c>
      <c r="E16" s="122">
        <v>0</v>
      </c>
      <c r="F16" s="122">
        <v>0</v>
      </c>
      <c r="G16" s="122">
        <v>0</v>
      </c>
      <c r="H16" s="124">
        <f t="shared" si="0"/>
        <v>19.288</v>
      </c>
      <c r="I16" s="121">
        <v>21.068999999999999</v>
      </c>
      <c r="J16" s="122">
        <f t="shared" si="1"/>
        <v>-1.7809999999999988</v>
      </c>
      <c r="K16" s="122">
        <f>0.5*'Conservation Data'!J12</f>
        <v>0</v>
      </c>
      <c r="L16" s="122">
        <f t="shared" si="4"/>
        <v>0</v>
      </c>
      <c r="M16" s="123">
        <f t="shared" si="5"/>
        <v>0</v>
      </c>
      <c r="N16" s="125">
        <f>'Proportional Share Calculation'!E13</f>
        <v>0.69972165892965121</v>
      </c>
      <c r="O16" s="126">
        <f t="shared" si="2"/>
        <v>19.987721658929651</v>
      </c>
      <c r="P16" s="127">
        <f t="shared" si="3"/>
        <v>-0.69972165892965066</v>
      </c>
      <c r="R16" s="117" t="str">
        <f t="shared" si="6"/>
        <v>No</v>
      </c>
      <c r="S16" s="118" t="str">
        <f t="shared" si="7"/>
        <v>N/A</v>
      </c>
    </row>
    <row r="17" spans="1:19" x14ac:dyDescent="0.2">
      <c r="A17" s="5">
        <v>10059</v>
      </c>
      <c r="B17" s="11" t="s">
        <v>16</v>
      </c>
      <c r="C17" s="121">
        <v>8.0960000000000001</v>
      </c>
      <c r="D17" s="122">
        <v>0</v>
      </c>
      <c r="E17" s="122">
        <v>0</v>
      </c>
      <c r="F17" s="122">
        <v>0</v>
      </c>
      <c r="G17" s="122">
        <v>0</v>
      </c>
      <c r="H17" s="124">
        <f t="shared" si="0"/>
        <v>8.0960000000000001</v>
      </c>
      <c r="I17" s="121">
        <v>7.6390000000000002</v>
      </c>
      <c r="J17" s="122">
        <f t="shared" si="1"/>
        <v>0</v>
      </c>
      <c r="K17" s="122">
        <f>0.5*'Conservation Data'!J13</f>
        <v>0</v>
      </c>
      <c r="L17" s="122">
        <f t="shared" si="4"/>
        <v>0</v>
      </c>
      <c r="M17" s="123">
        <f t="shared" si="5"/>
        <v>0.11424999999999996</v>
      </c>
      <c r="N17" s="125">
        <f>'Proportional Share Calculation'!E14</f>
        <v>0.28126902489093308</v>
      </c>
      <c r="O17" s="126">
        <f t="shared" si="2"/>
        <v>8.0345190248909333</v>
      </c>
      <c r="P17" s="127">
        <f t="shared" si="3"/>
        <v>6.1480975109066804E-2</v>
      </c>
      <c r="R17" s="117" t="str">
        <f t="shared" si="6"/>
        <v>No</v>
      </c>
      <c r="S17" s="118" t="str">
        <f t="shared" si="7"/>
        <v>N/A</v>
      </c>
    </row>
    <row r="18" spans="1:19" x14ac:dyDescent="0.2">
      <c r="A18" s="5">
        <v>10061</v>
      </c>
      <c r="B18" s="11" t="s">
        <v>17</v>
      </c>
      <c r="C18" s="121">
        <v>9.6999999999999993</v>
      </c>
      <c r="D18" s="122">
        <v>0</v>
      </c>
      <c r="E18" s="122">
        <v>0</v>
      </c>
      <c r="F18" s="122">
        <v>0</v>
      </c>
      <c r="G18" s="122">
        <v>0</v>
      </c>
      <c r="H18" s="124">
        <f t="shared" si="0"/>
        <v>9.6999999999999993</v>
      </c>
      <c r="I18" s="121">
        <v>8.7469999999999999</v>
      </c>
      <c r="J18" s="122">
        <f t="shared" si="1"/>
        <v>0</v>
      </c>
      <c r="K18" s="122">
        <f>0.5*'Conservation Data'!J14</f>
        <v>0</v>
      </c>
      <c r="L18" s="122">
        <f t="shared" si="4"/>
        <v>0</v>
      </c>
      <c r="M18" s="123">
        <f t="shared" si="5"/>
        <v>0.23824999999999985</v>
      </c>
      <c r="N18" s="125">
        <f>'Proportional Share Calculation'!E15</f>
        <v>0.32596298402621571</v>
      </c>
      <c r="O18" s="126">
        <f t="shared" si="2"/>
        <v>9.3112129840262163</v>
      </c>
      <c r="P18" s="127">
        <f t="shared" si="3"/>
        <v>0.38878701597378296</v>
      </c>
      <c r="R18" s="117" t="str">
        <f t="shared" si="6"/>
        <v>No</v>
      </c>
      <c r="S18" s="118" t="str">
        <f t="shared" si="7"/>
        <v>N/A</v>
      </c>
    </row>
    <row r="19" spans="1:19" x14ac:dyDescent="0.2">
      <c r="A19" s="5">
        <v>10062</v>
      </c>
      <c r="B19" s="11" t="s">
        <v>18</v>
      </c>
      <c r="C19" s="121">
        <v>8.8529999999999998</v>
      </c>
      <c r="D19" s="122">
        <v>0</v>
      </c>
      <c r="E19" s="122">
        <v>0</v>
      </c>
      <c r="F19" s="122">
        <v>1.881</v>
      </c>
      <c r="G19" s="122">
        <v>0</v>
      </c>
      <c r="H19" s="124">
        <f t="shared" si="0"/>
        <v>6.9719999999999995</v>
      </c>
      <c r="I19" s="121">
        <v>5.32</v>
      </c>
      <c r="J19" s="122">
        <f t="shared" si="1"/>
        <v>0</v>
      </c>
      <c r="K19" s="122">
        <f>0.5*'Conservation Data'!J15</f>
        <v>3.9288606735159798E-2</v>
      </c>
      <c r="L19" s="122">
        <f t="shared" si="4"/>
        <v>0</v>
      </c>
      <c r="M19" s="123">
        <f t="shared" si="5"/>
        <v>0.41299999999999981</v>
      </c>
      <c r="N19" s="125">
        <f>'Proportional Share Calculation'!E16</f>
        <v>0.20940457070331037</v>
      </c>
      <c r="O19" s="126">
        <f t="shared" si="2"/>
        <v>5.9816931774384701</v>
      </c>
      <c r="P19" s="127">
        <f t="shared" si="3"/>
        <v>0.99030682256152947</v>
      </c>
      <c r="R19" s="117" t="str">
        <f t="shared" si="6"/>
        <v>No</v>
      </c>
      <c r="S19" s="118" t="str">
        <f t="shared" si="7"/>
        <v>N/A</v>
      </c>
    </row>
    <row r="20" spans="1:19" x14ac:dyDescent="0.2">
      <c r="A20" s="5">
        <v>10064</v>
      </c>
      <c r="B20" s="11" t="s">
        <v>19</v>
      </c>
      <c r="C20" s="121">
        <v>17.126999999999999</v>
      </c>
      <c r="D20" s="122">
        <v>0</v>
      </c>
      <c r="E20" s="122">
        <v>0</v>
      </c>
      <c r="F20" s="122">
        <v>0</v>
      </c>
      <c r="G20" s="122">
        <v>0</v>
      </c>
      <c r="H20" s="124">
        <f t="shared" si="0"/>
        <v>17.126999999999999</v>
      </c>
      <c r="I20" s="121">
        <v>14.064</v>
      </c>
      <c r="J20" s="122">
        <f t="shared" si="1"/>
        <v>0</v>
      </c>
      <c r="K20" s="122">
        <f>0.5*'Conservation Data'!J16</f>
        <v>0</v>
      </c>
      <c r="L20" s="122">
        <f t="shared" si="4"/>
        <v>0</v>
      </c>
      <c r="M20" s="123">
        <f t="shared" si="5"/>
        <v>0.76574999999999971</v>
      </c>
      <c r="N20" s="125">
        <f>'Proportional Share Calculation'!E17</f>
        <v>0.53798720818705903</v>
      </c>
      <c r="O20" s="126">
        <f t="shared" si="2"/>
        <v>15.36773720818706</v>
      </c>
      <c r="P20" s="127">
        <f t="shared" si="3"/>
        <v>1.7592627918129384</v>
      </c>
      <c r="R20" s="117" t="str">
        <f t="shared" si="6"/>
        <v>No</v>
      </c>
      <c r="S20" s="118" t="str">
        <f t="shared" si="7"/>
        <v>N/A</v>
      </c>
    </row>
    <row r="21" spans="1:19" x14ac:dyDescent="0.2">
      <c r="A21" s="5">
        <v>10065</v>
      </c>
      <c r="B21" s="11" t="s">
        <v>20</v>
      </c>
      <c r="C21" s="121">
        <v>4.5780000000000003</v>
      </c>
      <c r="D21" s="122">
        <v>0</v>
      </c>
      <c r="E21" s="122">
        <v>0</v>
      </c>
      <c r="F21" s="122">
        <v>0</v>
      </c>
      <c r="G21" s="122">
        <v>0</v>
      </c>
      <c r="H21" s="124">
        <f t="shared" si="0"/>
        <v>4.5780000000000003</v>
      </c>
      <c r="I21" s="121">
        <v>2.3780000000000001</v>
      </c>
      <c r="J21" s="122">
        <f t="shared" si="1"/>
        <v>0</v>
      </c>
      <c r="K21" s="122">
        <f>0.5*'Conservation Data'!J17</f>
        <v>0</v>
      </c>
      <c r="L21" s="122">
        <f t="shared" si="4"/>
        <v>0</v>
      </c>
      <c r="M21" s="123">
        <f t="shared" si="5"/>
        <v>0.55000000000000004</v>
      </c>
      <c r="N21" s="125">
        <f>'Proportional Share Calculation'!E18</f>
        <v>0.10622070807476247</v>
      </c>
      <c r="O21" s="126">
        <f t="shared" si="2"/>
        <v>3.0342207080747623</v>
      </c>
      <c r="P21" s="127">
        <f t="shared" si="3"/>
        <v>1.543779291925238</v>
      </c>
      <c r="R21" s="117" t="str">
        <f t="shared" si="6"/>
        <v>Yes</v>
      </c>
      <c r="S21" s="118">
        <f t="shared" si="7"/>
        <v>5</v>
      </c>
    </row>
    <row r="22" spans="1:19" x14ac:dyDescent="0.2">
      <c r="A22" s="5">
        <v>10066</v>
      </c>
      <c r="B22" s="11" t="s">
        <v>21</v>
      </c>
      <c r="C22" s="121">
        <v>33.027999999999999</v>
      </c>
      <c r="D22" s="122">
        <v>0</v>
      </c>
      <c r="E22" s="122">
        <v>0</v>
      </c>
      <c r="F22" s="122">
        <v>7.1139999999999999</v>
      </c>
      <c r="G22" s="122">
        <v>0</v>
      </c>
      <c r="H22" s="124">
        <f t="shared" si="0"/>
        <v>25.913999999999998</v>
      </c>
      <c r="I22" s="121">
        <v>24.370999999999999</v>
      </c>
      <c r="J22" s="122">
        <f t="shared" si="1"/>
        <v>0</v>
      </c>
      <c r="K22" s="122">
        <f>0.5*'Conservation Data'!J18</f>
        <v>2.2039859500000002E-2</v>
      </c>
      <c r="L22" s="122">
        <f t="shared" si="4"/>
        <v>0</v>
      </c>
      <c r="M22" s="123">
        <f t="shared" si="5"/>
        <v>0.38574999999999982</v>
      </c>
      <c r="N22" s="125">
        <f>'Proportional Share Calculation'!E19</f>
        <v>0.89891414074857723</v>
      </c>
      <c r="O22" s="126">
        <f t="shared" si="2"/>
        <v>25.677704000248578</v>
      </c>
      <c r="P22" s="127">
        <f t="shared" si="3"/>
        <v>0.23629599975141957</v>
      </c>
      <c r="R22" s="117" t="str">
        <f t="shared" si="6"/>
        <v>No</v>
      </c>
      <c r="S22" s="118" t="str">
        <f t="shared" si="7"/>
        <v>N/A</v>
      </c>
    </row>
    <row r="23" spans="1:19" x14ac:dyDescent="0.2">
      <c r="A23" s="5">
        <v>10067</v>
      </c>
      <c r="B23" s="11" t="s">
        <v>22</v>
      </c>
      <c r="C23" s="121">
        <v>15.833</v>
      </c>
      <c r="D23" s="122">
        <v>0</v>
      </c>
      <c r="E23" s="122">
        <v>0</v>
      </c>
      <c r="F23" s="122">
        <v>0</v>
      </c>
      <c r="G23" s="122">
        <v>0</v>
      </c>
      <c r="H23" s="124">
        <f t="shared" si="0"/>
        <v>15.833</v>
      </c>
      <c r="I23" s="121">
        <v>15.817</v>
      </c>
      <c r="J23" s="122">
        <f t="shared" si="1"/>
        <v>0</v>
      </c>
      <c r="K23" s="122">
        <f>0.5*'Conservation Data'!J19</f>
        <v>3.9341316000000006E-3</v>
      </c>
      <c r="L23" s="122">
        <f t="shared" si="4"/>
        <v>0</v>
      </c>
      <c r="M23" s="123">
        <f t="shared" si="5"/>
        <v>4.0000000000000036E-3</v>
      </c>
      <c r="N23" s="125">
        <f>'Proportional Share Calculation'!E20</f>
        <v>0.57409006444502331</v>
      </c>
      <c r="O23" s="126">
        <f t="shared" si="2"/>
        <v>16.399024196045023</v>
      </c>
      <c r="P23" s="127">
        <f t="shared" si="3"/>
        <v>-0.56602419604502252</v>
      </c>
      <c r="R23" s="117" t="str">
        <f t="shared" si="6"/>
        <v>No</v>
      </c>
      <c r="S23" s="118" t="str">
        <f t="shared" si="7"/>
        <v>N/A</v>
      </c>
    </row>
    <row r="24" spans="1:19" x14ac:dyDescent="0.2">
      <c r="A24" s="5">
        <v>10068</v>
      </c>
      <c r="B24" s="11" t="s">
        <v>23</v>
      </c>
      <c r="C24" s="121">
        <v>2.4790000000000001</v>
      </c>
      <c r="D24" s="122">
        <v>0</v>
      </c>
      <c r="E24" s="122">
        <v>0</v>
      </c>
      <c r="F24" s="122">
        <v>0</v>
      </c>
      <c r="G24" s="122">
        <v>0</v>
      </c>
      <c r="H24" s="124">
        <f t="shared" si="0"/>
        <v>2.4790000000000001</v>
      </c>
      <c r="I24" s="121">
        <v>2.77</v>
      </c>
      <c r="J24" s="122">
        <f t="shared" si="1"/>
        <v>-0.29099999999999993</v>
      </c>
      <c r="K24" s="122">
        <f>0.5*'Conservation Data'!J20</f>
        <v>0</v>
      </c>
      <c r="L24" s="122">
        <f t="shared" si="4"/>
        <v>0</v>
      </c>
      <c r="M24" s="123">
        <f t="shared" si="5"/>
        <v>0</v>
      </c>
      <c r="N24" s="125">
        <f>'Proportional Share Calculation'!E21</f>
        <v>8.9932081734062905E-2</v>
      </c>
      <c r="O24" s="126">
        <f t="shared" si="2"/>
        <v>2.5689320817340628</v>
      </c>
      <c r="P24" s="127">
        <f t="shared" si="3"/>
        <v>-8.9932081734062752E-2</v>
      </c>
      <c r="R24" s="117" t="str">
        <f t="shared" si="6"/>
        <v>Yes</v>
      </c>
      <c r="S24" s="118">
        <f t="shared" si="7"/>
        <v>5</v>
      </c>
    </row>
    <row r="25" spans="1:19" x14ac:dyDescent="0.2">
      <c r="A25" s="5">
        <v>10070</v>
      </c>
      <c r="B25" s="11" t="s">
        <v>24</v>
      </c>
      <c r="C25" s="121">
        <v>0.38700000000000001</v>
      </c>
      <c r="D25" s="122">
        <v>0</v>
      </c>
      <c r="E25" s="122">
        <v>0</v>
      </c>
      <c r="F25" s="122">
        <v>0</v>
      </c>
      <c r="G25" s="122">
        <v>0</v>
      </c>
      <c r="H25" s="124">
        <f t="shared" si="0"/>
        <v>0.38700000000000001</v>
      </c>
      <c r="I25" s="121">
        <v>0.35899999999999999</v>
      </c>
      <c r="J25" s="122">
        <f t="shared" si="1"/>
        <v>0</v>
      </c>
      <c r="K25" s="122">
        <f>0.5*'Conservation Data'!J21</f>
        <v>0</v>
      </c>
      <c r="L25" s="122">
        <f t="shared" si="4"/>
        <v>0</v>
      </c>
      <c r="M25" s="123">
        <f t="shared" si="5"/>
        <v>7.0000000000000062E-3</v>
      </c>
      <c r="N25" s="125">
        <f>'Proportional Share Calculation'!E22</f>
        <v>1.3277588509345309E-2</v>
      </c>
      <c r="O25" s="126">
        <f t="shared" si="2"/>
        <v>0.37927758850934529</v>
      </c>
      <c r="P25" s="127">
        <f t="shared" si="3"/>
        <v>7.7224114906547237E-3</v>
      </c>
      <c r="R25" s="117" t="str">
        <f t="shared" si="6"/>
        <v>Yes</v>
      </c>
      <c r="S25" s="118">
        <f t="shared" si="7"/>
        <v>0.75855517701869057</v>
      </c>
    </row>
    <row r="26" spans="1:19" x14ac:dyDescent="0.2">
      <c r="A26" s="5">
        <v>10071</v>
      </c>
      <c r="B26" s="11" t="s">
        <v>25</v>
      </c>
      <c r="C26" s="121">
        <v>1.996</v>
      </c>
      <c r="D26" s="122">
        <v>0</v>
      </c>
      <c r="E26" s="122">
        <v>0</v>
      </c>
      <c r="F26" s="122">
        <v>0</v>
      </c>
      <c r="G26" s="122">
        <v>0</v>
      </c>
      <c r="H26" s="124">
        <f t="shared" si="0"/>
        <v>1.996</v>
      </c>
      <c r="I26" s="121">
        <v>1.9139999999999999</v>
      </c>
      <c r="J26" s="122">
        <f t="shared" si="1"/>
        <v>0</v>
      </c>
      <c r="K26" s="122">
        <f>0.5*'Conservation Data'!J22</f>
        <v>0</v>
      </c>
      <c r="L26" s="122">
        <f t="shared" si="4"/>
        <v>0</v>
      </c>
      <c r="M26" s="123">
        <f t="shared" si="5"/>
        <v>2.0500000000000018E-2</v>
      </c>
      <c r="N26" s="125">
        <f>'Proportional Share Calculation'!E23</f>
        <v>7.0178948009094258E-2</v>
      </c>
      <c r="O26" s="126">
        <f t="shared" si="2"/>
        <v>2.0046789480090941</v>
      </c>
      <c r="P26" s="127">
        <f t="shared" si="3"/>
        <v>-8.6789480090940785E-3</v>
      </c>
      <c r="R26" s="117" t="str">
        <f t="shared" si="6"/>
        <v>Yes</v>
      </c>
      <c r="S26" s="118">
        <f t="shared" si="7"/>
        <v>4.0093578960181881</v>
      </c>
    </row>
    <row r="27" spans="1:19" x14ac:dyDescent="0.2">
      <c r="A27" s="5">
        <v>10072</v>
      </c>
      <c r="B27" s="11" t="s">
        <v>26</v>
      </c>
      <c r="C27" s="121">
        <v>25.111000000000001</v>
      </c>
      <c r="D27" s="122">
        <v>0</v>
      </c>
      <c r="E27" s="122">
        <v>0</v>
      </c>
      <c r="F27" s="122">
        <v>0</v>
      </c>
      <c r="G27" s="122">
        <v>0</v>
      </c>
      <c r="H27" s="124">
        <f t="shared" si="0"/>
        <v>25.111000000000001</v>
      </c>
      <c r="I27" s="121">
        <v>23.981999999999999</v>
      </c>
      <c r="J27" s="122">
        <f t="shared" si="1"/>
        <v>0</v>
      </c>
      <c r="K27" s="122">
        <f>0.5*'Conservation Data'!J23</f>
        <v>8.3218118399999985E-2</v>
      </c>
      <c r="L27" s="122">
        <f t="shared" si="4"/>
        <v>0</v>
      </c>
      <c r="M27" s="123">
        <f t="shared" si="5"/>
        <v>0.28225000000000033</v>
      </c>
      <c r="N27" s="125">
        <f>'Proportional Share Calculation'!E24</f>
        <v>0.88326683858065336</v>
      </c>
      <c r="O27" s="126">
        <f t="shared" si="2"/>
        <v>25.230734956980655</v>
      </c>
      <c r="P27" s="127">
        <f t="shared" si="3"/>
        <v>-0.11973495698065406</v>
      </c>
      <c r="R27" s="117" t="str">
        <f t="shared" si="6"/>
        <v>No</v>
      </c>
      <c r="S27" s="118" t="str">
        <f t="shared" si="7"/>
        <v>N/A</v>
      </c>
    </row>
    <row r="28" spans="1:19" x14ac:dyDescent="0.2">
      <c r="A28" s="5">
        <v>10074</v>
      </c>
      <c r="B28" s="11" t="s">
        <v>27</v>
      </c>
      <c r="C28" s="121">
        <v>31.753</v>
      </c>
      <c r="D28" s="122">
        <v>0</v>
      </c>
      <c r="E28" s="122">
        <v>0</v>
      </c>
      <c r="F28" s="122">
        <v>2.9409999999999998</v>
      </c>
      <c r="G28" s="122">
        <v>0</v>
      </c>
      <c r="H28" s="124">
        <f t="shared" si="0"/>
        <v>28.812000000000001</v>
      </c>
      <c r="I28" s="121">
        <v>26.681999999999999</v>
      </c>
      <c r="J28" s="122">
        <f t="shared" si="1"/>
        <v>0</v>
      </c>
      <c r="K28" s="122">
        <f>0.5*'Conservation Data'!J24</f>
        <v>5.825009095547945E-2</v>
      </c>
      <c r="L28" s="122">
        <f t="shared" si="4"/>
        <v>0</v>
      </c>
      <c r="M28" s="123">
        <f t="shared" si="5"/>
        <v>0.53250000000000064</v>
      </c>
      <c r="N28" s="125">
        <f>'Proportional Share Calculation'!E25</f>
        <v>0.98938894324020943</v>
      </c>
      <c r="O28" s="126">
        <f t="shared" si="2"/>
        <v>28.262139034195684</v>
      </c>
      <c r="P28" s="127">
        <f t="shared" si="3"/>
        <v>0.5498609658043172</v>
      </c>
      <c r="R28" s="117" t="str">
        <f t="shared" si="6"/>
        <v>No</v>
      </c>
      <c r="S28" s="118" t="str">
        <f t="shared" si="7"/>
        <v>N/A</v>
      </c>
    </row>
    <row r="29" spans="1:19" x14ac:dyDescent="0.2">
      <c r="A29" s="5">
        <v>10076</v>
      </c>
      <c r="B29" s="11" t="s">
        <v>28</v>
      </c>
      <c r="C29" s="121">
        <v>7.4829999999999997</v>
      </c>
      <c r="D29" s="122">
        <v>0</v>
      </c>
      <c r="E29" s="122">
        <v>0</v>
      </c>
      <c r="F29" s="122">
        <v>0</v>
      </c>
      <c r="G29" s="122">
        <v>0</v>
      </c>
      <c r="H29" s="124">
        <f t="shared" si="0"/>
        <v>7.4829999999999997</v>
      </c>
      <c r="I29" s="121">
        <v>4.8170000000000002</v>
      </c>
      <c r="J29" s="122">
        <f t="shared" si="1"/>
        <v>0</v>
      </c>
      <c r="K29" s="122">
        <f>0.5*'Conservation Data'!J25</f>
        <v>3.0949611500000001E-3</v>
      </c>
      <c r="L29" s="122">
        <f t="shared" si="4"/>
        <v>0</v>
      </c>
      <c r="M29" s="123">
        <f t="shared" si="5"/>
        <v>0.66649999999999987</v>
      </c>
      <c r="N29" s="125">
        <f>'Proportional Share Calculation'!E26</f>
        <v>0.19904030112458229</v>
      </c>
      <c r="O29" s="126">
        <f t="shared" si="2"/>
        <v>5.6856352622745829</v>
      </c>
      <c r="P29" s="127">
        <f t="shared" si="3"/>
        <v>1.7973647377254167</v>
      </c>
      <c r="R29" s="117" t="str">
        <f t="shared" si="6"/>
        <v>No</v>
      </c>
      <c r="S29" s="118" t="str">
        <f t="shared" si="7"/>
        <v>N/A</v>
      </c>
    </row>
    <row r="30" spans="1:19" x14ac:dyDescent="0.2">
      <c r="A30" s="5">
        <v>10078</v>
      </c>
      <c r="B30" s="11" t="s">
        <v>29</v>
      </c>
      <c r="C30" s="121">
        <v>3.5259999999999998</v>
      </c>
      <c r="D30" s="122">
        <v>0</v>
      </c>
      <c r="E30" s="122">
        <v>0</v>
      </c>
      <c r="F30" s="122">
        <v>0</v>
      </c>
      <c r="G30" s="122">
        <v>0</v>
      </c>
      <c r="H30" s="124">
        <f t="shared" si="0"/>
        <v>3.5259999999999998</v>
      </c>
      <c r="I30" s="121">
        <v>3.718</v>
      </c>
      <c r="J30" s="122">
        <f t="shared" si="1"/>
        <v>-0.19200000000000017</v>
      </c>
      <c r="K30" s="122">
        <f>0.5*'Conservation Data'!J26</f>
        <v>6.2817264999999998E-4</v>
      </c>
      <c r="L30" s="122">
        <f t="shared" si="4"/>
        <v>0</v>
      </c>
      <c r="M30" s="123">
        <f t="shared" si="5"/>
        <v>0</v>
      </c>
      <c r="N30" s="125">
        <f>'Proportional Share Calculation'!E27</f>
        <v>0.12793748005986633</v>
      </c>
      <c r="O30" s="126">
        <f t="shared" si="2"/>
        <v>3.654565652709866</v>
      </c>
      <c r="P30" s="127">
        <f t="shared" si="3"/>
        <v>-0.1285656527098662</v>
      </c>
      <c r="R30" s="117" t="str">
        <f t="shared" si="6"/>
        <v>Yes</v>
      </c>
      <c r="S30" s="118">
        <f t="shared" si="7"/>
        <v>5</v>
      </c>
    </row>
    <row r="31" spans="1:19" x14ac:dyDescent="0.2">
      <c r="A31" s="5">
        <v>10079</v>
      </c>
      <c r="B31" s="11" t="s">
        <v>30</v>
      </c>
      <c r="C31" s="121">
        <v>82.903000000000006</v>
      </c>
      <c r="D31" s="122">
        <v>0</v>
      </c>
      <c r="E31" s="122">
        <v>0</v>
      </c>
      <c r="F31" s="122">
        <v>2.9409999999999998</v>
      </c>
      <c r="G31" s="122">
        <v>4.0149999999999997</v>
      </c>
      <c r="H31" s="124">
        <f t="shared" si="0"/>
        <v>75.947000000000003</v>
      </c>
      <c r="I31" s="121">
        <v>88.179000000000002</v>
      </c>
      <c r="J31" s="122">
        <f t="shared" si="1"/>
        <v>-12.231999999999999</v>
      </c>
      <c r="K31" s="122">
        <f>0.5*'Conservation Data'!J27</f>
        <v>0</v>
      </c>
      <c r="L31" s="122">
        <f t="shared" si="4"/>
        <v>2.0074999999999998</v>
      </c>
      <c r="M31" s="123">
        <f t="shared" si="5"/>
        <v>0</v>
      </c>
      <c r="N31" s="125">
        <f>'Proportional Share Calculation'!E28</f>
        <v>2.8279993810157347</v>
      </c>
      <c r="O31" s="126">
        <f t="shared" si="2"/>
        <v>80.782499381015725</v>
      </c>
      <c r="P31" s="127">
        <f t="shared" si="3"/>
        <v>-4.8354993810157225</v>
      </c>
      <c r="R31" s="117" t="str">
        <f t="shared" si="6"/>
        <v>No</v>
      </c>
      <c r="S31" s="118" t="str">
        <f t="shared" si="7"/>
        <v>N/A</v>
      </c>
    </row>
    <row r="32" spans="1:19" x14ac:dyDescent="0.2">
      <c r="A32" s="5">
        <v>10080</v>
      </c>
      <c r="B32" s="11" t="s">
        <v>31</v>
      </c>
      <c r="C32" s="121">
        <v>6.52</v>
      </c>
      <c r="D32" s="122">
        <v>0</v>
      </c>
      <c r="E32" s="122">
        <v>0</v>
      </c>
      <c r="F32" s="122">
        <v>0</v>
      </c>
      <c r="G32" s="122">
        <v>0</v>
      </c>
      <c r="H32" s="124">
        <f t="shared" si="0"/>
        <v>6.52</v>
      </c>
      <c r="I32" s="121">
        <v>7.4370000000000003</v>
      </c>
      <c r="J32" s="122">
        <f t="shared" si="1"/>
        <v>-0.9170000000000007</v>
      </c>
      <c r="K32" s="122">
        <f>0.5*'Conservation Data'!J28</f>
        <v>0</v>
      </c>
      <c r="L32" s="122">
        <f t="shared" si="4"/>
        <v>0</v>
      </c>
      <c r="M32" s="123">
        <f t="shared" si="5"/>
        <v>0</v>
      </c>
      <c r="N32" s="125">
        <f>'Proportional Share Calculation'!E29</f>
        <v>0.23652971880035906</v>
      </c>
      <c r="O32" s="126">
        <f t="shared" si="2"/>
        <v>6.7565297188003584</v>
      </c>
      <c r="P32" s="127">
        <f t="shared" si="3"/>
        <v>-0.23652971880035878</v>
      </c>
      <c r="R32" s="117" t="str">
        <f t="shared" si="6"/>
        <v>No</v>
      </c>
      <c r="S32" s="118" t="str">
        <f t="shared" si="7"/>
        <v>N/A</v>
      </c>
    </row>
    <row r="33" spans="1:19" x14ac:dyDescent="0.2">
      <c r="A33" s="5">
        <v>10081</v>
      </c>
      <c r="B33" s="11" t="s">
        <v>32</v>
      </c>
      <c r="C33" s="121">
        <v>12.441000000000001</v>
      </c>
      <c r="D33" s="122">
        <v>0</v>
      </c>
      <c r="E33" s="122">
        <v>0</v>
      </c>
      <c r="F33" s="122">
        <v>2.9409999999999998</v>
      </c>
      <c r="G33" s="122">
        <v>0</v>
      </c>
      <c r="H33" s="124">
        <f t="shared" si="0"/>
        <v>9.5</v>
      </c>
      <c r="I33" s="121">
        <v>10.455</v>
      </c>
      <c r="J33" s="122">
        <f t="shared" si="1"/>
        <v>-0.95500000000000007</v>
      </c>
      <c r="K33" s="122">
        <f>0.5*'Conservation Data'!J29</f>
        <v>6.0490905500000004E-3</v>
      </c>
      <c r="L33" s="122">
        <f t="shared" si="4"/>
        <v>0</v>
      </c>
      <c r="M33" s="123">
        <f t="shared" si="5"/>
        <v>0</v>
      </c>
      <c r="N33" s="125">
        <f>'Proportional Share Calculation'!E30</f>
        <v>0.34485630648622706</v>
      </c>
      <c r="O33" s="126">
        <f t="shared" si="2"/>
        <v>9.850905397036227</v>
      </c>
      <c r="P33" s="127">
        <f t="shared" si="3"/>
        <v>-0.35090539703622703</v>
      </c>
      <c r="R33" s="117" t="str">
        <f t="shared" si="6"/>
        <v>No</v>
      </c>
      <c r="S33" s="118" t="str">
        <f t="shared" si="7"/>
        <v>N/A</v>
      </c>
    </row>
    <row r="34" spans="1:19" x14ac:dyDescent="0.2">
      <c r="A34" s="5">
        <v>10082</v>
      </c>
      <c r="B34" s="11" t="s">
        <v>33</v>
      </c>
      <c r="C34" s="121">
        <v>0.11600000000000001</v>
      </c>
      <c r="D34" s="122">
        <v>0</v>
      </c>
      <c r="E34" s="122">
        <v>0</v>
      </c>
      <c r="F34" s="122">
        <v>0</v>
      </c>
      <c r="G34" s="122">
        <v>0</v>
      </c>
      <c r="H34" s="124">
        <f t="shared" si="0"/>
        <v>0.11600000000000001</v>
      </c>
      <c r="I34" s="121">
        <v>0.11799999999999999</v>
      </c>
      <c r="J34" s="122">
        <f t="shared" si="1"/>
        <v>-1.9999999999999879E-3</v>
      </c>
      <c r="K34" s="122">
        <f>0.5*'Conservation Data'!J30</f>
        <v>0</v>
      </c>
      <c r="L34" s="122">
        <f t="shared" si="4"/>
        <v>0</v>
      </c>
      <c r="M34" s="123">
        <f t="shared" si="5"/>
        <v>0</v>
      </c>
      <c r="N34" s="125">
        <f>'Proportional Share Calculation'!E31</f>
        <v>4.2081974510493336E-3</v>
      </c>
      <c r="O34" s="126">
        <f t="shared" si="2"/>
        <v>0.12020819745104934</v>
      </c>
      <c r="P34" s="127">
        <f t="shared" si="3"/>
        <v>-4.2081974510493336E-3</v>
      </c>
      <c r="R34" s="117" t="str">
        <f t="shared" si="6"/>
        <v>Yes</v>
      </c>
      <c r="S34" s="118">
        <f t="shared" si="7"/>
        <v>0.24041639490209868</v>
      </c>
    </row>
    <row r="35" spans="1:19" x14ac:dyDescent="0.2">
      <c r="A35" s="5">
        <v>10083</v>
      </c>
      <c r="B35" s="11" t="s">
        <v>34</v>
      </c>
      <c r="C35" s="121">
        <v>9.141</v>
      </c>
      <c r="D35" s="122">
        <v>0</v>
      </c>
      <c r="E35" s="122">
        <v>0</v>
      </c>
      <c r="F35" s="122">
        <v>0</v>
      </c>
      <c r="G35" s="122">
        <v>0</v>
      </c>
      <c r="H35" s="124">
        <f t="shared" si="0"/>
        <v>9.141</v>
      </c>
      <c r="I35" s="121">
        <v>8.3629999999999995</v>
      </c>
      <c r="J35" s="122">
        <f t="shared" si="1"/>
        <v>0</v>
      </c>
      <c r="K35" s="122">
        <f>0.5*'Conservation Data'!J31</f>
        <v>1.7283540700000002E-2</v>
      </c>
      <c r="L35" s="122">
        <f t="shared" si="4"/>
        <v>0</v>
      </c>
      <c r="M35" s="123">
        <f t="shared" si="5"/>
        <v>0.19450000000000012</v>
      </c>
      <c r="N35" s="125">
        <f>'Proportional Share Calculation'!E32</f>
        <v>0.31107226068339233</v>
      </c>
      <c r="O35" s="126">
        <f t="shared" si="2"/>
        <v>8.885855801383391</v>
      </c>
      <c r="P35" s="127">
        <f t="shared" si="3"/>
        <v>0.25514419861660897</v>
      </c>
      <c r="R35" s="117" t="str">
        <f t="shared" si="6"/>
        <v>No</v>
      </c>
      <c r="S35" s="118" t="str">
        <f t="shared" si="7"/>
        <v>N/A</v>
      </c>
    </row>
    <row r="36" spans="1:19" x14ac:dyDescent="0.2">
      <c r="A36" s="5">
        <v>10086</v>
      </c>
      <c r="B36" s="11" t="s">
        <v>35</v>
      </c>
      <c r="C36" s="121">
        <v>3.7189999999999999</v>
      </c>
      <c r="D36" s="122">
        <v>0</v>
      </c>
      <c r="E36" s="122">
        <v>0</v>
      </c>
      <c r="F36" s="122">
        <v>0</v>
      </c>
      <c r="G36" s="122">
        <v>0</v>
      </c>
      <c r="H36" s="124">
        <f t="shared" si="0"/>
        <v>3.7189999999999999</v>
      </c>
      <c r="I36" s="121">
        <v>3.9449999999999998</v>
      </c>
      <c r="J36" s="122">
        <f t="shared" si="1"/>
        <v>-0.22599999999999998</v>
      </c>
      <c r="K36" s="122">
        <f>0.5*'Conservation Data'!J32</f>
        <v>0</v>
      </c>
      <c r="L36" s="122">
        <f t="shared" si="4"/>
        <v>0</v>
      </c>
      <c r="M36" s="123">
        <f t="shared" si="5"/>
        <v>0</v>
      </c>
      <c r="N36" s="125">
        <f>'Proportional Share Calculation'!E33</f>
        <v>0.13491626138321094</v>
      </c>
      <c r="O36" s="126">
        <f t="shared" si="2"/>
        <v>3.853916261383211</v>
      </c>
      <c r="P36" s="127">
        <f t="shared" si="3"/>
        <v>-0.13491626138321111</v>
      </c>
      <c r="R36" s="117" t="str">
        <f t="shared" si="6"/>
        <v>Yes</v>
      </c>
      <c r="S36" s="118">
        <f t="shared" si="7"/>
        <v>5</v>
      </c>
    </row>
    <row r="37" spans="1:19" x14ac:dyDescent="0.2">
      <c r="A37" s="5">
        <v>10087</v>
      </c>
      <c r="B37" s="11" t="s">
        <v>36</v>
      </c>
      <c r="C37" s="121">
        <v>45.392000000000003</v>
      </c>
      <c r="D37" s="122">
        <v>0</v>
      </c>
      <c r="E37" s="122">
        <v>0</v>
      </c>
      <c r="F37" s="122">
        <v>0</v>
      </c>
      <c r="G37" s="122">
        <v>0</v>
      </c>
      <c r="H37" s="124">
        <f t="shared" si="0"/>
        <v>45.392000000000003</v>
      </c>
      <c r="I37" s="121">
        <v>85.48</v>
      </c>
      <c r="J37" s="122">
        <f t="shared" si="1"/>
        <v>-40.088000000000001</v>
      </c>
      <c r="K37" s="122">
        <f>0.5*'Conservation Data'!J33</f>
        <v>5.4999999999999996E-10</v>
      </c>
      <c r="L37" s="122">
        <f t="shared" si="4"/>
        <v>0</v>
      </c>
      <c r="M37" s="123">
        <f t="shared" si="5"/>
        <v>0</v>
      </c>
      <c r="N37" s="125">
        <f>'Proportional Share Calculation'!E34</f>
        <v>1.6467111956926366</v>
      </c>
      <c r="O37" s="126">
        <f t="shared" si="2"/>
        <v>47.038711196242645</v>
      </c>
      <c r="P37" s="127">
        <f t="shared" si="3"/>
        <v>-1.6467111962426415</v>
      </c>
      <c r="R37" s="117" t="str">
        <f t="shared" si="6"/>
        <v>No</v>
      </c>
      <c r="S37" s="118" t="str">
        <f t="shared" si="7"/>
        <v>N/A</v>
      </c>
    </row>
    <row r="38" spans="1:19" x14ac:dyDescent="0.2">
      <c r="A38" s="5">
        <v>10089</v>
      </c>
      <c r="B38" s="11" t="s">
        <v>37</v>
      </c>
      <c r="C38" s="121">
        <v>113.77</v>
      </c>
      <c r="D38" s="122">
        <v>0</v>
      </c>
      <c r="E38" s="122">
        <v>0</v>
      </c>
      <c r="F38" s="122">
        <v>0</v>
      </c>
      <c r="G38" s="122">
        <v>0.58199999999999996</v>
      </c>
      <c r="H38" s="124">
        <f t="shared" si="0"/>
        <v>113.188</v>
      </c>
      <c r="I38" s="121">
        <v>104.21299999999999</v>
      </c>
      <c r="J38" s="122">
        <f t="shared" si="1"/>
        <v>0</v>
      </c>
      <c r="K38" s="122">
        <f>0.5*'Conservation Data'!J34</f>
        <v>0.62005273254611881</v>
      </c>
      <c r="L38" s="122">
        <f t="shared" si="4"/>
        <v>0.29099999999999998</v>
      </c>
      <c r="M38" s="123">
        <f t="shared" si="5"/>
        <v>2.2437500000000021</v>
      </c>
      <c r="N38" s="125">
        <f>'Proportional Share Calculation'!E35</f>
        <v>3.89504236020576</v>
      </c>
      <c r="O38" s="126">
        <f t="shared" ref="O38:O69" si="8">SUM(I38:N38)</f>
        <v>111.26284509275187</v>
      </c>
      <c r="P38" s="127">
        <f t="shared" ref="P38:P69" si="9">H38-O38</f>
        <v>1.9251549072481282</v>
      </c>
      <c r="R38" s="117" t="str">
        <f t="shared" si="6"/>
        <v>No</v>
      </c>
      <c r="S38" s="118" t="str">
        <f t="shared" si="7"/>
        <v>N/A</v>
      </c>
    </row>
    <row r="39" spans="1:19" x14ac:dyDescent="0.2">
      <c r="A39" s="5">
        <v>10091</v>
      </c>
      <c r="B39" s="11" t="s">
        <v>38</v>
      </c>
      <c r="C39" s="121">
        <v>9.6010000000000009</v>
      </c>
      <c r="D39" s="122">
        <v>0</v>
      </c>
      <c r="E39" s="122">
        <v>0</v>
      </c>
      <c r="F39" s="122">
        <v>0</v>
      </c>
      <c r="G39" s="122">
        <v>0</v>
      </c>
      <c r="H39" s="124">
        <f t="shared" ref="H39:H70" si="10">IF((C39+D39-SUM(E39:G39))&gt;0,C39+D39-SUM(E39:G39),0)</f>
        <v>9.6010000000000009</v>
      </c>
      <c r="I39" s="121">
        <v>9.4220000000000006</v>
      </c>
      <c r="J39" s="122">
        <f t="shared" si="1"/>
        <v>0</v>
      </c>
      <c r="K39" s="122">
        <f>0.5*'Conservation Data'!J35</f>
        <v>6.8130138999999978E-3</v>
      </c>
      <c r="L39" s="122">
        <f t="shared" si="4"/>
        <v>0</v>
      </c>
      <c r="M39" s="123">
        <f t="shared" si="5"/>
        <v>4.4750000000000068E-2</v>
      </c>
      <c r="N39" s="125">
        <f>'Proportional Share Calculation'!E36</f>
        <v>0.34367779075387261</v>
      </c>
      <c r="O39" s="126">
        <f t="shared" si="8"/>
        <v>9.8172408046538742</v>
      </c>
      <c r="P39" s="127">
        <f t="shared" si="9"/>
        <v>-0.2162408046538733</v>
      </c>
      <c r="R39" s="117" t="str">
        <f t="shared" si="6"/>
        <v>No</v>
      </c>
      <c r="S39" s="118" t="str">
        <f t="shared" si="7"/>
        <v>N/A</v>
      </c>
    </row>
    <row r="40" spans="1:19" x14ac:dyDescent="0.2">
      <c r="A40" s="5">
        <v>10094</v>
      </c>
      <c r="B40" s="11" t="s">
        <v>39</v>
      </c>
      <c r="C40" s="121">
        <v>2.9449999999999998</v>
      </c>
      <c r="D40" s="122">
        <v>0</v>
      </c>
      <c r="E40" s="122">
        <v>0</v>
      </c>
      <c r="F40" s="122">
        <v>0</v>
      </c>
      <c r="G40" s="122">
        <v>0</v>
      </c>
      <c r="H40" s="124">
        <f t="shared" si="10"/>
        <v>2.9449999999999998</v>
      </c>
      <c r="I40" s="121">
        <v>3.0369999999999999</v>
      </c>
      <c r="J40" s="122">
        <f t="shared" si="1"/>
        <v>-9.2000000000000082E-2</v>
      </c>
      <c r="K40" s="122">
        <f>0.5*'Conservation Data'!J36</f>
        <v>0</v>
      </c>
      <c r="L40" s="122">
        <f t="shared" si="4"/>
        <v>0</v>
      </c>
      <c r="M40" s="123">
        <f t="shared" si="5"/>
        <v>0</v>
      </c>
      <c r="N40" s="125">
        <f>'Proportional Share Calculation'!E37</f>
        <v>0.10683742666672659</v>
      </c>
      <c r="O40" s="126">
        <f t="shared" si="8"/>
        <v>3.0518374266667263</v>
      </c>
      <c r="P40" s="127">
        <f t="shared" si="9"/>
        <v>-0.10683742666672646</v>
      </c>
      <c r="R40" s="117" t="str">
        <f t="shared" si="6"/>
        <v>Yes</v>
      </c>
      <c r="S40" s="118">
        <f t="shared" si="7"/>
        <v>5</v>
      </c>
    </row>
    <row r="41" spans="1:19" x14ac:dyDescent="0.2">
      <c r="A41" s="5">
        <v>10095</v>
      </c>
      <c r="B41" s="11" t="s">
        <v>40</v>
      </c>
      <c r="C41" s="121">
        <v>3.6869999999999998</v>
      </c>
      <c r="D41" s="122">
        <v>0</v>
      </c>
      <c r="E41" s="122">
        <v>0</v>
      </c>
      <c r="F41" s="122">
        <v>0</v>
      </c>
      <c r="G41" s="122">
        <v>0</v>
      </c>
      <c r="H41" s="124">
        <f t="shared" si="10"/>
        <v>3.6869999999999998</v>
      </c>
      <c r="I41" s="121">
        <v>3.6429999999999998</v>
      </c>
      <c r="J41" s="122">
        <f t="shared" si="1"/>
        <v>0</v>
      </c>
      <c r="K41" s="122">
        <f>0.5*'Conservation Data'!J37</f>
        <v>0</v>
      </c>
      <c r="L41" s="122">
        <f t="shared" si="4"/>
        <v>0</v>
      </c>
      <c r="M41" s="123">
        <f t="shared" si="5"/>
        <v>1.100000000000001E-2</v>
      </c>
      <c r="N41" s="125">
        <f>'Proportional Share Calculation'!E38</f>
        <v>0.13255821970805398</v>
      </c>
      <c r="O41" s="126">
        <f t="shared" si="8"/>
        <v>3.7865582197080538</v>
      </c>
      <c r="P41" s="127">
        <f t="shared" si="9"/>
        <v>-9.9558219708054008E-2</v>
      </c>
      <c r="R41" s="117" t="str">
        <f t="shared" si="6"/>
        <v>Yes</v>
      </c>
      <c r="S41" s="118">
        <f t="shared" si="7"/>
        <v>5</v>
      </c>
    </row>
    <row r="42" spans="1:19" x14ac:dyDescent="0.2">
      <c r="A42" s="5">
        <v>10097</v>
      </c>
      <c r="B42" s="11" t="s">
        <v>41</v>
      </c>
      <c r="C42" s="121">
        <v>2.0139999999999998</v>
      </c>
      <c r="D42" s="122">
        <v>0</v>
      </c>
      <c r="E42" s="122">
        <v>0</v>
      </c>
      <c r="F42" s="122">
        <v>0</v>
      </c>
      <c r="G42" s="122">
        <v>0</v>
      </c>
      <c r="H42" s="124">
        <f t="shared" si="10"/>
        <v>2.0139999999999998</v>
      </c>
      <c r="I42" s="121">
        <v>2.0379999999999998</v>
      </c>
      <c r="J42" s="122">
        <f t="shared" si="1"/>
        <v>-2.4000000000000021E-2</v>
      </c>
      <c r="K42" s="122">
        <f>0.5*'Conservation Data'!J38</f>
        <v>0</v>
      </c>
      <c r="L42" s="122">
        <f t="shared" si="4"/>
        <v>0</v>
      </c>
      <c r="M42" s="123">
        <f t="shared" si="5"/>
        <v>0</v>
      </c>
      <c r="N42" s="125">
        <f>'Proportional Share Calculation'!E39</f>
        <v>7.3063014365632367E-2</v>
      </c>
      <c r="O42" s="126">
        <f t="shared" si="8"/>
        <v>2.0870630143656324</v>
      </c>
      <c r="P42" s="127">
        <f t="shared" si="9"/>
        <v>-7.3063014365632561E-2</v>
      </c>
      <c r="R42" s="117" t="str">
        <f t="shared" si="6"/>
        <v>Yes</v>
      </c>
      <c r="S42" s="118">
        <f t="shared" si="7"/>
        <v>4.1741260287312647</v>
      </c>
    </row>
    <row r="43" spans="1:19" x14ac:dyDescent="0.2">
      <c r="A43" s="5">
        <v>10101</v>
      </c>
      <c r="B43" s="11" t="s">
        <v>42</v>
      </c>
      <c r="C43" s="121">
        <v>81.456999999999994</v>
      </c>
      <c r="D43" s="122">
        <v>0</v>
      </c>
      <c r="E43" s="122">
        <v>0</v>
      </c>
      <c r="F43" s="122">
        <v>0.46</v>
      </c>
      <c r="G43" s="122">
        <v>0</v>
      </c>
      <c r="H43" s="124">
        <f t="shared" si="10"/>
        <v>80.997</v>
      </c>
      <c r="I43" s="121">
        <v>76.028000000000006</v>
      </c>
      <c r="J43" s="122">
        <f t="shared" si="1"/>
        <v>0</v>
      </c>
      <c r="K43" s="122">
        <f>0.5*'Conservation Data'!J39</f>
        <v>1.2063680272748862</v>
      </c>
      <c r="L43" s="122">
        <f t="shared" si="4"/>
        <v>0</v>
      </c>
      <c r="M43" s="123">
        <f t="shared" si="5"/>
        <v>1.2422499999999985</v>
      </c>
      <c r="N43" s="125">
        <f>'Proportional Share Calculation'!E40</f>
        <v>2.8469405512875032</v>
      </c>
      <c r="O43" s="126">
        <f t="shared" si="8"/>
        <v>81.323558578562398</v>
      </c>
      <c r="P43" s="127">
        <f t="shared" si="9"/>
        <v>-0.32655857856239834</v>
      </c>
      <c r="R43" s="117" t="str">
        <f t="shared" si="6"/>
        <v>No</v>
      </c>
      <c r="S43" s="118" t="str">
        <f t="shared" si="7"/>
        <v>N/A</v>
      </c>
    </row>
    <row r="44" spans="1:19" x14ac:dyDescent="0.2">
      <c r="A44" s="5">
        <v>10103</v>
      </c>
      <c r="B44" s="11" t="s">
        <v>43</v>
      </c>
      <c r="C44" s="121">
        <v>561.17700000000002</v>
      </c>
      <c r="D44" s="122">
        <v>0</v>
      </c>
      <c r="E44" s="122">
        <v>0</v>
      </c>
      <c r="F44" s="122">
        <v>103.181</v>
      </c>
      <c r="G44" s="122">
        <v>0</v>
      </c>
      <c r="H44" s="124">
        <f t="shared" si="10"/>
        <v>457.99600000000004</v>
      </c>
      <c r="I44" s="121">
        <v>318.49400000000003</v>
      </c>
      <c r="J44" s="122">
        <f t="shared" si="1"/>
        <v>0</v>
      </c>
      <c r="K44" s="122">
        <f>0.5*'Conservation Data'!J40</f>
        <v>24.1578610374</v>
      </c>
      <c r="L44" s="122">
        <f t="shared" si="4"/>
        <v>0</v>
      </c>
      <c r="M44" s="123">
        <f t="shared" si="5"/>
        <v>34.875500000000002</v>
      </c>
      <c r="N44" s="125">
        <f>'Proportional Share Calculation'!E41</f>
        <v>13.695773089818688</v>
      </c>
      <c r="O44" s="126">
        <f t="shared" si="8"/>
        <v>391.22313412721871</v>
      </c>
      <c r="P44" s="127">
        <f t="shared" si="9"/>
        <v>66.772865872781324</v>
      </c>
      <c r="R44" s="117" t="str">
        <f t="shared" si="6"/>
        <v>No</v>
      </c>
      <c r="S44" s="118" t="str">
        <f t="shared" si="7"/>
        <v>N/A</v>
      </c>
    </row>
    <row r="45" spans="1:19" x14ac:dyDescent="0.2">
      <c r="A45" s="5">
        <v>10105</v>
      </c>
      <c r="B45" s="11" t="s">
        <v>44</v>
      </c>
      <c r="C45" s="121">
        <v>86.013999999999996</v>
      </c>
      <c r="D45" s="122">
        <v>0</v>
      </c>
      <c r="E45" s="122">
        <v>0</v>
      </c>
      <c r="F45" s="122">
        <v>0</v>
      </c>
      <c r="G45" s="122">
        <v>0</v>
      </c>
      <c r="H45" s="124">
        <f t="shared" si="10"/>
        <v>86.013999999999996</v>
      </c>
      <c r="I45" s="121">
        <v>92.837999999999994</v>
      </c>
      <c r="J45" s="122">
        <f t="shared" si="1"/>
        <v>-6.8239999999999981</v>
      </c>
      <c r="K45" s="122">
        <f>0.5*'Conservation Data'!J41</f>
        <v>0</v>
      </c>
      <c r="L45" s="122">
        <f t="shared" si="4"/>
        <v>0</v>
      </c>
      <c r="M45" s="123">
        <f t="shared" si="5"/>
        <v>0</v>
      </c>
      <c r="N45" s="125">
        <f>'Proportional Share Calculation'!E42</f>
        <v>3.12037840995308</v>
      </c>
      <c r="O45" s="126">
        <f t="shared" si="8"/>
        <v>89.134378409953072</v>
      </c>
      <c r="P45" s="127">
        <f t="shared" si="9"/>
        <v>-3.1203784099530765</v>
      </c>
      <c r="R45" s="117" t="str">
        <f t="shared" si="6"/>
        <v>No</v>
      </c>
      <c r="S45" s="118" t="str">
        <f t="shared" si="7"/>
        <v>N/A</v>
      </c>
    </row>
    <row r="46" spans="1:19" x14ac:dyDescent="0.2">
      <c r="A46" s="5">
        <v>10106</v>
      </c>
      <c r="B46" s="11" t="s">
        <v>45</v>
      </c>
      <c r="C46" s="121">
        <v>25.983000000000001</v>
      </c>
      <c r="D46" s="122">
        <v>0</v>
      </c>
      <c r="E46" s="122">
        <v>0</v>
      </c>
      <c r="F46" s="122">
        <v>0</v>
      </c>
      <c r="G46" s="122">
        <v>0</v>
      </c>
      <c r="H46" s="124">
        <f t="shared" si="10"/>
        <v>25.983000000000001</v>
      </c>
      <c r="I46" s="121">
        <v>23.879000000000001</v>
      </c>
      <c r="J46" s="122">
        <f t="shared" si="1"/>
        <v>0</v>
      </c>
      <c r="K46" s="122">
        <f>0.5*'Conservation Data'!J42</f>
        <v>0</v>
      </c>
      <c r="L46" s="122">
        <f t="shared" si="4"/>
        <v>0</v>
      </c>
      <c r="M46" s="123">
        <f t="shared" si="5"/>
        <v>0.5259999999999998</v>
      </c>
      <c r="N46" s="125">
        <f>'Proportional Share Calculation'!E43</f>
        <v>0.88535395511085324</v>
      </c>
      <c r="O46" s="126">
        <f t="shared" si="8"/>
        <v>25.290353955110856</v>
      </c>
      <c r="P46" s="127">
        <f t="shared" si="9"/>
        <v>0.69264604488914472</v>
      </c>
      <c r="R46" s="117" t="str">
        <f t="shared" si="6"/>
        <v>No</v>
      </c>
      <c r="S46" s="118" t="str">
        <f t="shared" si="7"/>
        <v>N/A</v>
      </c>
    </row>
    <row r="47" spans="1:19" x14ac:dyDescent="0.2">
      <c r="A47" s="5">
        <v>10109</v>
      </c>
      <c r="B47" s="11" t="s">
        <v>46</v>
      </c>
      <c r="C47" s="121">
        <v>16.065000000000001</v>
      </c>
      <c r="D47" s="122">
        <v>0</v>
      </c>
      <c r="E47" s="122">
        <v>0</v>
      </c>
      <c r="F47" s="122">
        <v>0</v>
      </c>
      <c r="G47" s="122">
        <v>0</v>
      </c>
      <c r="H47" s="124">
        <f t="shared" si="10"/>
        <v>16.065000000000001</v>
      </c>
      <c r="I47" s="121">
        <v>12.118</v>
      </c>
      <c r="J47" s="122">
        <f t="shared" si="1"/>
        <v>0</v>
      </c>
      <c r="K47" s="122">
        <f>0.5*'Conservation Data'!J43</f>
        <v>1.78888242E-2</v>
      </c>
      <c r="L47" s="122">
        <f t="shared" si="4"/>
        <v>0</v>
      </c>
      <c r="M47" s="123">
        <f t="shared" si="5"/>
        <v>0.98675000000000024</v>
      </c>
      <c r="N47" s="125">
        <f>'Proportional Share Calculation'!E44</f>
        <v>0.47605737285378846</v>
      </c>
      <c r="O47" s="126">
        <f t="shared" si="8"/>
        <v>13.598696197053789</v>
      </c>
      <c r="P47" s="127">
        <f t="shared" si="9"/>
        <v>2.4663038029462125</v>
      </c>
      <c r="R47" s="117" t="str">
        <f t="shared" si="6"/>
        <v>No</v>
      </c>
      <c r="S47" s="118" t="str">
        <f t="shared" si="7"/>
        <v>N/A</v>
      </c>
    </row>
    <row r="48" spans="1:19" x14ac:dyDescent="0.2">
      <c r="A48" s="5">
        <v>10111</v>
      </c>
      <c r="B48" s="11" t="s">
        <v>47</v>
      </c>
      <c r="C48" s="121">
        <v>3.2269999999999999</v>
      </c>
      <c r="D48" s="122">
        <v>0</v>
      </c>
      <c r="E48" s="122">
        <v>0</v>
      </c>
      <c r="F48" s="122">
        <v>0</v>
      </c>
      <c r="G48" s="122">
        <v>0</v>
      </c>
      <c r="H48" s="124">
        <f t="shared" si="10"/>
        <v>3.2269999999999999</v>
      </c>
      <c r="I48" s="121">
        <v>3.2349999999999999</v>
      </c>
      <c r="J48" s="122">
        <f t="shared" si="1"/>
        <v>-8.0000000000000071E-3</v>
      </c>
      <c r="K48" s="122">
        <f>0.5*'Conservation Data'!J44</f>
        <v>0</v>
      </c>
      <c r="L48" s="122">
        <f t="shared" si="4"/>
        <v>0</v>
      </c>
      <c r="M48" s="123">
        <f t="shared" si="5"/>
        <v>0</v>
      </c>
      <c r="N48" s="125">
        <f>'Proportional Share Calculation'!E45</f>
        <v>0.11706769978048445</v>
      </c>
      <c r="O48" s="126">
        <f t="shared" si="8"/>
        <v>3.3440676997804841</v>
      </c>
      <c r="P48" s="127">
        <f t="shared" si="9"/>
        <v>-0.11706769978048426</v>
      </c>
      <c r="R48" s="117" t="str">
        <f t="shared" si="6"/>
        <v>Yes</v>
      </c>
      <c r="S48" s="118">
        <f t="shared" si="7"/>
        <v>5</v>
      </c>
    </row>
    <row r="49" spans="1:19" x14ac:dyDescent="0.2">
      <c r="A49" s="5">
        <v>10112</v>
      </c>
      <c r="B49" s="11" t="s">
        <v>48</v>
      </c>
      <c r="C49" s="121">
        <v>58.055999999999997</v>
      </c>
      <c r="D49" s="122">
        <v>0</v>
      </c>
      <c r="E49" s="122">
        <v>0</v>
      </c>
      <c r="F49" s="122">
        <v>0</v>
      </c>
      <c r="G49" s="122">
        <v>0</v>
      </c>
      <c r="H49" s="124">
        <f t="shared" si="10"/>
        <v>58.055999999999997</v>
      </c>
      <c r="I49" s="121">
        <v>58.25</v>
      </c>
      <c r="J49" s="122">
        <f t="shared" si="1"/>
        <v>-0.19400000000000261</v>
      </c>
      <c r="K49" s="122">
        <f>0.5*'Conservation Data'!J45</f>
        <v>0.46621856772077624</v>
      </c>
      <c r="L49" s="122">
        <f t="shared" si="4"/>
        <v>0</v>
      </c>
      <c r="M49" s="123">
        <f t="shared" si="5"/>
        <v>0</v>
      </c>
      <c r="N49" s="125">
        <f>'Proportional Share Calculation'!E46</f>
        <v>2.1230435431589179</v>
      </c>
      <c r="O49" s="126">
        <f t="shared" si="8"/>
        <v>60.645262110879685</v>
      </c>
      <c r="P49" s="127">
        <f t="shared" si="9"/>
        <v>-2.5892621108796874</v>
      </c>
      <c r="R49" s="117" t="str">
        <f t="shared" si="6"/>
        <v>No</v>
      </c>
      <c r="S49" s="118" t="str">
        <f t="shared" si="7"/>
        <v>N/A</v>
      </c>
    </row>
    <row r="50" spans="1:19" x14ac:dyDescent="0.2">
      <c r="A50" s="5">
        <v>10113</v>
      </c>
      <c r="B50" s="11" t="s">
        <v>49</v>
      </c>
      <c r="C50" s="121">
        <v>44.512999999999998</v>
      </c>
      <c r="D50" s="122">
        <v>0</v>
      </c>
      <c r="E50" s="122">
        <v>0</v>
      </c>
      <c r="F50" s="122">
        <v>0</v>
      </c>
      <c r="G50" s="122">
        <v>1.2310000000000001</v>
      </c>
      <c r="H50" s="124">
        <f t="shared" si="10"/>
        <v>43.281999999999996</v>
      </c>
      <c r="I50" s="121">
        <v>37.692999999999998</v>
      </c>
      <c r="J50" s="122">
        <f t="shared" si="1"/>
        <v>0</v>
      </c>
      <c r="K50" s="122">
        <f>0.5*'Conservation Data'!J46</f>
        <v>1.6926727449999998E-2</v>
      </c>
      <c r="L50" s="122">
        <f t="shared" si="4"/>
        <v>0.61550000000000005</v>
      </c>
      <c r="M50" s="123">
        <f t="shared" si="5"/>
        <v>1.3972499999999997</v>
      </c>
      <c r="N50" s="125">
        <f>'Proportional Share Calculation'!E47</f>
        <v>1.4410419564940664</v>
      </c>
      <c r="O50" s="126">
        <f t="shared" si="8"/>
        <v>41.163718683944062</v>
      </c>
      <c r="P50" s="127">
        <f t="shared" si="9"/>
        <v>2.1182813160559348</v>
      </c>
      <c r="R50" s="117" t="str">
        <f t="shared" si="6"/>
        <v>No</v>
      </c>
      <c r="S50" s="118" t="str">
        <f t="shared" si="7"/>
        <v>N/A</v>
      </c>
    </row>
    <row r="51" spans="1:19" x14ac:dyDescent="0.2">
      <c r="A51" s="5">
        <v>10116</v>
      </c>
      <c r="B51" s="11" t="s">
        <v>50</v>
      </c>
      <c r="C51" s="121">
        <v>0.28799999999999998</v>
      </c>
      <c r="D51" s="122">
        <v>0</v>
      </c>
      <c r="E51" s="122">
        <v>0</v>
      </c>
      <c r="F51" s="122">
        <v>0</v>
      </c>
      <c r="G51" s="122">
        <v>0</v>
      </c>
      <c r="H51" s="124">
        <f t="shared" si="10"/>
        <v>0.28799999999999998</v>
      </c>
      <c r="I51" s="121">
        <v>0.22800000000000001</v>
      </c>
      <c r="J51" s="122">
        <f t="shared" si="1"/>
        <v>0</v>
      </c>
      <c r="K51" s="122">
        <f>0.5*'Conservation Data'!J47</f>
        <v>2.5365241500000003E-3</v>
      </c>
      <c r="L51" s="122">
        <f t="shared" si="4"/>
        <v>0</v>
      </c>
      <c r="M51" s="123">
        <f t="shared" si="5"/>
        <v>1.4999999999999993E-2</v>
      </c>
      <c r="N51" s="125">
        <f>'Proportional Share Calculation'!E48</f>
        <v>8.9074670264443351E-3</v>
      </c>
      <c r="O51" s="126">
        <f t="shared" si="8"/>
        <v>0.25444399117644434</v>
      </c>
      <c r="P51" s="127">
        <f t="shared" si="9"/>
        <v>3.3556008823555639E-2</v>
      </c>
      <c r="R51" s="117" t="str">
        <f t="shared" si="6"/>
        <v>Yes</v>
      </c>
      <c r="S51" s="118">
        <f t="shared" si="7"/>
        <v>0.50888798235288868</v>
      </c>
    </row>
    <row r="52" spans="1:19" x14ac:dyDescent="0.2">
      <c r="A52" s="5">
        <v>10118</v>
      </c>
      <c r="B52" s="11" t="s">
        <v>51</v>
      </c>
      <c r="C52" s="121">
        <v>51.707999999999998</v>
      </c>
      <c r="D52" s="122">
        <v>0</v>
      </c>
      <c r="E52" s="122">
        <v>0</v>
      </c>
      <c r="F52" s="122">
        <v>0</v>
      </c>
      <c r="G52" s="122">
        <v>0</v>
      </c>
      <c r="H52" s="124">
        <f t="shared" si="10"/>
        <v>51.707999999999998</v>
      </c>
      <c r="I52" s="121">
        <v>45.673999999999999</v>
      </c>
      <c r="J52" s="122">
        <f t="shared" si="1"/>
        <v>0</v>
      </c>
      <c r="K52" s="122">
        <f>0.5*'Conservation Data'!J48</f>
        <v>0.19362773392694066</v>
      </c>
      <c r="L52" s="122">
        <f t="shared" si="4"/>
        <v>0</v>
      </c>
      <c r="M52" s="123">
        <f t="shared" si="5"/>
        <v>1.5084999999999997</v>
      </c>
      <c r="N52" s="125">
        <f>'Proportional Share Calculation'!E49</f>
        <v>1.7186905169870599</v>
      </c>
      <c r="O52" s="126">
        <f t="shared" si="8"/>
        <v>49.094818250913995</v>
      </c>
      <c r="P52" s="127">
        <f t="shared" si="9"/>
        <v>2.613181749086003</v>
      </c>
      <c r="R52" s="117" t="str">
        <f t="shared" si="6"/>
        <v>No</v>
      </c>
      <c r="S52" s="118" t="str">
        <f t="shared" si="7"/>
        <v>N/A</v>
      </c>
    </row>
    <row r="53" spans="1:19" x14ac:dyDescent="0.2">
      <c r="A53" s="5">
        <v>10121</v>
      </c>
      <c r="B53" s="11" t="s">
        <v>52</v>
      </c>
      <c r="C53" s="121">
        <v>41.191000000000003</v>
      </c>
      <c r="D53" s="122">
        <v>0</v>
      </c>
      <c r="E53" s="122">
        <v>0</v>
      </c>
      <c r="F53" s="122">
        <v>0</v>
      </c>
      <c r="G53" s="122">
        <v>0</v>
      </c>
      <c r="H53" s="124">
        <f t="shared" si="10"/>
        <v>41.191000000000003</v>
      </c>
      <c r="I53" s="121">
        <v>40.875</v>
      </c>
      <c r="J53" s="122">
        <f t="shared" si="1"/>
        <v>0</v>
      </c>
      <c r="K53" s="122">
        <f>0.5*'Conservation Data'!J49</f>
        <v>0</v>
      </c>
      <c r="L53" s="122">
        <f t="shared" si="4"/>
        <v>0</v>
      </c>
      <c r="M53" s="123">
        <f t="shared" si="5"/>
        <v>7.9000000000000625E-2</v>
      </c>
      <c r="N53" s="125">
        <f>'Proportional Share Calculation'!E50</f>
        <v>1.4857113656058136</v>
      </c>
      <c r="O53" s="126">
        <f t="shared" si="8"/>
        <v>42.439711365605817</v>
      </c>
      <c r="P53" s="127">
        <f t="shared" si="9"/>
        <v>-1.2487113656058142</v>
      </c>
      <c r="R53" s="117" t="str">
        <f t="shared" si="6"/>
        <v>No</v>
      </c>
      <c r="S53" s="118" t="str">
        <f t="shared" si="7"/>
        <v>N/A</v>
      </c>
    </row>
    <row r="54" spans="1:19" x14ac:dyDescent="0.2">
      <c r="A54" s="5">
        <v>10123</v>
      </c>
      <c r="B54" s="11" t="s">
        <v>53</v>
      </c>
      <c r="C54" s="121">
        <v>476.03399999999999</v>
      </c>
      <c r="D54" s="122">
        <v>16.003</v>
      </c>
      <c r="E54" s="122">
        <v>24.798000000000002</v>
      </c>
      <c r="F54" s="122">
        <v>15.72</v>
      </c>
      <c r="G54" s="122">
        <v>0</v>
      </c>
      <c r="H54" s="124">
        <f t="shared" si="10"/>
        <v>451.51900000000001</v>
      </c>
      <c r="I54" s="121">
        <v>549.19899999999996</v>
      </c>
      <c r="J54" s="122">
        <f t="shared" si="1"/>
        <v>-97.67999999999995</v>
      </c>
      <c r="K54" s="122">
        <f>0.5*'Conservation Data'!J50</f>
        <v>8.9093215012872129</v>
      </c>
      <c r="L54" s="122">
        <f t="shared" si="4"/>
        <v>0</v>
      </c>
      <c r="M54" s="123">
        <f t="shared" si="5"/>
        <v>0</v>
      </c>
      <c r="N54" s="125">
        <f>'Proportional Share Calculation'!E51</f>
        <v>16.703218008039993</v>
      </c>
      <c r="O54" s="126">
        <f t="shared" si="8"/>
        <v>477.13153950932718</v>
      </c>
      <c r="P54" s="127">
        <f t="shared" si="9"/>
        <v>-25.612539509327178</v>
      </c>
      <c r="R54" s="117" t="str">
        <f t="shared" si="6"/>
        <v>No</v>
      </c>
      <c r="S54" s="118" t="str">
        <f t="shared" si="7"/>
        <v>N/A</v>
      </c>
    </row>
    <row r="55" spans="1:19" x14ac:dyDescent="0.2">
      <c r="A55" s="5">
        <v>10136</v>
      </c>
      <c r="B55" s="11" t="s">
        <v>54</v>
      </c>
      <c r="C55" s="121">
        <v>19.268000000000001</v>
      </c>
      <c r="D55" s="122">
        <v>0</v>
      </c>
      <c r="E55" s="122">
        <v>0</v>
      </c>
      <c r="F55" s="122">
        <v>0</v>
      </c>
      <c r="G55" s="122">
        <v>0</v>
      </c>
      <c r="H55" s="124">
        <f t="shared" si="10"/>
        <v>19.268000000000001</v>
      </c>
      <c r="I55" s="121">
        <v>18.536999999999999</v>
      </c>
      <c r="J55" s="122">
        <f t="shared" si="1"/>
        <v>0</v>
      </c>
      <c r="K55" s="122">
        <f>0.5*'Conservation Data'!J51</f>
        <v>1.0717939497716896E-3</v>
      </c>
      <c r="L55" s="122">
        <f t="shared" si="4"/>
        <v>0</v>
      </c>
      <c r="M55" s="123">
        <f t="shared" si="5"/>
        <v>0.18275000000000041</v>
      </c>
      <c r="N55" s="125">
        <f>'Proportional Share Calculation'!E52</f>
        <v>0.67914581512800198</v>
      </c>
      <c r="O55" s="126">
        <f t="shared" si="8"/>
        <v>19.399967609077777</v>
      </c>
      <c r="P55" s="127">
        <f t="shared" si="9"/>
        <v>-0.13196760907777616</v>
      </c>
      <c r="R55" s="117" t="str">
        <f t="shared" si="6"/>
        <v>No</v>
      </c>
      <c r="S55" s="118" t="str">
        <f t="shared" si="7"/>
        <v>N/A</v>
      </c>
    </row>
    <row r="56" spans="1:19" x14ac:dyDescent="0.2">
      <c r="A56" s="5">
        <v>10142</v>
      </c>
      <c r="B56" s="11" t="s">
        <v>55</v>
      </c>
      <c r="C56" s="121">
        <v>3.4350000000000001</v>
      </c>
      <c r="D56" s="122">
        <v>0</v>
      </c>
      <c r="E56" s="122">
        <v>0</v>
      </c>
      <c r="F56" s="122">
        <v>0</v>
      </c>
      <c r="G56" s="122">
        <v>0</v>
      </c>
      <c r="H56" s="124">
        <f t="shared" si="10"/>
        <v>3.4350000000000001</v>
      </c>
      <c r="I56" s="121">
        <v>2.6869999999999998</v>
      </c>
      <c r="J56" s="122">
        <f t="shared" si="1"/>
        <v>0</v>
      </c>
      <c r="K56" s="122">
        <f>0.5*'Conservation Data'!J52</f>
        <v>0</v>
      </c>
      <c r="L56" s="122">
        <f t="shared" si="4"/>
        <v>0</v>
      </c>
      <c r="M56" s="123">
        <f t="shared" si="5"/>
        <v>0.18700000000000006</v>
      </c>
      <c r="N56" s="125">
        <f>'Proportional Share Calculation'!E53</f>
        <v>0.10426171960617053</v>
      </c>
      <c r="O56" s="126">
        <f t="shared" si="8"/>
        <v>2.97826171960617</v>
      </c>
      <c r="P56" s="127">
        <f t="shared" si="9"/>
        <v>0.45673828039383002</v>
      </c>
      <c r="R56" s="117" t="str">
        <f t="shared" si="6"/>
        <v>Yes</v>
      </c>
      <c r="S56" s="118">
        <f t="shared" si="7"/>
        <v>5</v>
      </c>
    </row>
    <row r="57" spans="1:19" x14ac:dyDescent="0.2">
      <c r="A57" s="5">
        <v>10144</v>
      </c>
      <c r="B57" s="11" t="s">
        <v>56</v>
      </c>
      <c r="C57" s="121">
        <v>3.3010000000000002</v>
      </c>
      <c r="D57" s="122">
        <v>0</v>
      </c>
      <c r="E57" s="122">
        <v>0</v>
      </c>
      <c r="F57" s="122">
        <v>0</v>
      </c>
      <c r="G57" s="122">
        <v>0</v>
      </c>
      <c r="H57" s="124">
        <f t="shared" si="10"/>
        <v>3.3010000000000002</v>
      </c>
      <c r="I57" s="121">
        <v>3.3679999999999999</v>
      </c>
      <c r="J57" s="122">
        <f t="shared" si="1"/>
        <v>-6.6999999999999726E-2</v>
      </c>
      <c r="K57" s="122">
        <f>0.5*'Conservation Data'!J53</f>
        <v>0</v>
      </c>
      <c r="L57" s="122">
        <f t="shared" si="4"/>
        <v>0</v>
      </c>
      <c r="M57" s="123">
        <f t="shared" si="5"/>
        <v>0</v>
      </c>
      <c r="N57" s="125">
        <f>'Proportional Share Calculation'!E54</f>
        <v>0.11975223953374006</v>
      </c>
      <c r="O57" s="126">
        <f t="shared" si="8"/>
        <v>3.4207522395337402</v>
      </c>
      <c r="P57" s="127">
        <f t="shared" si="9"/>
        <v>-0.11975223953374003</v>
      </c>
      <c r="R57" s="117" t="str">
        <f t="shared" si="6"/>
        <v>Yes</v>
      </c>
      <c r="S57" s="118">
        <f t="shared" si="7"/>
        <v>5</v>
      </c>
    </row>
    <row r="58" spans="1:19" x14ac:dyDescent="0.2">
      <c r="A58" s="5">
        <v>10156</v>
      </c>
      <c r="B58" s="11" t="s">
        <v>57</v>
      </c>
      <c r="C58" s="121">
        <v>32.767000000000003</v>
      </c>
      <c r="D58" s="122">
        <v>0</v>
      </c>
      <c r="E58" s="122">
        <v>0</v>
      </c>
      <c r="F58" s="122">
        <v>0</v>
      </c>
      <c r="G58" s="122">
        <v>0</v>
      </c>
      <c r="H58" s="124">
        <f t="shared" si="10"/>
        <v>32.767000000000003</v>
      </c>
      <c r="I58" s="121">
        <v>32.238</v>
      </c>
      <c r="J58" s="122">
        <f t="shared" si="1"/>
        <v>0</v>
      </c>
      <c r="K58" s="122">
        <f>0.5*'Conservation Data'!J54</f>
        <v>1.7928772500000001E-3</v>
      </c>
      <c r="L58" s="122">
        <f t="shared" si="4"/>
        <v>0</v>
      </c>
      <c r="M58" s="123">
        <f t="shared" si="5"/>
        <v>0.13225000000000087</v>
      </c>
      <c r="N58" s="125">
        <f>'Proportional Share Calculation'!E55</f>
        <v>1.17437886483882</v>
      </c>
      <c r="O58" s="126">
        <f t="shared" si="8"/>
        <v>33.546421742088818</v>
      </c>
      <c r="P58" s="127">
        <f t="shared" si="9"/>
        <v>-0.77942174208881454</v>
      </c>
      <c r="R58" s="117" t="str">
        <f t="shared" si="6"/>
        <v>No</v>
      </c>
      <c r="S58" s="118" t="str">
        <f t="shared" si="7"/>
        <v>N/A</v>
      </c>
    </row>
    <row r="59" spans="1:19" x14ac:dyDescent="0.2">
      <c r="A59" s="5">
        <v>10157</v>
      </c>
      <c r="B59" s="11" t="s">
        <v>58</v>
      </c>
      <c r="C59" s="121">
        <v>94.984999999999999</v>
      </c>
      <c r="D59" s="122">
        <v>0</v>
      </c>
      <c r="E59" s="122">
        <v>35.658000000000001</v>
      </c>
      <c r="F59" s="122">
        <v>0</v>
      </c>
      <c r="G59" s="122">
        <v>0</v>
      </c>
      <c r="H59" s="124">
        <f t="shared" si="10"/>
        <v>59.326999999999998</v>
      </c>
      <c r="I59" s="121">
        <v>49.957999999999998</v>
      </c>
      <c r="J59" s="122">
        <f t="shared" si="1"/>
        <v>0</v>
      </c>
      <c r="K59" s="122">
        <f>0.5*'Conservation Data'!J55</f>
        <v>0.26135009743333326</v>
      </c>
      <c r="L59" s="122">
        <f t="shared" si="4"/>
        <v>0</v>
      </c>
      <c r="M59" s="123">
        <f t="shared" si="5"/>
        <v>2.3422499999999999</v>
      </c>
      <c r="N59" s="125">
        <f>'Proportional Share Calculation'!E56</f>
        <v>1.9068068237335631</v>
      </c>
      <c r="O59" s="126">
        <f t="shared" si="8"/>
        <v>54.468406921166896</v>
      </c>
      <c r="P59" s="127">
        <f t="shared" si="9"/>
        <v>4.8585930788331027</v>
      </c>
      <c r="R59" s="117" t="str">
        <f t="shared" si="6"/>
        <v>No</v>
      </c>
      <c r="S59" s="118" t="str">
        <f t="shared" si="7"/>
        <v>N/A</v>
      </c>
    </row>
    <row r="60" spans="1:19" x14ac:dyDescent="0.2">
      <c r="A60" s="5">
        <v>10158</v>
      </c>
      <c r="B60" s="11" t="s">
        <v>59</v>
      </c>
      <c r="C60" s="121">
        <v>2.16</v>
      </c>
      <c r="D60" s="122">
        <v>0</v>
      </c>
      <c r="E60" s="122">
        <v>0</v>
      </c>
      <c r="F60" s="122">
        <v>0</v>
      </c>
      <c r="G60" s="122">
        <v>0</v>
      </c>
      <c r="H60" s="124">
        <f t="shared" si="10"/>
        <v>2.16</v>
      </c>
      <c r="I60" s="121">
        <v>2.7909999999999999</v>
      </c>
      <c r="J60" s="122">
        <f t="shared" si="1"/>
        <v>-0.63099999999999978</v>
      </c>
      <c r="K60" s="122">
        <f>0.5*'Conservation Data'!J56</f>
        <v>0</v>
      </c>
      <c r="L60" s="122">
        <f t="shared" si="4"/>
        <v>0</v>
      </c>
      <c r="M60" s="123">
        <f t="shared" si="5"/>
        <v>0</v>
      </c>
      <c r="N60" s="125">
        <f>'Proportional Share Calculation'!E57</f>
        <v>7.8359538743677237E-2</v>
      </c>
      <c r="O60" s="126">
        <f t="shared" si="8"/>
        <v>2.2383595387436772</v>
      </c>
      <c r="P60" s="127">
        <f t="shared" si="9"/>
        <v>-7.8359538743677071E-2</v>
      </c>
      <c r="R60" s="117" t="str">
        <f t="shared" si="6"/>
        <v>Yes</v>
      </c>
      <c r="S60" s="118">
        <f t="shared" si="7"/>
        <v>4.4767190774873544</v>
      </c>
    </row>
    <row r="61" spans="1:19" x14ac:dyDescent="0.2">
      <c r="A61" s="5">
        <v>10170</v>
      </c>
      <c r="B61" s="11" t="s">
        <v>60</v>
      </c>
      <c r="C61" s="121">
        <v>270.95999999999998</v>
      </c>
      <c r="D61" s="122">
        <v>0</v>
      </c>
      <c r="E61" s="122">
        <v>1.1459999999999582</v>
      </c>
      <c r="F61" s="122">
        <v>30.675000000000001</v>
      </c>
      <c r="G61" s="122">
        <v>0</v>
      </c>
      <c r="H61" s="124">
        <f t="shared" si="10"/>
        <v>239.13900000000001</v>
      </c>
      <c r="I61" s="121">
        <v>251.09700000000001</v>
      </c>
      <c r="J61" s="122">
        <f t="shared" si="1"/>
        <v>-11.957999999999998</v>
      </c>
      <c r="K61" s="122">
        <f>0.5*'Conservation Data'!J57</f>
        <v>2.4925841382075342</v>
      </c>
      <c r="L61" s="122">
        <f t="shared" si="4"/>
        <v>0</v>
      </c>
      <c r="M61" s="123">
        <f t="shared" si="5"/>
        <v>0</v>
      </c>
      <c r="N61" s="125">
        <f>'Proportional Share Calculation'!E58</f>
        <v>8.765805314339806</v>
      </c>
      <c r="O61" s="126">
        <f t="shared" si="8"/>
        <v>250.39738945254737</v>
      </c>
      <c r="P61" s="127">
        <f t="shared" si="9"/>
        <v>-11.258389452547362</v>
      </c>
      <c r="R61" s="117" t="str">
        <f t="shared" si="6"/>
        <v>No</v>
      </c>
      <c r="S61" s="118" t="str">
        <f t="shared" si="7"/>
        <v>N/A</v>
      </c>
    </row>
    <row r="62" spans="1:19" x14ac:dyDescent="0.2">
      <c r="A62" s="5">
        <v>10172</v>
      </c>
      <c r="B62" s="11" t="s">
        <v>61</v>
      </c>
      <c r="C62" s="121">
        <v>5.04</v>
      </c>
      <c r="D62" s="122">
        <v>0</v>
      </c>
      <c r="E62" s="122">
        <v>0</v>
      </c>
      <c r="F62" s="122">
        <v>0</v>
      </c>
      <c r="G62" s="122">
        <v>0</v>
      </c>
      <c r="H62" s="124">
        <f t="shared" si="10"/>
        <v>5.04</v>
      </c>
      <c r="I62" s="121">
        <v>6.1020000000000003</v>
      </c>
      <c r="J62" s="122">
        <f t="shared" si="1"/>
        <v>-1.0620000000000003</v>
      </c>
      <c r="K62" s="122">
        <f>0.5*'Conservation Data'!J58</f>
        <v>0</v>
      </c>
      <c r="L62" s="122">
        <f t="shared" si="4"/>
        <v>0</v>
      </c>
      <c r="M62" s="123">
        <f t="shared" si="5"/>
        <v>0</v>
      </c>
      <c r="N62" s="125">
        <f>'Proportional Share Calculation'!E59</f>
        <v>0.18283892373524691</v>
      </c>
      <c r="O62" s="126">
        <f t="shared" si="8"/>
        <v>5.2228389237352468</v>
      </c>
      <c r="P62" s="127">
        <f t="shared" si="9"/>
        <v>-0.18283892373524679</v>
      </c>
      <c r="R62" s="117" t="str">
        <f t="shared" si="6"/>
        <v>No</v>
      </c>
      <c r="S62" s="118" t="str">
        <f t="shared" si="7"/>
        <v>N/A</v>
      </c>
    </row>
    <row r="63" spans="1:19" x14ac:dyDescent="0.2">
      <c r="A63" s="5">
        <v>10173</v>
      </c>
      <c r="B63" s="11" t="s">
        <v>62</v>
      </c>
      <c r="C63" s="121">
        <v>47.481999999999999</v>
      </c>
      <c r="D63" s="122">
        <v>0</v>
      </c>
      <c r="E63" s="122">
        <v>0</v>
      </c>
      <c r="F63" s="122">
        <v>0.99199999999999999</v>
      </c>
      <c r="G63" s="122">
        <v>0.96699999999999997</v>
      </c>
      <c r="H63" s="124">
        <f t="shared" si="10"/>
        <v>45.522999999999996</v>
      </c>
      <c r="I63" s="121">
        <v>33.130000000000003</v>
      </c>
      <c r="J63" s="122">
        <f t="shared" si="1"/>
        <v>0</v>
      </c>
      <c r="K63" s="122">
        <f>0.5*'Conservation Data'!J59</f>
        <v>1.7330256278538816E-2</v>
      </c>
      <c r="L63" s="122">
        <f t="shared" si="4"/>
        <v>0.48349999999999999</v>
      </c>
      <c r="M63" s="123">
        <f t="shared" si="5"/>
        <v>3.0982499999999984</v>
      </c>
      <c r="N63" s="125">
        <f>'Proportional Share Calculation'!E60</f>
        <v>1.3324415682229116</v>
      </c>
      <c r="O63" s="126">
        <f t="shared" si="8"/>
        <v>38.061521824501455</v>
      </c>
      <c r="P63" s="127">
        <f t="shared" si="9"/>
        <v>7.4614781754985415</v>
      </c>
      <c r="R63" s="117" t="str">
        <f t="shared" si="6"/>
        <v>No</v>
      </c>
      <c r="S63" s="118" t="str">
        <f t="shared" si="7"/>
        <v>N/A</v>
      </c>
    </row>
    <row r="64" spans="1:19" x14ac:dyDescent="0.2">
      <c r="A64" s="5">
        <v>10174</v>
      </c>
      <c r="B64" s="11" t="s">
        <v>63</v>
      </c>
      <c r="C64" s="121">
        <v>0.59</v>
      </c>
      <c r="D64" s="122">
        <v>0</v>
      </c>
      <c r="E64" s="122">
        <v>0</v>
      </c>
      <c r="F64" s="122">
        <v>0</v>
      </c>
      <c r="G64" s="122">
        <v>0</v>
      </c>
      <c r="H64" s="124">
        <f t="shared" si="10"/>
        <v>0.59</v>
      </c>
      <c r="I64" s="121">
        <v>0.50700000000000001</v>
      </c>
      <c r="J64" s="122">
        <f t="shared" si="1"/>
        <v>0</v>
      </c>
      <c r="K64" s="122">
        <f>0.5*'Conservation Data'!J60</f>
        <v>0</v>
      </c>
      <c r="L64" s="122">
        <f t="shared" si="4"/>
        <v>0</v>
      </c>
      <c r="M64" s="123">
        <f t="shared" si="5"/>
        <v>2.0749999999999991E-2</v>
      </c>
      <c r="N64" s="125">
        <f>'Proportional Share Calculation'!E61</f>
        <v>1.9145484524062804E-2</v>
      </c>
      <c r="O64" s="126">
        <f t="shared" si="8"/>
        <v>0.54689548452406278</v>
      </c>
      <c r="P64" s="127">
        <f t="shared" si="9"/>
        <v>4.3104515475937188E-2</v>
      </c>
      <c r="R64" s="117" t="str">
        <f t="shared" si="6"/>
        <v>Yes</v>
      </c>
      <c r="S64" s="118">
        <f t="shared" si="7"/>
        <v>1.0937909690481256</v>
      </c>
    </row>
    <row r="65" spans="1:19" x14ac:dyDescent="0.2">
      <c r="A65" s="5">
        <v>10177</v>
      </c>
      <c r="B65" s="11" t="s">
        <v>64</v>
      </c>
      <c r="C65" s="121">
        <v>9.6050000000000004</v>
      </c>
      <c r="D65" s="122">
        <v>0</v>
      </c>
      <c r="E65" s="122">
        <v>0</v>
      </c>
      <c r="F65" s="122">
        <v>6.6000000000000003E-2</v>
      </c>
      <c r="G65" s="122">
        <v>0</v>
      </c>
      <c r="H65" s="124">
        <f t="shared" si="10"/>
        <v>9.5389999999999997</v>
      </c>
      <c r="I65" s="121">
        <v>11.664999999999999</v>
      </c>
      <c r="J65" s="122">
        <f t="shared" si="1"/>
        <v>-2.1259999999999994</v>
      </c>
      <c r="K65" s="122">
        <f>0.5*'Conservation Data'!J61</f>
        <v>0</v>
      </c>
      <c r="L65" s="122">
        <f t="shared" si="4"/>
        <v>0</v>
      </c>
      <c r="M65" s="123">
        <f t="shared" si="5"/>
        <v>0</v>
      </c>
      <c r="N65" s="125">
        <f>'Proportional Share Calculation'!E62</f>
        <v>0.34605168522034124</v>
      </c>
      <c r="O65" s="126">
        <f t="shared" si="8"/>
        <v>9.8850516852203416</v>
      </c>
      <c r="P65" s="127">
        <f t="shared" si="9"/>
        <v>-0.34605168522034191</v>
      </c>
      <c r="R65" s="117" t="str">
        <f t="shared" si="6"/>
        <v>No</v>
      </c>
      <c r="S65" s="118" t="str">
        <f t="shared" si="7"/>
        <v>N/A</v>
      </c>
    </row>
    <row r="66" spans="1:19" x14ac:dyDescent="0.2">
      <c r="A66" s="5">
        <v>10179</v>
      </c>
      <c r="B66" s="11" t="s">
        <v>65</v>
      </c>
      <c r="C66" s="121">
        <v>193.08799999999999</v>
      </c>
      <c r="D66" s="122">
        <v>0</v>
      </c>
      <c r="E66" s="122">
        <v>0</v>
      </c>
      <c r="F66" s="122">
        <v>5.5</v>
      </c>
      <c r="G66" s="122">
        <v>3.577</v>
      </c>
      <c r="H66" s="124">
        <f t="shared" si="10"/>
        <v>184.011</v>
      </c>
      <c r="I66" s="121">
        <v>166.822</v>
      </c>
      <c r="J66" s="122">
        <f t="shared" si="1"/>
        <v>0</v>
      </c>
      <c r="K66" s="122">
        <f>0.5*'Conservation Data'!J62</f>
        <v>1.3208820972981739</v>
      </c>
      <c r="L66" s="122">
        <f t="shared" si="4"/>
        <v>1.7885</v>
      </c>
      <c r="M66" s="123">
        <f t="shared" si="5"/>
        <v>4.2972499999999982</v>
      </c>
      <c r="N66" s="125">
        <f>'Proportional Share Calculation'!E63</f>
        <v>6.3205903921695015</v>
      </c>
      <c r="O66" s="126">
        <f t="shared" si="8"/>
        <v>180.54922248946767</v>
      </c>
      <c r="P66" s="127">
        <f t="shared" si="9"/>
        <v>3.461777510532329</v>
      </c>
      <c r="R66" s="117" t="str">
        <f t="shared" si="6"/>
        <v>No</v>
      </c>
      <c r="S66" s="118" t="str">
        <f t="shared" si="7"/>
        <v>N/A</v>
      </c>
    </row>
    <row r="67" spans="1:19" x14ac:dyDescent="0.2">
      <c r="A67" s="5">
        <v>10183</v>
      </c>
      <c r="B67" s="11" t="s">
        <v>66</v>
      </c>
      <c r="C67" s="121">
        <v>130.72399999999999</v>
      </c>
      <c r="D67" s="122">
        <v>0</v>
      </c>
      <c r="E67" s="122">
        <v>0</v>
      </c>
      <c r="F67" s="122">
        <v>0.68899999999999995</v>
      </c>
      <c r="G67" s="122">
        <v>0</v>
      </c>
      <c r="H67" s="124">
        <f t="shared" si="10"/>
        <v>130.035</v>
      </c>
      <c r="I67" s="121">
        <v>117.351</v>
      </c>
      <c r="J67" s="122">
        <f t="shared" si="1"/>
        <v>0</v>
      </c>
      <c r="K67" s="122">
        <f>0.5*'Conservation Data'!J63</f>
        <v>1.6032798680235161</v>
      </c>
      <c r="L67" s="122">
        <f t="shared" si="4"/>
        <v>0</v>
      </c>
      <c r="M67" s="123">
        <f t="shared" si="5"/>
        <v>3.1709999999999994</v>
      </c>
      <c r="N67" s="125">
        <f>'Proportional Share Calculation'!E64</f>
        <v>4.4304076849077836</v>
      </c>
      <c r="O67" s="126">
        <f t="shared" si="8"/>
        <v>126.55568755293129</v>
      </c>
      <c r="P67" s="127">
        <f t="shared" si="9"/>
        <v>3.4793124470687076</v>
      </c>
      <c r="R67" s="117" t="str">
        <f t="shared" si="6"/>
        <v>No</v>
      </c>
      <c r="S67" s="118" t="str">
        <f t="shared" si="7"/>
        <v>N/A</v>
      </c>
    </row>
    <row r="68" spans="1:19" x14ac:dyDescent="0.2">
      <c r="A68" s="5">
        <v>10186</v>
      </c>
      <c r="B68" s="11" t="s">
        <v>67</v>
      </c>
      <c r="C68" s="121">
        <v>21.134</v>
      </c>
      <c r="D68" s="122">
        <v>0</v>
      </c>
      <c r="E68" s="122">
        <v>0</v>
      </c>
      <c r="F68" s="122">
        <v>0</v>
      </c>
      <c r="G68" s="122">
        <v>0</v>
      </c>
      <c r="H68" s="124">
        <f t="shared" si="10"/>
        <v>21.134</v>
      </c>
      <c r="I68" s="121">
        <v>21.317</v>
      </c>
      <c r="J68" s="122">
        <f t="shared" si="1"/>
        <v>-0.18299999999999983</v>
      </c>
      <c r="K68" s="122">
        <f>0.5*'Conservation Data'!J64</f>
        <v>1.7427282999999999E-3</v>
      </c>
      <c r="L68" s="122">
        <f t="shared" si="4"/>
        <v>0</v>
      </c>
      <c r="M68" s="123">
        <f t="shared" si="5"/>
        <v>0</v>
      </c>
      <c r="N68" s="125">
        <f>'Proportional Share Calculation'!E65</f>
        <v>0.76675326444195291</v>
      </c>
      <c r="O68" s="126">
        <f t="shared" si="8"/>
        <v>21.902495992741954</v>
      </c>
      <c r="P68" s="127">
        <f t="shared" si="9"/>
        <v>-0.76849599274195413</v>
      </c>
      <c r="R68" s="117" t="str">
        <f t="shared" si="6"/>
        <v>No</v>
      </c>
      <c r="S68" s="118" t="str">
        <f t="shared" si="7"/>
        <v>N/A</v>
      </c>
    </row>
    <row r="69" spans="1:19" x14ac:dyDescent="0.2">
      <c r="A69" s="5">
        <v>10190</v>
      </c>
      <c r="B69" s="11" t="s">
        <v>68</v>
      </c>
      <c r="C69" s="121">
        <v>693.55399999999997</v>
      </c>
      <c r="D69" s="122">
        <v>0</v>
      </c>
      <c r="E69" s="122">
        <v>222.33</v>
      </c>
      <c r="F69" s="122">
        <v>403.12600000000003</v>
      </c>
      <c r="G69" s="122">
        <v>0</v>
      </c>
      <c r="H69" s="124">
        <f t="shared" si="10"/>
        <v>68.097999999999956</v>
      </c>
      <c r="I69" s="121">
        <v>187.059</v>
      </c>
      <c r="J69" s="122">
        <f t="shared" si="1"/>
        <v>-118.96100000000004</v>
      </c>
      <c r="K69" s="122">
        <f>0.5*'Conservation Data'!J65</f>
        <v>8.7500724500000002E-3</v>
      </c>
      <c r="L69" s="122">
        <f t="shared" si="4"/>
        <v>0</v>
      </c>
      <c r="M69" s="123">
        <f t="shared" si="5"/>
        <v>0</v>
      </c>
      <c r="N69" s="125">
        <f>'Proportional Share Calculation'!E66</f>
        <v>2.4707470004667056</v>
      </c>
      <c r="O69" s="126">
        <f t="shared" si="8"/>
        <v>70.577497072916657</v>
      </c>
      <c r="P69" s="127">
        <f t="shared" si="9"/>
        <v>-2.4794970729167005</v>
      </c>
      <c r="R69" s="117" t="str">
        <f t="shared" si="6"/>
        <v>No</v>
      </c>
      <c r="S69" s="118" t="str">
        <f t="shared" si="7"/>
        <v>N/A</v>
      </c>
    </row>
    <row r="70" spans="1:19" x14ac:dyDescent="0.2">
      <c r="A70" s="5">
        <v>10191</v>
      </c>
      <c r="B70" s="11" t="s">
        <v>69</v>
      </c>
      <c r="C70" s="121">
        <v>120.23399999999999</v>
      </c>
      <c r="D70" s="122">
        <v>0</v>
      </c>
      <c r="E70" s="122">
        <v>0</v>
      </c>
      <c r="F70" s="122">
        <v>0</v>
      </c>
      <c r="G70" s="122">
        <v>0</v>
      </c>
      <c r="H70" s="124">
        <f t="shared" si="10"/>
        <v>120.23399999999999</v>
      </c>
      <c r="I70" s="121">
        <v>131.21700000000001</v>
      </c>
      <c r="J70" s="122">
        <f t="shared" si="1"/>
        <v>-10.983000000000018</v>
      </c>
      <c r="K70" s="122">
        <f>0.5*'Conservation Data'!J66</f>
        <v>0.13910882279497716</v>
      </c>
      <c r="L70" s="122">
        <f t="shared" si="4"/>
        <v>0</v>
      </c>
      <c r="M70" s="123">
        <f t="shared" si="5"/>
        <v>0</v>
      </c>
      <c r="N70" s="125">
        <f>'Proportional Share Calculation'!E67</f>
        <v>4.3668431872669808</v>
      </c>
      <c r="O70" s="126">
        <f t="shared" ref="O70:O101" si="11">SUM(I70:N70)</f>
        <v>124.73995201006196</v>
      </c>
      <c r="P70" s="127">
        <f t="shared" ref="P70:P101" si="12">H70-O70</f>
        <v>-4.5059520100619608</v>
      </c>
      <c r="R70" s="117" t="str">
        <f t="shared" si="6"/>
        <v>No</v>
      </c>
      <c r="S70" s="118" t="str">
        <f t="shared" si="7"/>
        <v>N/A</v>
      </c>
    </row>
    <row r="71" spans="1:19" x14ac:dyDescent="0.2">
      <c r="A71" s="5">
        <v>10197</v>
      </c>
      <c r="B71" s="11" t="s">
        <v>70</v>
      </c>
      <c r="C71" s="121">
        <v>28.317</v>
      </c>
      <c r="D71" s="122">
        <v>0</v>
      </c>
      <c r="E71" s="122">
        <v>0</v>
      </c>
      <c r="F71" s="122">
        <v>0</v>
      </c>
      <c r="G71" s="122">
        <v>0</v>
      </c>
      <c r="H71" s="124">
        <f t="shared" ref="H71:H102" si="13">IF((C71+D71-SUM(E71:G71))&gt;0,C71+D71-SUM(E71:G71),0)</f>
        <v>28.317</v>
      </c>
      <c r="I71" s="121">
        <v>22.753</v>
      </c>
      <c r="J71" s="122">
        <f t="shared" ref="J71:J134" si="14">IF(H71&lt;I71,H71-I71,0)</f>
        <v>0</v>
      </c>
      <c r="K71" s="122">
        <f>0.5*'Conservation Data'!J67</f>
        <v>0</v>
      </c>
      <c r="L71" s="122">
        <f t="shared" si="4"/>
        <v>0</v>
      </c>
      <c r="M71" s="123">
        <f t="shared" si="5"/>
        <v>1.391</v>
      </c>
      <c r="N71" s="125">
        <f>'Proportional Share Calculation'!E68</f>
        <v>0.87588551084599209</v>
      </c>
      <c r="O71" s="126">
        <f t="shared" si="11"/>
        <v>25.019885510845992</v>
      </c>
      <c r="P71" s="127">
        <f t="shared" si="12"/>
        <v>3.2971144891540085</v>
      </c>
      <c r="R71" s="117" t="str">
        <f t="shared" si="6"/>
        <v>No</v>
      </c>
      <c r="S71" s="118" t="str">
        <f t="shared" si="7"/>
        <v>N/A</v>
      </c>
    </row>
    <row r="72" spans="1:19" x14ac:dyDescent="0.2">
      <c r="A72" s="5">
        <v>10202</v>
      </c>
      <c r="B72" s="11" t="s">
        <v>71</v>
      </c>
      <c r="C72" s="121">
        <v>15.976000000000001</v>
      </c>
      <c r="D72" s="122">
        <v>0</v>
      </c>
      <c r="E72" s="122">
        <v>0</v>
      </c>
      <c r="F72" s="122">
        <v>0</v>
      </c>
      <c r="G72" s="122">
        <v>0</v>
      </c>
      <c r="H72" s="124">
        <f t="shared" si="13"/>
        <v>15.976000000000001</v>
      </c>
      <c r="I72" s="121">
        <v>13.099</v>
      </c>
      <c r="J72" s="122">
        <f t="shared" si="14"/>
        <v>0</v>
      </c>
      <c r="K72" s="122">
        <f>0.5*'Conservation Data'!J68</f>
        <v>0.19845121995000001</v>
      </c>
      <c r="L72" s="122">
        <f t="shared" ref="L72:L135" si="15">G72*0.5</f>
        <v>0</v>
      </c>
      <c r="M72" s="123">
        <f t="shared" ref="M72:M135" si="16">IF(H72&gt;I72,(H72-I72)*0.25,0)</f>
        <v>0.71925000000000017</v>
      </c>
      <c r="N72" s="125">
        <f>'Proportional Share Calculation'!E69</f>
        <v>0.50849177884408325</v>
      </c>
      <c r="O72" s="126">
        <f t="shared" si="11"/>
        <v>14.525192998794084</v>
      </c>
      <c r="P72" s="127">
        <f t="shared" si="12"/>
        <v>1.4508070012059164</v>
      </c>
      <c r="R72" s="117" t="str">
        <f t="shared" ref="R72:R135" si="17">IF(O72&lt;5, "Yes", "No")</f>
        <v>No</v>
      </c>
      <c r="S72" s="118" t="str">
        <f t="shared" ref="S72:S135" si="18">IF(R72="Yes",MIN(O72*2,5),"N/A")</f>
        <v>N/A</v>
      </c>
    </row>
    <row r="73" spans="1:19" x14ac:dyDescent="0.2">
      <c r="A73" s="5">
        <v>10203</v>
      </c>
      <c r="B73" s="11" t="s">
        <v>72</v>
      </c>
      <c r="C73" s="121">
        <v>8.0410000000000004</v>
      </c>
      <c r="D73" s="122">
        <v>0</v>
      </c>
      <c r="E73" s="122">
        <v>0</v>
      </c>
      <c r="F73" s="122">
        <v>0</v>
      </c>
      <c r="G73" s="122">
        <v>0</v>
      </c>
      <c r="H73" s="124">
        <f t="shared" si="13"/>
        <v>8.0410000000000004</v>
      </c>
      <c r="I73" s="121">
        <v>6.2130000000000001</v>
      </c>
      <c r="J73" s="122">
        <f t="shared" si="14"/>
        <v>0</v>
      </c>
      <c r="K73" s="122">
        <f>0.5*'Conservation Data'!J69</f>
        <v>1.5913240000000001E-4</v>
      </c>
      <c r="L73" s="122">
        <f t="shared" si="15"/>
        <v>0</v>
      </c>
      <c r="M73" s="123">
        <f t="shared" si="16"/>
        <v>0.45700000000000007</v>
      </c>
      <c r="N73" s="125">
        <f>'Proportional Share Calculation'!E70</f>
        <v>0.24197712637119922</v>
      </c>
      <c r="O73" s="126">
        <f t="shared" si="11"/>
        <v>6.9121362587711994</v>
      </c>
      <c r="P73" s="127">
        <f t="shared" si="12"/>
        <v>1.128863741228801</v>
      </c>
      <c r="R73" s="117" t="str">
        <f t="shared" si="17"/>
        <v>No</v>
      </c>
      <c r="S73" s="118" t="str">
        <f t="shared" si="18"/>
        <v>N/A</v>
      </c>
    </row>
    <row r="74" spans="1:19" x14ac:dyDescent="0.2">
      <c r="A74" s="5">
        <v>10204</v>
      </c>
      <c r="B74" s="11" t="s">
        <v>73</v>
      </c>
      <c r="C74" s="121">
        <v>91.481999999999999</v>
      </c>
      <c r="D74" s="122">
        <v>0</v>
      </c>
      <c r="E74" s="122">
        <v>0</v>
      </c>
      <c r="F74" s="122">
        <v>17.321999999999999</v>
      </c>
      <c r="G74" s="122">
        <v>0.51800000000000002</v>
      </c>
      <c r="H74" s="124">
        <f t="shared" si="13"/>
        <v>73.641999999999996</v>
      </c>
      <c r="I74" s="121">
        <v>79.555999999999997</v>
      </c>
      <c r="J74" s="122">
        <f t="shared" si="14"/>
        <v>-5.9140000000000015</v>
      </c>
      <c r="K74" s="122">
        <f>0.5*'Conservation Data'!J70</f>
        <v>0.36780466670365297</v>
      </c>
      <c r="L74" s="122">
        <f t="shared" si="15"/>
        <v>0.25900000000000001</v>
      </c>
      <c r="M74" s="123">
        <f t="shared" si="16"/>
        <v>0</v>
      </c>
      <c r="N74" s="125">
        <f>'Proportional Share Calculation'!E71</f>
        <v>2.6942913318181296</v>
      </c>
      <c r="O74" s="126">
        <f t="shared" si="11"/>
        <v>76.96309599852178</v>
      </c>
      <c r="P74" s="127">
        <f t="shared" si="12"/>
        <v>-3.3210959985217841</v>
      </c>
      <c r="R74" s="117" t="str">
        <f t="shared" si="17"/>
        <v>No</v>
      </c>
      <c r="S74" s="118" t="str">
        <f t="shared" si="18"/>
        <v>N/A</v>
      </c>
    </row>
    <row r="75" spans="1:19" x14ac:dyDescent="0.2">
      <c r="A75" s="5">
        <v>10209</v>
      </c>
      <c r="B75" s="11" t="s">
        <v>74</v>
      </c>
      <c r="C75" s="121">
        <v>132.42500000000001</v>
      </c>
      <c r="D75" s="122">
        <v>0</v>
      </c>
      <c r="E75" s="122">
        <v>0</v>
      </c>
      <c r="F75" s="122">
        <v>0</v>
      </c>
      <c r="G75" s="122">
        <v>0</v>
      </c>
      <c r="H75" s="124">
        <f t="shared" si="13"/>
        <v>132.42500000000001</v>
      </c>
      <c r="I75" s="121">
        <v>104.89</v>
      </c>
      <c r="J75" s="122">
        <f t="shared" si="14"/>
        <v>0</v>
      </c>
      <c r="K75" s="122">
        <f>0.5*'Conservation Data'!J71</f>
        <v>0.31886238886392049</v>
      </c>
      <c r="L75" s="122">
        <f t="shared" si="15"/>
        <v>0</v>
      </c>
      <c r="M75" s="123">
        <f t="shared" si="16"/>
        <v>6.8837500000000027</v>
      </c>
      <c r="N75" s="125">
        <f>'Proportional Share Calculation'!E72</f>
        <v>4.0664469460023973</v>
      </c>
      <c r="O75" s="126">
        <f t="shared" si="11"/>
        <v>116.15905933486633</v>
      </c>
      <c r="P75" s="127">
        <f t="shared" si="12"/>
        <v>16.265940665133684</v>
      </c>
      <c r="R75" s="117" t="str">
        <f t="shared" si="17"/>
        <v>No</v>
      </c>
      <c r="S75" s="118" t="str">
        <f t="shared" si="18"/>
        <v>N/A</v>
      </c>
    </row>
    <row r="76" spans="1:19" x14ac:dyDescent="0.2">
      <c r="A76" s="5">
        <v>10230</v>
      </c>
      <c r="B76" s="11" t="s">
        <v>75</v>
      </c>
      <c r="C76" s="121">
        <v>13.55</v>
      </c>
      <c r="D76" s="122">
        <v>0</v>
      </c>
      <c r="E76" s="122">
        <v>0</v>
      </c>
      <c r="F76" s="122">
        <v>0.996</v>
      </c>
      <c r="G76" s="122">
        <v>0</v>
      </c>
      <c r="H76" s="124">
        <f t="shared" si="13"/>
        <v>12.554</v>
      </c>
      <c r="I76" s="121">
        <v>9.702</v>
      </c>
      <c r="J76" s="122">
        <f t="shared" si="14"/>
        <v>0</v>
      </c>
      <c r="K76" s="122">
        <f>0.5*'Conservation Data'!J72</f>
        <v>2.558863806027397E-2</v>
      </c>
      <c r="L76" s="122">
        <f t="shared" si="15"/>
        <v>0</v>
      </c>
      <c r="M76" s="123">
        <f t="shared" si="16"/>
        <v>0.71300000000000008</v>
      </c>
      <c r="N76" s="125">
        <f>'Proportional Share Calculation'!E73</f>
        <v>0.37875912494948161</v>
      </c>
      <c r="O76" s="126">
        <f t="shared" si="11"/>
        <v>10.819347763009755</v>
      </c>
      <c r="P76" s="127">
        <f t="shared" si="12"/>
        <v>1.7346522369902448</v>
      </c>
      <c r="R76" s="117" t="str">
        <f t="shared" si="17"/>
        <v>No</v>
      </c>
      <c r="S76" s="118" t="str">
        <f t="shared" si="18"/>
        <v>N/A</v>
      </c>
    </row>
    <row r="77" spans="1:19" x14ac:dyDescent="0.2">
      <c r="A77" s="5">
        <v>10231</v>
      </c>
      <c r="B77" s="11" t="s">
        <v>76</v>
      </c>
      <c r="C77" s="121">
        <v>60.088999999999999</v>
      </c>
      <c r="D77" s="122">
        <v>0</v>
      </c>
      <c r="E77" s="122">
        <v>0</v>
      </c>
      <c r="F77" s="122">
        <v>4.4190000000000005</v>
      </c>
      <c r="G77" s="122">
        <v>0</v>
      </c>
      <c r="H77" s="124">
        <f t="shared" si="13"/>
        <v>55.67</v>
      </c>
      <c r="I77" s="121">
        <v>36.658999999999999</v>
      </c>
      <c r="J77" s="122">
        <f t="shared" si="14"/>
        <v>0</v>
      </c>
      <c r="K77" s="122">
        <f>0.5*'Conservation Data'!J73</f>
        <v>6.7507896499999992E-3</v>
      </c>
      <c r="L77" s="122">
        <f t="shared" si="15"/>
        <v>0</v>
      </c>
      <c r="M77" s="123">
        <f t="shared" si="16"/>
        <v>4.7527500000000007</v>
      </c>
      <c r="N77" s="125">
        <f>'Proportional Share Calculation'!E74</f>
        <v>1.5025623228387062</v>
      </c>
      <c r="O77" s="126">
        <f t="shared" si="11"/>
        <v>42.921063112488703</v>
      </c>
      <c r="P77" s="127">
        <f t="shared" si="12"/>
        <v>12.748936887511299</v>
      </c>
      <c r="R77" s="117" t="str">
        <f t="shared" si="17"/>
        <v>No</v>
      </c>
      <c r="S77" s="118" t="str">
        <f t="shared" si="18"/>
        <v>N/A</v>
      </c>
    </row>
    <row r="78" spans="1:19" x14ac:dyDescent="0.2">
      <c r="A78" s="5">
        <v>10234</v>
      </c>
      <c r="B78" s="11" t="s">
        <v>77</v>
      </c>
      <c r="C78" s="121">
        <v>69.856999999999999</v>
      </c>
      <c r="D78" s="122">
        <v>0</v>
      </c>
      <c r="E78" s="122">
        <v>0</v>
      </c>
      <c r="F78" s="122">
        <v>0</v>
      </c>
      <c r="G78" s="122">
        <v>0</v>
      </c>
      <c r="H78" s="124">
        <f t="shared" si="13"/>
        <v>69.856999999999999</v>
      </c>
      <c r="I78" s="121">
        <v>50.999000000000002</v>
      </c>
      <c r="J78" s="122">
        <f t="shared" si="14"/>
        <v>0</v>
      </c>
      <c r="K78" s="122">
        <f>0.5*'Conservation Data'!J74</f>
        <v>0.1379036841136986</v>
      </c>
      <c r="L78" s="122">
        <f t="shared" si="15"/>
        <v>0</v>
      </c>
      <c r="M78" s="123">
        <f t="shared" si="16"/>
        <v>4.7144999999999992</v>
      </c>
      <c r="N78" s="125">
        <f>'Proportional Share Calculation'!E75</f>
        <v>2.0261528846639187</v>
      </c>
      <c r="O78" s="126">
        <f t="shared" si="11"/>
        <v>57.877556568777621</v>
      </c>
      <c r="P78" s="127">
        <f t="shared" si="12"/>
        <v>11.979443431222379</v>
      </c>
      <c r="R78" s="117" t="str">
        <f t="shared" si="17"/>
        <v>No</v>
      </c>
      <c r="S78" s="118" t="str">
        <f t="shared" si="18"/>
        <v>N/A</v>
      </c>
    </row>
    <row r="79" spans="1:19" x14ac:dyDescent="0.2">
      <c r="A79" s="5">
        <v>10235</v>
      </c>
      <c r="B79" s="11" t="s">
        <v>78</v>
      </c>
      <c r="C79" s="121">
        <v>30.183</v>
      </c>
      <c r="D79" s="122">
        <v>0</v>
      </c>
      <c r="E79" s="122">
        <v>0</v>
      </c>
      <c r="F79" s="122">
        <v>0</v>
      </c>
      <c r="G79" s="122">
        <v>0</v>
      </c>
      <c r="H79" s="124">
        <f t="shared" si="13"/>
        <v>30.183</v>
      </c>
      <c r="I79" s="121">
        <v>33.113</v>
      </c>
      <c r="J79" s="122">
        <f t="shared" si="14"/>
        <v>-2.9299999999999997</v>
      </c>
      <c r="K79" s="122">
        <f>0.5*'Conservation Data'!J75</f>
        <v>0</v>
      </c>
      <c r="L79" s="122">
        <f t="shared" si="15"/>
        <v>0</v>
      </c>
      <c r="M79" s="123">
        <f t="shared" si="16"/>
        <v>0</v>
      </c>
      <c r="N79" s="125">
        <f>'Proportional Share Calculation'!E76</f>
        <v>1.0949657212501898</v>
      </c>
      <c r="O79" s="126">
        <f t="shared" si="11"/>
        <v>31.27796572125019</v>
      </c>
      <c r="P79" s="127">
        <f t="shared" si="12"/>
        <v>-1.0949657212501904</v>
      </c>
      <c r="R79" s="117" t="str">
        <f t="shared" si="17"/>
        <v>No</v>
      </c>
      <c r="S79" s="118" t="str">
        <f t="shared" si="18"/>
        <v>N/A</v>
      </c>
    </row>
    <row r="80" spans="1:19" x14ac:dyDescent="0.2">
      <c r="A80" s="5">
        <v>10236</v>
      </c>
      <c r="B80" s="11" t="s">
        <v>79</v>
      </c>
      <c r="C80" s="121">
        <v>30.186</v>
      </c>
      <c r="D80" s="122">
        <v>0</v>
      </c>
      <c r="E80" s="122">
        <v>0</v>
      </c>
      <c r="F80" s="122">
        <v>0</v>
      </c>
      <c r="G80" s="122">
        <v>0</v>
      </c>
      <c r="H80" s="124">
        <f t="shared" si="13"/>
        <v>30.186</v>
      </c>
      <c r="I80" s="121">
        <v>29.103000000000002</v>
      </c>
      <c r="J80" s="122">
        <f t="shared" si="14"/>
        <v>0</v>
      </c>
      <c r="K80" s="122">
        <f>0.5*'Conservation Data'!J76</f>
        <v>0</v>
      </c>
      <c r="L80" s="122">
        <f t="shared" si="15"/>
        <v>0</v>
      </c>
      <c r="M80" s="123">
        <f t="shared" si="16"/>
        <v>0.2707499999999996</v>
      </c>
      <c r="N80" s="125">
        <f>'Proportional Share Calculation'!E77</f>
        <v>1.0656081023944857</v>
      </c>
      <c r="O80" s="126">
        <f t="shared" si="11"/>
        <v>30.439358102394486</v>
      </c>
      <c r="P80" s="127">
        <f t="shared" si="12"/>
        <v>-0.2533581023944862</v>
      </c>
      <c r="R80" s="117" t="str">
        <f t="shared" si="17"/>
        <v>No</v>
      </c>
      <c r="S80" s="118" t="str">
        <f t="shared" si="18"/>
        <v>N/A</v>
      </c>
    </row>
    <row r="81" spans="1:19" x14ac:dyDescent="0.2">
      <c r="A81" s="5">
        <v>10237</v>
      </c>
      <c r="B81" s="11" t="s">
        <v>80</v>
      </c>
      <c r="C81" s="121">
        <v>114.304</v>
      </c>
      <c r="D81" s="122">
        <v>0</v>
      </c>
      <c r="E81" s="122">
        <v>0</v>
      </c>
      <c r="F81" s="122">
        <v>0.93600000000000005</v>
      </c>
      <c r="G81" s="122">
        <v>0</v>
      </c>
      <c r="H81" s="124">
        <f t="shared" si="13"/>
        <v>113.36799999999999</v>
      </c>
      <c r="I81" s="121">
        <v>113.732</v>
      </c>
      <c r="J81" s="122">
        <f t="shared" si="14"/>
        <v>-0.36400000000000432</v>
      </c>
      <c r="K81" s="122">
        <f>0.5*'Conservation Data'!J77</f>
        <v>0.10272451146917806</v>
      </c>
      <c r="L81" s="122">
        <f t="shared" si="15"/>
        <v>0</v>
      </c>
      <c r="M81" s="123">
        <f t="shared" si="16"/>
        <v>0</v>
      </c>
      <c r="N81" s="125">
        <f>'Proportional Share Calculation'!E78</f>
        <v>4.1164414970507384</v>
      </c>
      <c r="O81" s="126">
        <f t="shared" si="11"/>
        <v>117.58716600851992</v>
      </c>
      <c r="P81" s="127">
        <f t="shared" si="12"/>
        <v>-4.2191660085199203</v>
      </c>
      <c r="R81" s="117" t="str">
        <f t="shared" si="17"/>
        <v>No</v>
      </c>
      <c r="S81" s="118" t="str">
        <f t="shared" si="18"/>
        <v>N/A</v>
      </c>
    </row>
    <row r="82" spans="1:19" x14ac:dyDescent="0.2">
      <c r="A82" s="5">
        <v>10239</v>
      </c>
      <c r="B82" s="11" t="s">
        <v>81</v>
      </c>
      <c r="C82" s="121">
        <v>16.335000000000001</v>
      </c>
      <c r="D82" s="122">
        <v>0</v>
      </c>
      <c r="E82" s="122">
        <v>0</v>
      </c>
      <c r="F82" s="122">
        <v>0</v>
      </c>
      <c r="G82" s="122">
        <v>0</v>
      </c>
      <c r="H82" s="124">
        <f t="shared" si="13"/>
        <v>16.335000000000001</v>
      </c>
      <c r="I82" s="121">
        <v>14</v>
      </c>
      <c r="J82" s="122">
        <f t="shared" si="14"/>
        <v>0</v>
      </c>
      <c r="K82" s="122">
        <f>0.5*'Conservation Data'!J78</f>
        <v>0</v>
      </c>
      <c r="L82" s="122">
        <f t="shared" si="15"/>
        <v>0</v>
      </c>
      <c r="M82" s="123">
        <f t="shared" si="16"/>
        <v>0.58375000000000021</v>
      </c>
      <c r="N82" s="125">
        <f>'Proportional Share Calculation'!E79</f>
        <v>0.52906292738569582</v>
      </c>
      <c r="O82" s="126">
        <f t="shared" si="11"/>
        <v>15.112812927385695</v>
      </c>
      <c r="P82" s="127">
        <f t="shared" si="12"/>
        <v>1.2221870726143056</v>
      </c>
      <c r="R82" s="117" t="str">
        <f t="shared" si="17"/>
        <v>No</v>
      </c>
      <c r="S82" s="118" t="str">
        <f t="shared" si="18"/>
        <v>N/A</v>
      </c>
    </row>
    <row r="83" spans="1:19" x14ac:dyDescent="0.2">
      <c r="A83" s="5">
        <v>10242</v>
      </c>
      <c r="B83" s="11" t="s">
        <v>82</v>
      </c>
      <c r="C83" s="121">
        <v>11.134</v>
      </c>
      <c r="D83" s="122">
        <v>0</v>
      </c>
      <c r="E83" s="122">
        <v>0</v>
      </c>
      <c r="F83" s="122">
        <v>0</v>
      </c>
      <c r="G83" s="122">
        <v>0</v>
      </c>
      <c r="H83" s="124">
        <f t="shared" si="13"/>
        <v>11.134</v>
      </c>
      <c r="I83" s="121">
        <v>9.5259999999999998</v>
      </c>
      <c r="J83" s="122">
        <f t="shared" si="14"/>
        <v>0</v>
      </c>
      <c r="K83" s="122">
        <f>0.5*'Conservation Data'!J79</f>
        <v>0</v>
      </c>
      <c r="L83" s="122">
        <f t="shared" si="15"/>
        <v>0</v>
      </c>
      <c r="M83" s="123">
        <f t="shared" si="16"/>
        <v>0.40200000000000014</v>
      </c>
      <c r="N83" s="125">
        <f>'Proportional Share Calculation'!E80</f>
        <v>0.36016365770704983</v>
      </c>
      <c r="O83" s="126">
        <f t="shared" si="11"/>
        <v>10.288163657707051</v>
      </c>
      <c r="P83" s="127">
        <f t="shared" si="12"/>
        <v>0.84583634229294979</v>
      </c>
      <c r="R83" s="117" t="str">
        <f t="shared" si="17"/>
        <v>No</v>
      </c>
      <c r="S83" s="118" t="str">
        <f t="shared" si="18"/>
        <v>N/A</v>
      </c>
    </row>
    <row r="84" spans="1:19" x14ac:dyDescent="0.2">
      <c r="A84" s="5">
        <v>10244</v>
      </c>
      <c r="B84" s="11" t="s">
        <v>83</v>
      </c>
      <c r="C84" s="121">
        <v>109.26600000000001</v>
      </c>
      <c r="D84" s="122">
        <v>0</v>
      </c>
      <c r="E84" s="122">
        <v>0</v>
      </c>
      <c r="F84" s="122">
        <v>1.03</v>
      </c>
      <c r="G84" s="122">
        <v>2.573</v>
      </c>
      <c r="H84" s="124">
        <f t="shared" si="13"/>
        <v>105.66300000000001</v>
      </c>
      <c r="I84" s="121">
        <v>86.037999999999997</v>
      </c>
      <c r="J84" s="122">
        <f t="shared" si="14"/>
        <v>0</v>
      </c>
      <c r="K84" s="122">
        <f>0.5*'Conservation Data'!J80</f>
        <v>3.4288371550000002E-2</v>
      </c>
      <c r="L84" s="122">
        <f t="shared" si="15"/>
        <v>1.2865</v>
      </c>
      <c r="M84" s="123">
        <f t="shared" si="16"/>
        <v>4.9062500000000036</v>
      </c>
      <c r="N84" s="125">
        <f>'Proportional Share Calculation'!E81</f>
        <v>3.347150856001083</v>
      </c>
      <c r="O84" s="126">
        <f t="shared" si="11"/>
        <v>95.612189227551085</v>
      </c>
      <c r="P84" s="127">
        <f t="shared" si="12"/>
        <v>10.050810772448926</v>
      </c>
      <c r="R84" s="117" t="str">
        <f t="shared" si="17"/>
        <v>No</v>
      </c>
      <c r="S84" s="118" t="str">
        <f t="shared" si="18"/>
        <v>N/A</v>
      </c>
    </row>
    <row r="85" spans="1:19" x14ac:dyDescent="0.2">
      <c r="A85" s="5">
        <v>10246</v>
      </c>
      <c r="B85" s="11" t="s">
        <v>84</v>
      </c>
      <c r="C85" s="121">
        <v>9.9670000000000005</v>
      </c>
      <c r="D85" s="122">
        <v>0</v>
      </c>
      <c r="E85" s="122">
        <v>0</v>
      </c>
      <c r="F85" s="122">
        <v>0</v>
      </c>
      <c r="G85" s="122">
        <v>0</v>
      </c>
      <c r="H85" s="124">
        <f t="shared" si="13"/>
        <v>9.9670000000000005</v>
      </c>
      <c r="I85" s="121">
        <v>8.9870000000000001</v>
      </c>
      <c r="J85" s="122">
        <f t="shared" si="14"/>
        <v>0</v>
      </c>
      <c r="K85" s="122">
        <f>0.5*'Conservation Data'!J81</f>
        <v>1.0999999999999999E-9</v>
      </c>
      <c r="L85" s="122">
        <f t="shared" si="15"/>
        <v>0</v>
      </c>
      <c r="M85" s="123">
        <f t="shared" si="16"/>
        <v>0.24500000000000011</v>
      </c>
      <c r="N85" s="125">
        <f>'Proportional Share Calculation'!E82</f>
        <v>0.33491447304065919</v>
      </c>
      <c r="O85" s="126">
        <f t="shared" si="11"/>
        <v>9.5669144741406598</v>
      </c>
      <c r="P85" s="127">
        <f t="shared" si="12"/>
        <v>0.40008552585934076</v>
      </c>
      <c r="R85" s="117" t="str">
        <f t="shared" si="17"/>
        <v>No</v>
      </c>
      <c r="S85" s="118" t="str">
        <f t="shared" si="18"/>
        <v>N/A</v>
      </c>
    </row>
    <row r="86" spans="1:19" x14ac:dyDescent="0.2">
      <c r="A86" s="5">
        <v>10247</v>
      </c>
      <c r="B86" s="11" t="s">
        <v>85</v>
      </c>
      <c r="C86" s="121">
        <v>81.712999999999994</v>
      </c>
      <c r="D86" s="122">
        <v>0</v>
      </c>
      <c r="E86" s="122">
        <v>0</v>
      </c>
      <c r="F86" s="122">
        <v>0.65600000000000003</v>
      </c>
      <c r="G86" s="122">
        <v>0.80900000000000005</v>
      </c>
      <c r="H86" s="124">
        <f t="shared" si="13"/>
        <v>80.24799999999999</v>
      </c>
      <c r="I86" s="121">
        <v>79.929000000000002</v>
      </c>
      <c r="J86" s="122">
        <f t="shared" si="14"/>
        <v>0</v>
      </c>
      <c r="K86" s="122">
        <f>0.5*'Conservation Data'!J82</f>
        <v>0.23061181575000009</v>
      </c>
      <c r="L86" s="122">
        <f t="shared" si="15"/>
        <v>0.40450000000000003</v>
      </c>
      <c r="M86" s="123">
        <f t="shared" si="16"/>
        <v>7.9749999999997101E-2</v>
      </c>
      <c r="N86" s="125">
        <f>'Proportional Share Calculation'!E83</f>
        <v>2.9255628770328777</v>
      </c>
      <c r="O86" s="126">
        <f t="shared" si="11"/>
        <v>83.569424692782874</v>
      </c>
      <c r="P86" s="127">
        <f t="shared" si="12"/>
        <v>-3.3214246927828839</v>
      </c>
      <c r="R86" s="117" t="str">
        <f t="shared" si="17"/>
        <v>No</v>
      </c>
      <c r="S86" s="118" t="str">
        <f t="shared" si="18"/>
        <v>N/A</v>
      </c>
    </row>
    <row r="87" spans="1:19" x14ac:dyDescent="0.2">
      <c r="A87" s="5">
        <v>10256</v>
      </c>
      <c r="B87" s="11" t="s">
        <v>86</v>
      </c>
      <c r="C87" s="121">
        <v>55.255000000000003</v>
      </c>
      <c r="D87" s="122">
        <v>0</v>
      </c>
      <c r="E87" s="122">
        <v>0</v>
      </c>
      <c r="F87" s="122">
        <v>0</v>
      </c>
      <c r="G87" s="122">
        <v>0</v>
      </c>
      <c r="H87" s="124">
        <f t="shared" si="13"/>
        <v>55.255000000000003</v>
      </c>
      <c r="I87" s="121">
        <v>46.746000000000002</v>
      </c>
      <c r="J87" s="122">
        <f t="shared" si="14"/>
        <v>0</v>
      </c>
      <c r="K87" s="122">
        <f>0.5*'Conservation Data'!J83</f>
        <v>0</v>
      </c>
      <c r="L87" s="122">
        <f t="shared" si="15"/>
        <v>0</v>
      </c>
      <c r="M87" s="123">
        <f t="shared" si="16"/>
        <v>2.1272500000000001</v>
      </c>
      <c r="N87" s="125">
        <f>'Proportional Share Calculation'!E84</f>
        <v>1.7730024661594552</v>
      </c>
      <c r="O87" s="126">
        <f t="shared" si="11"/>
        <v>50.646252466159453</v>
      </c>
      <c r="P87" s="127">
        <f t="shared" si="12"/>
        <v>4.6087475338405497</v>
      </c>
      <c r="R87" s="117" t="str">
        <f t="shared" si="17"/>
        <v>No</v>
      </c>
      <c r="S87" s="118" t="str">
        <f t="shared" si="18"/>
        <v>N/A</v>
      </c>
    </row>
    <row r="88" spans="1:19" x14ac:dyDescent="0.2">
      <c r="A88" s="5">
        <v>10258</v>
      </c>
      <c r="B88" s="11" t="s">
        <v>87</v>
      </c>
      <c r="C88" s="121">
        <v>52.265999999999998</v>
      </c>
      <c r="D88" s="122">
        <v>0</v>
      </c>
      <c r="E88" s="122">
        <v>0</v>
      </c>
      <c r="F88" s="122">
        <v>3.4390000000000001</v>
      </c>
      <c r="G88" s="122">
        <v>0</v>
      </c>
      <c r="H88" s="124">
        <f t="shared" si="13"/>
        <v>48.826999999999998</v>
      </c>
      <c r="I88" s="121">
        <v>37.951999999999998</v>
      </c>
      <c r="J88" s="122">
        <f t="shared" si="14"/>
        <v>0</v>
      </c>
      <c r="K88" s="122">
        <f>0.5*'Conservation Data'!J84</f>
        <v>3.4852810849999999E-2</v>
      </c>
      <c r="L88" s="122">
        <f t="shared" si="15"/>
        <v>0</v>
      </c>
      <c r="M88" s="123">
        <f t="shared" si="16"/>
        <v>2.71875</v>
      </c>
      <c r="N88" s="125">
        <f>'Proportional Share Calculation'!E85</f>
        <v>1.4767001206210821</v>
      </c>
      <c r="O88" s="126">
        <f t="shared" si="11"/>
        <v>42.182302931471078</v>
      </c>
      <c r="P88" s="127">
        <f t="shared" si="12"/>
        <v>6.6446970685289202</v>
      </c>
      <c r="R88" s="117" t="str">
        <f t="shared" si="17"/>
        <v>No</v>
      </c>
      <c r="S88" s="118" t="str">
        <f t="shared" si="18"/>
        <v>N/A</v>
      </c>
    </row>
    <row r="89" spans="1:19" x14ac:dyDescent="0.2">
      <c r="A89" s="5">
        <v>10259</v>
      </c>
      <c r="B89" s="11" t="s">
        <v>88</v>
      </c>
      <c r="C89" s="121">
        <v>32.343000000000004</v>
      </c>
      <c r="D89" s="122">
        <v>0</v>
      </c>
      <c r="E89" s="122">
        <v>0</v>
      </c>
      <c r="F89" s="122">
        <v>0</v>
      </c>
      <c r="G89" s="122">
        <v>0</v>
      </c>
      <c r="H89" s="124">
        <f t="shared" si="13"/>
        <v>32.343000000000004</v>
      </c>
      <c r="I89" s="121">
        <v>26.984999999999999</v>
      </c>
      <c r="J89" s="122">
        <f t="shared" si="14"/>
        <v>0</v>
      </c>
      <c r="K89" s="122">
        <f>0.5*'Conservation Data'!J85</f>
        <v>0</v>
      </c>
      <c r="L89" s="122">
        <f t="shared" si="15"/>
        <v>0</v>
      </c>
      <c r="M89" s="123">
        <f t="shared" si="16"/>
        <v>1.339500000000001</v>
      </c>
      <c r="N89" s="125">
        <f>'Proportional Share Calculation'!E86</f>
        <v>1.0275438681228175</v>
      </c>
      <c r="O89" s="126">
        <f t="shared" si="11"/>
        <v>29.352043868122816</v>
      </c>
      <c r="P89" s="127">
        <f t="shared" si="12"/>
        <v>2.9909561318771871</v>
      </c>
      <c r="R89" s="117" t="str">
        <f t="shared" si="17"/>
        <v>No</v>
      </c>
      <c r="S89" s="118" t="str">
        <f t="shared" si="18"/>
        <v>N/A</v>
      </c>
    </row>
    <row r="90" spans="1:19" x14ac:dyDescent="0.2">
      <c r="A90" s="5">
        <v>10260</v>
      </c>
      <c r="B90" s="11" t="s">
        <v>89</v>
      </c>
      <c r="C90" s="121">
        <v>26.919</v>
      </c>
      <c r="D90" s="122">
        <v>0</v>
      </c>
      <c r="E90" s="122">
        <v>0</v>
      </c>
      <c r="F90" s="122">
        <v>0</v>
      </c>
      <c r="G90" s="122">
        <v>0</v>
      </c>
      <c r="H90" s="124">
        <f t="shared" si="13"/>
        <v>26.919</v>
      </c>
      <c r="I90" s="121">
        <v>26.285</v>
      </c>
      <c r="J90" s="122">
        <f t="shared" si="14"/>
        <v>0</v>
      </c>
      <c r="K90" s="122">
        <f>0.5*'Conservation Data'!J86</f>
        <v>0</v>
      </c>
      <c r="L90" s="122">
        <f t="shared" si="15"/>
        <v>0</v>
      </c>
      <c r="M90" s="123">
        <f t="shared" si="16"/>
        <v>0.15850000000000009</v>
      </c>
      <c r="N90" s="125">
        <f>'Proportional Share Calculation'!E87</f>
        <v>0.95930576980019855</v>
      </c>
      <c r="O90" s="126">
        <f t="shared" si="11"/>
        <v>27.402805769800199</v>
      </c>
      <c r="P90" s="127">
        <f t="shared" si="12"/>
        <v>-0.48380576980019896</v>
      </c>
      <c r="R90" s="117" t="str">
        <f t="shared" si="17"/>
        <v>No</v>
      </c>
      <c r="S90" s="118" t="str">
        <f t="shared" si="18"/>
        <v>N/A</v>
      </c>
    </row>
    <row r="91" spans="1:19" x14ac:dyDescent="0.2">
      <c r="A91" s="5">
        <v>10273</v>
      </c>
      <c r="B91" s="11" t="s">
        <v>90</v>
      </c>
      <c r="C91" s="121">
        <v>7.5</v>
      </c>
      <c r="D91" s="122">
        <v>0</v>
      </c>
      <c r="E91" s="122">
        <v>0</v>
      </c>
      <c r="F91" s="122">
        <v>0</v>
      </c>
      <c r="G91" s="122">
        <v>0</v>
      </c>
      <c r="H91" s="124">
        <f t="shared" si="13"/>
        <v>7.5</v>
      </c>
      <c r="I91" s="121">
        <v>5.8810000000000002</v>
      </c>
      <c r="J91" s="122">
        <f t="shared" si="14"/>
        <v>0</v>
      </c>
      <c r="K91" s="122">
        <f>0.5*'Conservation Data'!J87</f>
        <v>0</v>
      </c>
      <c r="L91" s="122">
        <f t="shared" si="15"/>
        <v>0</v>
      </c>
      <c r="M91" s="123">
        <f t="shared" si="16"/>
        <v>0.40474999999999994</v>
      </c>
      <c r="N91" s="125">
        <f>'Proportional Share Calculation'!E88</f>
        <v>0.22803169937873574</v>
      </c>
      <c r="O91" s="126">
        <f t="shared" si="11"/>
        <v>6.5137816993787361</v>
      </c>
      <c r="P91" s="127">
        <f t="shared" si="12"/>
        <v>0.98621830062126392</v>
      </c>
      <c r="R91" s="117" t="str">
        <f t="shared" si="17"/>
        <v>No</v>
      </c>
      <c r="S91" s="118" t="str">
        <f t="shared" si="18"/>
        <v>N/A</v>
      </c>
    </row>
    <row r="92" spans="1:19" x14ac:dyDescent="0.2">
      <c r="A92" s="5">
        <v>10278</v>
      </c>
      <c r="B92" s="11" t="s">
        <v>91</v>
      </c>
      <c r="C92" s="121">
        <v>46.445999999999998</v>
      </c>
      <c r="D92" s="122">
        <v>0</v>
      </c>
      <c r="E92" s="122">
        <v>0</v>
      </c>
      <c r="F92" s="122">
        <v>1.53</v>
      </c>
      <c r="G92" s="122">
        <v>0</v>
      </c>
      <c r="H92" s="124">
        <f t="shared" si="13"/>
        <v>44.915999999999997</v>
      </c>
      <c r="I92" s="121">
        <v>35.927999999999997</v>
      </c>
      <c r="J92" s="122">
        <f t="shared" si="14"/>
        <v>0</v>
      </c>
      <c r="K92" s="122">
        <f>0.5*'Conservation Data'!J88</f>
        <v>3.5353184360730587E-2</v>
      </c>
      <c r="L92" s="122">
        <f t="shared" si="15"/>
        <v>0</v>
      </c>
      <c r="M92" s="123">
        <f t="shared" si="16"/>
        <v>2.2469999999999999</v>
      </c>
      <c r="N92" s="125">
        <f>'Proportional Share Calculation'!E89</f>
        <v>1.3861785420182893</v>
      </c>
      <c r="O92" s="126">
        <f t="shared" si="11"/>
        <v>39.59653172637902</v>
      </c>
      <c r="P92" s="127">
        <f t="shared" si="12"/>
        <v>5.3194682736209771</v>
      </c>
      <c r="R92" s="117" t="str">
        <f t="shared" si="17"/>
        <v>No</v>
      </c>
      <c r="S92" s="118" t="str">
        <f t="shared" si="18"/>
        <v>N/A</v>
      </c>
    </row>
    <row r="93" spans="1:19" x14ac:dyDescent="0.2">
      <c r="A93" s="5">
        <v>10279</v>
      </c>
      <c r="B93" s="11" t="s">
        <v>92</v>
      </c>
      <c r="C93" s="121">
        <v>148.44200000000001</v>
      </c>
      <c r="D93" s="122">
        <v>0</v>
      </c>
      <c r="E93" s="122">
        <v>63.860000000000014</v>
      </c>
      <c r="F93" s="122">
        <v>4.4039999999999999</v>
      </c>
      <c r="G93" s="122">
        <v>0</v>
      </c>
      <c r="H93" s="124">
        <f t="shared" si="13"/>
        <v>80.177999999999997</v>
      </c>
      <c r="I93" s="121">
        <v>64.765000000000001</v>
      </c>
      <c r="J93" s="122">
        <f t="shared" si="14"/>
        <v>0</v>
      </c>
      <c r="K93" s="122">
        <f>0.5*'Conservation Data'!J89</f>
        <v>0.11576818018561648</v>
      </c>
      <c r="L93" s="122">
        <f t="shared" si="15"/>
        <v>0</v>
      </c>
      <c r="M93" s="123">
        <f t="shared" si="16"/>
        <v>3.8532499999999992</v>
      </c>
      <c r="N93" s="125">
        <f>'Proportional Share Calculation'!E90</f>
        <v>2.4935027595365136</v>
      </c>
      <c r="O93" s="126">
        <f t="shared" si="11"/>
        <v>71.227520939722126</v>
      </c>
      <c r="P93" s="127">
        <f t="shared" si="12"/>
        <v>8.9504790602778712</v>
      </c>
      <c r="R93" s="117" t="str">
        <f t="shared" si="17"/>
        <v>No</v>
      </c>
      <c r="S93" s="118" t="str">
        <f t="shared" si="18"/>
        <v>N/A</v>
      </c>
    </row>
    <row r="94" spans="1:19" x14ac:dyDescent="0.2">
      <c r="A94" s="5">
        <v>10284</v>
      </c>
      <c r="B94" s="11" t="s">
        <v>93</v>
      </c>
      <c r="C94" s="121">
        <v>11.773999999999999</v>
      </c>
      <c r="D94" s="122">
        <v>0</v>
      </c>
      <c r="E94" s="122">
        <v>0</v>
      </c>
      <c r="F94" s="122">
        <v>0</v>
      </c>
      <c r="G94" s="122">
        <v>0</v>
      </c>
      <c r="H94" s="124">
        <f t="shared" si="13"/>
        <v>11.773999999999999</v>
      </c>
      <c r="I94" s="121">
        <v>10.157999999999999</v>
      </c>
      <c r="J94" s="122">
        <f t="shared" si="14"/>
        <v>0</v>
      </c>
      <c r="K94" s="122">
        <f>0.5*'Conservation Data'!J90</f>
        <v>0</v>
      </c>
      <c r="L94" s="122">
        <f t="shared" si="15"/>
        <v>0</v>
      </c>
      <c r="M94" s="123">
        <f t="shared" si="16"/>
        <v>0.40399999999999991</v>
      </c>
      <c r="N94" s="125">
        <f>'Proportional Share Calculation'!E91</f>
        <v>0.38316363343088838</v>
      </c>
      <c r="O94" s="126">
        <f t="shared" si="11"/>
        <v>10.945163633430887</v>
      </c>
      <c r="P94" s="127">
        <f t="shared" si="12"/>
        <v>0.82883636656911186</v>
      </c>
      <c r="R94" s="117" t="str">
        <f t="shared" si="17"/>
        <v>No</v>
      </c>
      <c r="S94" s="118" t="str">
        <f t="shared" si="18"/>
        <v>N/A</v>
      </c>
    </row>
    <row r="95" spans="1:19" x14ac:dyDescent="0.2">
      <c r="A95" s="5">
        <v>10285</v>
      </c>
      <c r="B95" s="11" t="s">
        <v>94</v>
      </c>
      <c r="C95" s="121">
        <v>8.4809999999999999</v>
      </c>
      <c r="D95" s="122">
        <v>0</v>
      </c>
      <c r="E95" s="122">
        <v>0</v>
      </c>
      <c r="F95" s="122">
        <v>0</v>
      </c>
      <c r="G95" s="122">
        <v>0</v>
      </c>
      <c r="H95" s="124">
        <f t="shared" si="13"/>
        <v>8.4809999999999999</v>
      </c>
      <c r="I95" s="121">
        <v>6.5289999999999999</v>
      </c>
      <c r="J95" s="122">
        <f t="shared" si="14"/>
        <v>0</v>
      </c>
      <c r="K95" s="122">
        <f>0.5*'Conservation Data'!J91</f>
        <v>0</v>
      </c>
      <c r="L95" s="122">
        <f t="shared" si="15"/>
        <v>0</v>
      </c>
      <c r="M95" s="123">
        <f t="shared" si="16"/>
        <v>0.48799999999999999</v>
      </c>
      <c r="N95" s="125">
        <f>'Proportional Share Calculation'!E92</f>
        <v>0.25455966822425141</v>
      </c>
      <c r="O95" s="126">
        <f t="shared" si="11"/>
        <v>7.2715596682242509</v>
      </c>
      <c r="P95" s="127">
        <f t="shared" si="12"/>
        <v>1.2094403317757489</v>
      </c>
      <c r="R95" s="117" t="str">
        <f t="shared" si="17"/>
        <v>No</v>
      </c>
      <c r="S95" s="118" t="str">
        <f t="shared" si="18"/>
        <v>N/A</v>
      </c>
    </row>
    <row r="96" spans="1:19" x14ac:dyDescent="0.2">
      <c r="A96" s="5">
        <v>10286</v>
      </c>
      <c r="B96" s="11" t="s">
        <v>95</v>
      </c>
      <c r="C96" s="121">
        <v>74.795000000000002</v>
      </c>
      <c r="D96" s="122">
        <v>0</v>
      </c>
      <c r="E96" s="122">
        <v>0</v>
      </c>
      <c r="F96" s="122">
        <v>24.13</v>
      </c>
      <c r="G96" s="122">
        <v>0</v>
      </c>
      <c r="H96" s="124">
        <f t="shared" si="13"/>
        <v>50.665000000000006</v>
      </c>
      <c r="I96" s="121">
        <v>45.911000000000001</v>
      </c>
      <c r="J96" s="122">
        <f t="shared" si="14"/>
        <v>0</v>
      </c>
      <c r="K96" s="122">
        <f>0.5*'Conservation Data'!J92</f>
        <v>0.16880236334680365</v>
      </c>
      <c r="L96" s="122">
        <f t="shared" si="15"/>
        <v>0</v>
      </c>
      <c r="M96" s="123">
        <f t="shared" si="16"/>
        <v>1.1885000000000012</v>
      </c>
      <c r="N96" s="125">
        <f>'Proportional Share Calculation'!E93</f>
        <v>1.7147788751798725</v>
      </c>
      <c r="O96" s="126">
        <f t="shared" si="11"/>
        <v>48.98308123852668</v>
      </c>
      <c r="P96" s="127">
        <f t="shared" si="12"/>
        <v>1.6819187614733266</v>
      </c>
      <c r="R96" s="117" t="str">
        <f t="shared" si="17"/>
        <v>No</v>
      </c>
      <c r="S96" s="118" t="str">
        <f t="shared" si="18"/>
        <v>N/A</v>
      </c>
    </row>
    <row r="97" spans="1:19" x14ac:dyDescent="0.2">
      <c r="A97" s="5">
        <v>10288</v>
      </c>
      <c r="B97" s="11" t="s">
        <v>401</v>
      </c>
      <c r="C97" s="121">
        <v>26.616</v>
      </c>
      <c r="D97" s="122">
        <v>0</v>
      </c>
      <c r="E97" s="122">
        <v>0</v>
      </c>
      <c r="F97" s="122">
        <v>0</v>
      </c>
      <c r="G97" s="122">
        <v>0</v>
      </c>
      <c r="H97" s="124">
        <f t="shared" si="13"/>
        <v>26.616</v>
      </c>
      <c r="I97" s="121">
        <v>24.734000000000002</v>
      </c>
      <c r="J97" s="122">
        <f t="shared" si="14"/>
        <v>0</v>
      </c>
      <c r="K97" s="122">
        <f>0.5*'Conservation Data'!J93</f>
        <v>2.4140584322251482E-2</v>
      </c>
      <c r="L97" s="122">
        <f t="shared" si="15"/>
        <v>0</v>
      </c>
      <c r="M97" s="123">
        <f t="shared" si="16"/>
        <v>0.47049999999999947</v>
      </c>
      <c r="N97" s="125">
        <f>'Proportional Share Calculation'!E94</f>
        <v>0.91523362931366081</v>
      </c>
      <c r="O97" s="126">
        <f t="shared" si="11"/>
        <v>26.143874213635911</v>
      </c>
      <c r="P97" s="127">
        <f t="shared" si="12"/>
        <v>0.47212578636408864</v>
      </c>
      <c r="R97" s="117" t="str">
        <f t="shared" si="17"/>
        <v>No</v>
      </c>
      <c r="S97" s="118" t="str">
        <f t="shared" si="18"/>
        <v>N/A</v>
      </c>
    </row>
    <row r="98" spans="1:19" x14ac:dyDescent="0.2">
      <c r="A98" s="5">
        <v>10291</v>
      </c>
      <c r="B98" s="11" t="s">
        <v>97</v>
      </c>
      <c r="C98" s="121">
        <v>81.281999999999996</v>
      </c>
      <c r="D98" s="122">
        <v>0</v>
      </c>
      <c r="E98" s="122">
        <v>0</v>
      </c>
      <c r="F98" s="122">
        <v>0</v>
      </c>
      <c r="G98" s="122">
        <v>0</v>
      </c>
      <c r="H98" s="124">
        <f t="shared" si="13"/>
        <v>81.281999999999996</v>
      </c>
      <c r="I98" s="121">
        <v>79.182000000000002</v>
      </c>
      <c r="J98" s="122">
        <f t="shared" si="14"/>
        <v>0</v>
      </c>
      <c r="K98" s="122">
        <f>0.5*'Conservation Data'!J94</f>
        <v>0</v>
      </c>
      <c r="L98" s="122">
        <f t="shared" si="15"/>
        <v>0</v>
      </c>
      <c r="M98" s="123">
        <f t="shared" si="16"/>
        <v>0.52499999999999858</v>
      </c>
      <c r="N98" s="125">
        <f>'Proportional Share Calculation'!E95</f>
        <v>2.8915758123343891</v>
      </c>
      <c r="O98" s="126">
        <f t="shared" si="11"/>
        <v>82.598575812334389</v>
      </c>
      <c r="P98" s="127">
        <f t="shared" si="12"/>
        <v>-1.316575812334392</v>
      </c>
      <c r="R98" s="117" t="str">
        <f t="shared" si="17"/>
        <v>No</v>
      </c>
      <c r="S98" s="118" t="str">
        <f t="shared" si="18"/>
        <v>N/A</v>
      </c>
    </row>
    <row r="99" spans="1:19" x14ac:dyDescent="0.2">
      <c r="A99" s="5">
        <v>10294</v>
      </c>
      <c r="B99" s="11" t="s">
        <v>98</v>
      </c>
      <c r="C99" s="121">
        <v>37.298999999999999</v>
      </c>
      <c r="D99" s="122">
        <v>0</v>
      </c>
      <c r="E99" s="122">
        <v>0</v>
      </c>
      <c r="F99" s="122">
        <v>0</v>
      </c>
      <c r="G99" s="122">
        <v>0</v>
      </c>
      <c r="H99" s="124">
        <f t="shared" si="13"/>
        <v>37.298999999999999</v>
      </c>
      <c r="I99" s="121">
        <v>36.326999999999998</v>
      </c>
      <c r="J99" s="122">
        <f t="shared" si="14"/>
        <v>0</v>
      </c>
      <c r="K99" s="122">
        <f>0.5*'Conservation Data'!J95</f>
        <v>5.6239420450000001E-2</v>
      </c>
      <c r="L99" s="122">
        <f t="shared" si="15"/>
        <v>0</v>
      </c>
      <c r="M99" s="123">
        <f t="shared" si="16"/>
        <v>0.24300000000000033</v>
      </c>
      <c r="N99" s="125">
        <f>'Proportional Share Calculation'!E96</f>
        <v>1.3287107531953473</v>
      </c>
      <c r="O99" s="126">
        <f t="shared" si="11"/>
        <v>37.954950173645344</v>
      </c>
      <c r="P99" s="127">
        <f t="shared" si="12"/>
        <v>-0.65595017364534414</v>
      </c>
      <c r="R99" s="117" t="str">
        <f t="shared" si="17"/>
        <v>No</v>
      </c>
      <c r="S99" s="118" t="str">
        <f t="shared" si="18"/>
        <v>N/A</v>
      </c>
    </row>
    <row r="100" spans="1:19" x14ac:dyDescent="0.2">
      <c r="A100" s="5">
        <v>10304</v>
      </c>
      <c r="B100" s="11" t="s">
        <v>99</v>
      </c>
      <c r="C100" s="121">
        <v>13.336</v>
      </c>
      <c r="D100" s="122">
        <v>0</v>
      </c>
      <c r="E100" s="122">
        <v>0</v>
      </c>
      <c r="F100" s="122">
        <v>0</v>
      </c>
      <c r="G100" s="122">
        <v>0</v>
      </c>
      <c r="H100" s="124">
        <f t="shared" si="13"/>
        <v>13.336</v>
      </c>
      <c r="I100" s="121">
        <v>14.068</v>
      </c>
      <c r="J100" s="122">
        <f t="shared" si="14"/>
        <v>-0.73199999999999932</v>
      </c>
      <c r="K100" s="122">
        <f>0.5*'Conservation Data'!J96</f>
        <v>0</v>
      </c>
      <c r="L100" s="122">
        <f t="shared" si="15"/>
        <v>0</v>
      </c>
      <c r="M100" s="123">
        <f t="shared" si="16"/>
        <v>0</v>
      </c>
      <c r="N100" s="125">
        <f>'Proportional Share Calculation'!E97</f>
        <v>0.48379759661374055</v>
      </c>
      <c r="O100" s="126">
        <f t="shared" si="11"/>
        <v>13.819797596613741</v>
      </c>
      <c r="P100" s="127">
        <f t="shared" si="12"/>
        <v>-0.48379759661374067</v>
      </c>
      <c r="R100" s="117" t="str">
        <f t="shared" si="17"/>
        <v>No</v>
      </c>
      <c r="S100" s="118" t="str">
        <f t="shared" si="18"/>
        <v>N/A</v>
      </c>
    </row>
    <row r="101" spans="1:19" x14ac:dyDescent="0.2">
      <c r="A101" s="5">
        <v>10306</v>
      </c>
      <c r="B101" s="11" t="s">
        <v>100</v>
      </c>
      <c r="C101" s="121">
        <v>84.087000000000003</v>
      </c>
      <c r="D101" s="122">
        <v>0</v>
      </c>
      <c r="E101" s="122">
        <v>50.324000000000005</v>
      </c>
      <c r="F101" s="122">
        <v>36.001000000000005</v>
      </c>
      <c r="G101" s="122">
        <v>0</v>
      </c>
      <c r="H101" s="124">
        <f t="shared" si="13"/>
        <v>0</v>
      </c>
      <c r="I101" s="121">
        <v>25.768999999999998</v>
      </c>
      <c r="J101" s="122">
        <f t="shared" si="14"/>
        <v>-25.768999999999998</v>
      </c>
      <c r="K101" s="122">
        <f>0.5*'Conservation Data'!J97</f>
        <v>3.161554629908676E-3</v>
      </c>
      <c r="L101" s="122">
        <f t="shared" si="15"/>
        <v>0</v>
      </c>
      <c r="M101" s="123">
        <f t="shared" si="16"/>
        <v>0</v>
      </c>
      <c r="N101" s="125">
        <f>'Proportional Share Calculation'!E98</f>
        <v>1.1469350116323196E-4</v>
      </c>
      <c r="O101" s="126">
        <f t="shared" si="11"/>
        <v>3.2762481310719079E-3</v>
      </c>
      <c r="P101" s="127">
        <f t="shared" si="12"/>
        <v>-3.2762481310719079E-3</v>
      </c>
      <c r="R101" s="117" t="str">
        <f t="shared" si="17"/>
        <v>Yes</v>
      </c>
      <c r="S101" s="118">
        <f t="shared" si="18"/>
        <v>6.5524962621438159E-3</v>
      </c>
    </row>
    <row r="102" spans="1:19" x14ac:dyDescent="0.2">
      <c r="A102" s="5">
        <v>10307</v>
      </c>
      <c r="B102" s="11" t="s">
        <v>101</v>
      </c>
      <c r="C102" s="121">
        <v>72.927000000000007</v>
      </c>
      <c r="D102" s="122">
        <v>0</v>
      </c>
      <c r="E102" s="122">
        <v>0</v>
      </c>
      <c r="F102" s="122">
        <v>0</v>
      </c>
      <c r="G102" s="122">
        <v>5</v>
      </c>
      <c r="H102" s="124">
        <f t="shared" si="13"/>
        <v>67.927000000000007</v>
      </c>
      <c r="I102" s="121">
        <v>71.984999999999999</v>
      </c>
      <c r="J102" s="122">
        <f t="shared" si="14"/>
        <v>-4.0579999999999927</v>
      </c>
      <c r="K102" s="122">
        <f>0.5*'Conservation Data'!J98</f>
        <v>0.29851517444269415</v>
      </c>
      <c r="L102" s="122">
        <f t="shared" si="15"/>
        <v>2.5</v>
      </c>
      <c r="M102" s="123">
        <f t="shared" si="16"/>
        <v>0</v>
      </c>
      <c r="N102" s="125">
        <f>'Proportional Share Calculation'!E99</f>
        <v>2.5657494196658681</v>
      </c>
      <c r="O102" s="126">
        <f t="shared" ref="O102:O133" si="19">SUM(I102:N102)</f>
        <v>73.291264594108569</v>
      </c>
      <c r="P102" s="127">
        <f t="shared" ref="P102:P133" si="20">H102-O102</f>
        <v>-5.3642645941085618</v>
      </c>
      <c r="R102" s="117" t="str">
        <f t="shared" si="17"/>
        <v>No</v>
      </c>
      <c r="S102" s="118" t="str">
        <f t="shared" si="18"/>
        <v>N/A</v>
      </c>
    </row>
    <row r="103" spans="1:19" x14ac:dyDescent="0.2">
      <c r="A103" s="5">
        <v>10326</v>
      </c>
      <c r="B103" s="11" t="s">
        <v>402</v>
      </c>
      <c r="C103" s="121">
        <v>22.561</v>
      </c>
      <c r="D103" s="122">
        <v>0</v>
      </c>
      <c r="E103" s="122">
        <v>0</v>
      </c>
      <c r="F103" s="122">
        <v>0</v>
      </c>
      <c r="G103" s="122">
        <v>0</v>
      </c>
      <c r="H103" s="124">
        <f t="shared" ref="H103:H134" si="21">IF((C103+D103-SUM(E103:G103))&gt;0,C103+D103-SUM(E103:G103),0)</f>
        <v>22.561</v>
      </c>
      <c r="I103" s="121">
        <v>30.46</v>
      </c>
      <c r="J103" s="122">
        <f t="shared" si="14"/>
        <v>-7.8990000000000009</v>
      </c>
      <c r="K103" s="122">
        <f>0.5*'Conservation Data'!J99</f>
        <v>0</v>
      </c>
      <c r="L103" s="122">
        <f t="shared" si="15"/>
        <v>0</v>
      </c>
      <c r="M103" s="123">
        <f t="shared" si="16"/>
        <v>0</v>
      </c>
      <c r="N103" s="125">
        <f>'Proportional Share Calculation'!E100</f>
        <v>0.81845812666486206</v>
      </c>
      <c r="O103" s="126">
        <f t="shared" si="19"/>
        <v>23.379458126664861</v>
      </c>
      <c r="P103" s="127">
        <f t="shared" si="20"/>
        <v>-0.8184581266648614</v>
      </c>
      <c r="R103" s="117" t="str">
        <f t="shared" si="17"/>
        <v>No</v>
      </c>
      <c r="S103" s="118" t="str">
        <f t="shared" si="18"/>
        <v>N/A</v>
      </c>
    </row>
    <row r="104" spans="1:19" x14ac:dyDescent="0.2">
      <c r="A104" s="5">
        <v>10331</v>
      </c>
      <c r="B104" s="11" t="s">
        <v>103</v>
      </c>
      <c r="C104" s="121">
        <v>40.692999999999998</v>
      </c>
      <c r="D104" s="122">
        <v>0</v>
      </c>
      <c r="E104" s="122">
        <v>0</v>
      </c>
      <c r="F104" s="122">
        <v>0</v>
      </c>
      <c r="G104" s="122">
        <v>0</v>
      </c>
      <c r="H104" s="124">
        <f t="shared" si="21"/>
        <v>40.692999999999998</v>
      </c>
      <c r="I104" s="121">
        <v>36.601999999999997</v>
      </c>
      <c r="J104" s="122">
        <f t="shared" si="14"/>
        <v>0</v>
      </c>
      <c r="K104" s="122">
        <f>0.5*'Conservation Data'!J100</f>
        <v>7.6908904109589046E-2</v>
      </c>
      <c r="L104" s="122">
        <f t="shared" si="15"/>
        <v>0</v>
      </c>
      <c r="M104" s="123">
        <f t="shared" si="16"/>
        <v>1.0227500000000003</v>
      </c>
      <c r="N104" s="125">
        <f>'Proportional Share Calculation'!E101</f>
        <v>1.3677243525914253</v>
      </c>
      <c r="O104" s="126">
        <f t="shared" si="19"/>
        <v>39.069383256701009</v>
      </c>
      <c r="P104" s="127">
        <f t="shared" si="20"/>
        <v>1.6236167432989888</v>
      </c>
      <c r="R104" s="117" t="str">
        <f t="shared" si="17"/>
        <v>No</v>
      </c>
      <c r="S104" s="118" t="str">
        <f t="shared" si="18"/>
        <v>N/A</v>
      </c>
    </row>
    <row r="105" spans="1:19" x14ac:dyDescent="0.2">
      <c r="A105" s="5">
        <v>10333</v>
      </c>
      <c r="B105" s="11" t="s">
        <v>104</v>
      </c>
      <c r="C105" s="121">
        <v>23.067</v>
      </c>
      <c r="D105" s="122">
        <v>0</v>
      </c>
      <c r="E105" s="122">
        <v>0</v>
      </c>
      <c r="F105" s="122">
        <v>0</v>
      </c>
      <c r="G105" s="122">
        <v>0</v>
      </c>
      <c r="H105" s="124">
        <f t="shared" si="21"/>
        <v>23.067</v>
      </c>
      <c r="I105" s="121">
        <v>18.515000000000001</v>
      </c>
      <c r="J105" s="122">
        <f t="shared" si="14"/>
        <v>0</v>
      </c>
      <c r="K105" s="122">
        <f>0.5*'Conservation Data'!J101</f>
        <v>1.68607305E-3</v>
      </c>
      <c r="L105" s="122">
        <f t="shared" si="15"/>
        <v>0</v>
      </c>
      <c r="M105" s="123">
        <f t="shared" si="16"/>
        <v>1.1379999999999999</v>
      </c>
      <c r="N105" s="125">
        <f>'Proportional Share Calculation'!E102</f>
        <v>0.71302413649813656</v>
      </c>
      <c r="O105" s="126">
        <f t="shared" si="19"/>
        <v>20.367710209548139</v>
      </c>
      <c r="P105" s="127">
        <f t="shared" si="20"/>
        <v>2.6992897904518607</v>
      </c>
      <c r="R105" s="117" t="str">
        <f t="shared" si="17"/>
        <v>No</v>
      </c>
      <c r="S105" s="118" t="str">
        <f t="shared" si="18"/>
        <v>N/A</v>
      </c>
    </row>
    <row r="106" spans="1:19" x14ac:dyDescent="0.2">
      <c r="A106" s="5">
        <v>10338</v>
      </c>
      <c r="B106" s="11" t="s">
        <v>105</v>
      </c>
      <c r="C106" s="121">
        <v>2.847</v>
      </c>
      <c r="D106" s="122">
        <v>0</v>
      </c>
      <c r="E106" s="122">
        <v>0</v>
      </c>
      <c r="F106" s="122">
        <v>0</v>
      </c>
      <c r="G106" s="122">
        <v>0</v>
      </c>
      <c r="H106" s="124">
        <f t="shared" si="21"/>
        <v>2.847</v>
      </c>
      <c r="I106" s="121">
        <v>2.3730000000000002</v>
      </c>
      <c r="J106" s="122">
        <f t="shared" si="14"/>
        <v>0</v>
      </c>
      <c r="K106" s="122">
        <f>0.5*'Conservation Data'!J102</f>
        <v>0</v>
      </c>
      <c r="L106" s="122">
        <f t="shared" si="15"/>
        <v>0</v>
      </c>
      <c r="M106" s="123">
        <f t="shared" si="16"/>
        <v>0.11849999999999994</v>
      </c>
      <c r="N106" s="125">
        <f>'Proportional Share Calculation'!E103</f>
        <v>9.0385551286977714E-2</v>
      </c>
      <c r="O106" s="126">
        <f t="shared" si="19"/>
        <v>2.5818855512869781</v>
      </c>
      <c r="P106" s="127">
        <f t="shared" si="20"/>
        <v>0.26511444871302192</v>
      </c>
      <c r="R106" s="117" t="str">
        <f t="shared" si="17"/>
        <v>Yes</v>
      </c>
      <c r="S106" s="118">
        <f t="shared" si="18"/>
        <v>5</v>
      </c>
    </row>
    <row r="107" spans="1:19" x14ac:dyDescent="0.2">
      <c r="A107" s="5">
        <v>10342</v>
      </c>
      <c r="B107" s="11" t="s">
        <v>106</v>
      </c>
      <c r="C107" s="121">
        <v>38.473999999999997</v>
      </c>
      <c r="D107" s="122">
        <v>0</v>
      </c>
      <c r="E107" s="122">
        <v>0</v>
      </c>
      <c r="F107" s="122">
        <v>0</v>
      </c>
      <c r="G107" s="122">
        <v>0</v>
      </c>
      <c r="H107" s="124">
        <f t="shared" si="21"/>
        <v>38.473999999999997</v>
      </c>
      <c r="I107" s="121">
        <v>38.691000000000003</v>
      </c>
      <c r="J107" s="122">
        <f t="shared" si="14"/>
        <v>-0.21700000000000585</v>
      </c>
      <c r="K107" s="122">
        <f>0.5*'Conservation Data'!J103</f>
        <v>0.20485903951689502</v>
      </c>
      <c r="L107" s="122">
        <f t="shared" si="15"/>
        <v>0</v>
      </c>
      <c r="M107" s="123">
        <f t="shared" si="16"/>
        <v>0</v>
      </c>
      <c r="N107" s="125">
        <f>'Proportional Share Calculation'!E104</f>
        <v>1.4031747932723402</v>
      </c>
      <c r="O107" s="126">
        <f t="shared" si="19"/>
        <v>40.082033832789236</v>
      </c>
      <c r="P107" s="127">
        <f t="shared" si="20"/>
        <v>-1.6080338327892392</v>
      </c>
      <c r="R107" s="117" t="str">
        <f t="shared" si="17"/>
        <v>No</v>
      </c>
      <c r="S107" s="118" t="str">
        <f t="shared" si="18"/>
        <v>N/A</v>
      </c>
    </row>
    <row r="108" spans="1:19" x14ac:dyDescent="0.2">
      <c r="A108" s="5">
        <v>10343</v>
      </c>
      <c r="B108" s="11" t="s">
        <v>107</v>
      </c>
      <c r="C108" s="121">
        <v>11.78</v>
      </c>
      <c r="D108" s="122">
        <v>0</v>
      </c>
      <c r="E108" s="122">
        <v>0</v>
      </c>
      <c r="F108" s="122">
        <v>0</v>
      </c>
      <c r="G108" s="122">
        <v>0</v>
      </c>
      <c r="H108" s="124">
        <f t="shared" si="21"/>
        <v>11.78</v>
      </c>
      <c r="I108" s="121">
        <v>31.388999999999999</v>
      </c>
      <c r="J108" s="122">
        <f t="shared" si="14"/>
        <v>-19.609000000000002</v>
      </c>
      <c r="K108" s="122">
        <f>0.5*'Conservation Data'!J104</f>
        <v>0</v>
      </c>
      <c r="L108" s="122">
        <f t="shared" si="15"/>
        <v>0</v>
      </c>
      <c r="M108" s="123">
        <f t="shared" si="16"/>
        <v>0</v>
      </c>
      <c r="N108" s="125">
        <f>'Proportional Share Calculation'!E105</f>
        <v>0.4273497066669063</v>
      </c>
      <c r="O108" s="126">
        <f t="shared" si="19"/>
        <v>12.207349706666903</v>
      </c>
      <c r="P108" s="127">
        <f t="shared" si="20"/>
        <v>-0.42734970666690408</v>
      </c>
      <c r="R108" s="117" t="str">
        <f t="shared" si="17"/>
        <v>No</v>
      </c>
      <c r="S108" s="118" t="str">
        <f t="shared" si="18"/>
        <v>N/A</v>
      </c>
    </row>
    <row r="109" spans="1:19" x14ac:dyDescent="0.2">
      <c r="A109" s="5">
        <v>10349</v>
      </c>
      <c r="B109" s="11" t="s">
        <v>108</v>
      </c>
      <c r="C109" s="121">
        <v>1097.7360000000001</v>
      </c>
      <c r="D109" s="122">
        <v>0</v>
      </c>
      <c r="E109" s="122">
        <v>0</v>
      </c>
      <c r="F109" s="122">
        <v>588.60600000000011</v>
      </c>
      <c r="G109" s="122">
        <v>0</v>
      </c>
      <c r="H109" s="124">
        <f t="shared" si="21"/>
        <v>509.13</v>
      </c>
      <c r="I109" s="121">
        <v>523.91099999999994</v>
      </c>
      <c r="J109" s="122">
        <f t="shared" si="14"/>
        <v>-14.780999999999949</v>
      </c>
      <c r="K109" s="122">
        <f>0.5*'Conservation Data'!J105</f>
        <v>40.546238928703438</v>
      </c>
      <c r="L109" s="122">
        <f t="shared" si="15"/>
        <v>0</v>
      </c>
      <c r="M109" s="123">
        <f t="shared" si="16"/>
        <v>0</v>
      </c>
      <c r="N109" s="125">
        <f>'Proportional Share Calculation'!E106</f>
        <v>19.940915065190982</v>
      </c>
      <c r="O109" s="126">
        <f t="shared" si="19"/>
        <v>569.61715399389448</v>
      </c>
      <c r="P109" s="127">
        <f t="shared" si="20"/>
        <v>-60.487153993894481</v>
      </c>
      <c r="R109" s="117" t="str">
        <f t="shared" si="17"/>
        <v>No</v>
      </c>
      <c r="S109" s="118" t="str">
        <f t="shared" si="18"/>
        <v>N/A</v>
      </c>
    </row>
    <row r="110" spans="1:19" x14ac:dyDescent="0.2">
      <c r="A110" s="5">
        <v>10352</v>
      </c>
      <c r="B110" s="11" t="s">
        <v>109</v>
      </c>
      <c r="C110" s="121">
        <v>16.571999999999999</v>
      </c>
      <c r="D110" s="122">
        <v>0</v>
      </c>
      <c r="E110" s="122">
        <v>0</v>
      </c>
      <c r="F110" s="122">
        <v>6.6000000000000003E-2</v>
      </c>
      <c r="G110" s="122">
        <v>0</v>
      </c>
      <c r="H110" s="124">
        <f t="shared" si="21"/>
        <v>16.506</v>
      </c>
      <c r="I110" s="121">
        <v>15.907</v>
      </c>
      <c r="J110" s="122">
        <f t="shared" si="14"/>
        <v>0</v>
      </c>
      <c r="K110" s="122">
        <f>0.5*'Conservation Data'!J106</f>
        <v>2.3601994999999999E-4</v>
      </c>
      <c r="L110" s="122">
        <f t="shared" si="15"/>
        <v>0</v>
      </c>
      <c r="M110" s="123">
        <f t="shared" si="16"/>
        <v>0.14975000000000005</v>
      </c>
      <c r="N110" s="125">
        <f>'Proportional Share Calculation'!E107</f>
        <v>0.58250834173007204</v>
      </c>
      <c r="O110" s="126">
        <f t="shared" si="19"/>
        <v>16.639494361680072</v>
      </c>
      <c r="P110" s="127">
        <f t="shared" si="20"/>
        <v>-0.13349436168007145</v>
      </c>
      <c r="R110" s="117" t="str">
        <f t="shared" si="17"/>
        <v>No</v>
      </c>
      <c r="S110" s="118" t="str">
        <f t="shared" si="18"/>
        <v>N/A</v>
      </c>
    </row>
    <row r="111" spans="1:19" x14ac:dyDescent="0.2">
      <c r="A111" s="5">
        <v>10354</v>
      </c>
      <c r="B111" s="11" t="s">
        <v>110</v>
      </c>
      <c r="C111" s="121">
        <v>788.75199999999995</v>
      </c>
      <c r="D111" s="122">
        <v>0.186</v>
      </c>
      <c r="E111" s="122">
        <v>0</v>
      </c>
      <c r="F111" s="122">
        <v>30.791</v>
      </c>
      <c r="G111" s="122">
        <v>1.3680000000000001</v>
      </c>
      <c r="H111" s="124">
        <f t="shared" si="21"/>
        <v>756.779</v>
      </c>
      <c r="I111" s="121">
        <v>799.07</v>
      </c>
      <c r="J111" s="122">
        <f t="shared" si="14"/>
        <v>-42.291000000000054</v>
      </c>
      <c r="K111" s="122">
        <f>0.5*'Conservation Data'!J107</f>
        <v>7.4068920933180369</v>
      </c>
      <c r="L111" s="122">
        <f t="shared" si="15"/>
        <v>0.68400000000000005</v>
      </c>
      <c r="M111" s="123">
        <f t="shared" si="16"/>
        <v>0</v>
      </c>
      <c r="N111" s="125">
        <f>'Proportional Share Calculation'!E108</f>
        <v>27.747616640443784</v>
      </c>
      <c r="O111" s="126">
        <f t="shared" si="19"/>
        <v>792.61750873376172</v>
      </c>
      <c r="P111" s="127">
        <f t="shared" si="20"/>
        <v>-35.838508733761728</v>
      </c>
      <c r="R111" s="117" t="str">
        <f t="shared" si="17"/>
        <v>No</v>
      </c>
      <c r="S111" s="118" t="str">
        <f t="shared" si="18"/>
        <v>N/A</v>
      </c>
    </row>
    <row r="112" spans="1:19" x14ac:dyDescent="0.2">
      <c r="A112" s="5">
        <v>10360</v>
      </c>
      <c r="B112" s="11" t="s">
        <v>403</v>
      </c>
      <c r="C112" s="121">
        <v>7.2119999999999997</v>
      </c>
      <c r="D112" s="122">
        <v>0</v>
      </c>
      <c r="E112" s="122">
        <v>0</v>
      </c>
      <c r="F112" s="122">
        <v>0</v>
      </c>
      <c r="G112" s="122">
        <v>0</v>
      </c>
      <c r="H112" s="124">
        <f t="shared" si="21"/>
        <v>7.2119999999999997</v>
      </c>
      <c r="I112" s="121">
        <v>6.7649999999999997</v>
      </c>
      <c r="J112" s="122">
        <f t="shared" si="14"/>
        <v>0</v>
      </c>
      <c r="K112" s="122">
        <f>0.5*'Conservation Data'!J108</f>
        <v>0</v>
      </c>
      <c r="L112" s="122">
        <f t="shared" si="15"/>
        <v>0</v>
      </c>
      <c r="M112" s="123">
        <f t="shared" si="16"/>
        <v>0.11175000000000002</v>
      </c>
      <c r="N112" s="125">
        <f>'Proportional Share Calculation'!E109</f>
        <v>0.24947173984054741</v>
      </c>
      <c r="O112" s="126">
        <f t="shared" si="19"/>
        <v>7.1262217398405472</v>
      </c>
      <c r="P112" s="127">
        <f t="shared" si="20"/>
        <v>8.5778260159452557E-2</v>
      </c>
      <c r="R112" s="117" t="str">
        <f t="shared" si="17"/>
        <v>No</v>
      </c>
      <c r="S112" s="118" t="str">
        <f t="shared" si="18"/>
        <v>N/A</v>
      </c>
    </row>
    <row r="113" spans="1:19" x14ac:dyDescent="0.2">
      <c r="A113" s="5">
        <v>10363</v>
      </c>
      <c r="B113" s="11" t="s">
        <v>112</v>
      </c>
      <c r="C113" s="121">
        <v>88.665000000000006</v>
      </c>
      <c r="D113" s="122">
        <v>0</v>
      </c>
      <c r="E113" s="122">
        <v>0</v>
      </c>
      <c r="F113" s="122">
        <v>0</v>
      </c>
      <c r="G113" s="122">
        <v>0</v>
      </c>
      <c r="H113" s="124">
        <f t="shared" si="21"/>
        <v>88.665000000000006</v>
      </c>
      <c r="I113" s="121">
        <v>100.706</v>
      </c>
      <c r="J113" s="122">
        <f t="shared" si="14"/>
        <v>-12.040999999999997</v>
      </c>
      <c r="K113" s="122">
        <f>0.5*'Conservation Data'!J109</f>
        <v>6.1262963250000003E-2</v>
      </c>
      <c r="L113" s="122">
        <f t="shared" si="15"/>
        <v>0</v>
      </c>
      <c r="M113" s="123">
        <f t="shared" si="16"/>
        <v>0</v>
      </c>
      <c r="N113" s="125">
        <f>'Proportional Share Calculation'!E110</f>
        <v>3.2187727038196683</v>
      </c>
      <c r="O113" s="126">
        <f t="shared" si="19"/>
        <v>91.945035667069675</v>
      </c>
      <c r="P113" s="127">
        <f t="shared" si="20"/>
        <v>-3.2800356670696686</v>
      </c>
      <c r="R113" s="117" t="str">
        <f t="shared" si="17"/>
        <v>No</v>
      </c>
      <c r="S113" s="118" t="str">
        <f t="shared" si="18"/>
        <v>N/A</v>
      </c>
    </row>
    <row r="114" spans="1:19" x14ac:dyDescent="0.2">
      <c r="A114" s="5">
        <v>10369</v>
      </c>
      <c r="B114" s="11" t="s">
        <v>113</v>
      </c>
      <c r="C114" s="121">
        <v>17.640999999999998</v>
      </c>
      <c r="D114" s="122">
        <v>0</v>
      </c>
      <c r="E114" s="122">
        <v>0</v>
      </c>
      <c r="F114" s="122">
        <v>0</v>
      </c>
      <c r="G114" s="122">
        <v>0</v>
      </c>
      <c r="H114" s="124">
        <f t="shared" si="21"/>
        <v>17.640999999999998</v>
      </c>
      <c r="I114" s="121">
        <v>16.431999999999999</v>
      </c>
      <c r="J114" s="122">
        <f t="shared" si="14"/>
        <v>0</v>
      </c>
      <c r="K114" s="122">
        <f>0.5*'Conservation Data'!J110</f>
        <v>0</v>
      </c>
      <c r="L114" s="122">
        <f t="shared" si="15"/>
        <v>0</v>
      </c>
      <c r="M114" s="123">
        <f t="shared" si="16"/>
        <v>0.30224999999999991</v>
      </c>
      <c r="N114" s="125">
        <f>'Proportional Share Calculation'!E111</f>
        <v>0.60707782926915776</v>
      </c>
      <c r="O114" s="126">
        <f t="shared" si="19"/>
        <v>17.341327829269158</v>
      </c>
      <c r="P114" s="127">
        <f t="shared" si="20"/>
        <v>0.29967217073084029</v>
      </c>
      <c r="R114" s="117" t="str">
        <f t="shared" si="17"/>
        <v>No</v>
      </c>
      <c r="S114" s="118" t="str">
        <f t="shared" si="18"/>
        <v>N/A</v>
      </c>
    </row>
    <row r="115" spans="1:19" x14ac:dyDescent="0.2">
      <c r="A115" s="5">
        <v>10370</v>
      </c>
      <c r="B115" s="11" t="s">
        <v>114</v>
      </c>
      <c r="C115" s="121">
        <v>551.94299999999998</v>
      </c>
      <c r="D115" s="122">
        <v>0</v>
      </c>
      <c r="E115" s="122">
        <v>0</v>
      </c>
      <c r="F115" s="122">
        <v>181.13900000000001</v>
      </c>
      <c r="G115" s="122">
        <v>0</v>
      </c>
      <c r="H115" s="124">
        <f t="shared" si="21"/>
        <v>370.80399999999997</v>
      </c>
      <c r="I115" s="121">
        <v>402.39</v>
      </c>
      <c r="J115" s="122">
        <f t="shared" si="14"/>
        <v>-31.586000000000013</v>
      </c>
      <c r="K115" s="122">
        <f>0.5*'Conservation Data'!J111</f>
        <v>19.287016275330366</v>
      </c>
      <c r="L115" s="122">
        <f t="shared" si="15"/>
        <v>0</v>
      </c>
      <c r="M115" s="123">
        <f t="shared" si="16"/>
        <v>0</v>
      </c>
      <c r="N115" s="125">
        <f>'Proportional Share Calculation'!E112</f>
        <v>14.151551899716283</v>
      </c>
      <c r="O115" s="126">
        <f t="shared" si="19"/>
        <v>404.24256817504664</v>
      </c>
      <c r="P115" s="127">
        <f t="shared" si="20"/>
        <v>-33.438568175046669</v>
      </c>
      <c r="R115" s="117" t="str">
        <f t="shared" si="17"/>
        <v>No</v>
      </c>
      <c r="S115" s="118" t="str">
        <f t="shared" si="18"/>
        <v>N/A</v>
      </c>
    </row>
    <row r="116" spans="1:19" x14ac:dyDescent="0.2">
      <c r="A116" s="5">
        <v>10371</v>
      </c>
      <c r="B116" s="11" t="s">
        <v>115</v>
      </c>
      <c r="C116" s="121">
        <v>11.77</v>
      </c>
      <c r="D116" s="122">
        <v>0</v>
      </c>
      <c r="E116" s="122">
        <v>0</v>
      </c>
      <c r="F116" s="122">
        <v>0</v>
      </c>
      <c r="G116" s="122">
        <v>0</v>
      </c>
      <c r="H116" s="124">
        <f t="shared" si="21"/>
        <v>11.77</v>
      </c>
      <c r="I116" s="121">
        <v>11.032</v>
      </c>
      <c r="J116" s="122">
        <f t="shared" si="14"/>
        <v>0</v>
      </c>
      <c r="K116" s="122">
        <f>0.5*'Conservation Data'!J112</f>
        <v>0</v>
      </c>
      <c r="L116" s="122">
        <f t="shared" si="15"/>
        <v>0</v>
      </c>
      <c r="M116" s="123">
        <f t="shared" si="16"/>
        <v>0.18449999999999989</v>
      </c>
      <c r="N116" s="125">
        <f>'Proportional Share Calculation'!E113</f>
        <v>0.40690729922150726</v>
      </c>
      <c r="O116" s="126">
        <f t="shared" si="19"/>
        <v>11.623407299221507</v>
      </c>
      <c r="P116" s="127">
        <f t="shared" si="20"/>
        <v>0.14659270077849307</v>
      </c>
      <c r="R116" s="117" t="str">
        <f t="shared" si="17"/>
        <v>No</v>
      </c>
      <c r="S116" s="118" t="str">
        <f t="shared" si="18"/>
        <v>N/A</v>
      </c>
    </row>
    <row r="117" spans="1:19" x14ac:dyDescent="0.2">
      <c r="A117" s="5">
        <v>10376</v>
      </c>
      <c r="B117" s="11" t="s">
        <v>404</v>
      </c>
      <c r="C117" s="121">
        <v>57.134</v>
      </c>
      <c r="D117" s="122">
        <v>0</v>
      </c>
      <c r="E117" s="122">
        <v>0</v>
      </c>
      <c r="F117" s="122">
        <v>0</v>
      </c>
      <c r="G117" s="122">
        <v>0</v>
      </c>
      <c r="H117" s="124">
        <f t="shared" si="21"/>
        <v>57.134</v>
      </c>
      <c r="I117" s="121">
        <v>56.029000000000003</v>
      </c>
      <c r="J117" s="122">
        <f t="shared" si="14"/>
        <v>0</v>
      </c>
      <c r="K117" s="122">
        <f>0.5*'Conservation Data'!J113</f>
        <v>0.15433748840000008</v>
      </c>
      <c r="L117" s="122">
        <f t="shared" si="15"/>
        <v>0</v>
      </c>
      <c r="M117" s="123">
        <f t="shared" si="16"/>
        <v>0.27624999999999922</v>
      </c>
      <c r="N117" s="125">
        <f>'Proportional Share Calculation'!E114</f>
        <v>2.0482163116894974</v>
      </c>
      <c r="O117" s="126">
        <f t="shared" si="19"/>
        <v>58.507803800089505</v>
      </c>
      <c r="P117" s="127">
        <f t="shared" si="20"/>
        <v>-1.3738038000895045</v>
      </c>
      <c r="R117" s="117" t="str">
        <f t="shared" si="17"/>
        <v>No</v>
      </c>
      <c r="S117" s="118" t="str">
        <f t="shared" si="18"/>
        <v>N/A</v>
      </c>
    </row>
    <row r="118" spans="1:19" x14ac:dyDescent="0.2">
      <c r="A118" s="5">
        <v>10378</v>
      </c>
      <c r="B118" s="11" t="s">
        <v>117</v>
      </c>
      <c r="C118" s="121">
        <v>1.9490000000000001</v>
      </c>
      <c r="D118" s="122">
        <v>0</v>
      </c>
      <c r="E118" s="122">
        <v>0</v>
      </c>
      <c r="F118" s="122">
        <v>0</v>
      </c>
      <c r="G118" s="122">
        <v>0</v>
      </c>
      <c r="H118" s="124">
        <f t="shared" si="21"/>
        <v>1.9490000000000001</v>
      </c>
      <c r="I118" s="121">
        <v>2.0209999999999999</v>
      </c>
      <c r="J118" s="122">
        <f t="shared" si="14"/>
        <v>-7.1999999999999842E-2</v>
      </c>
      <c r="K118" s="122">
        <f>0.5*'Conservation Data'!J114</f>
        <v>0</v>
      </c>
      <c r="L118" s="122">
        <f t="shared" si="15"/>
        <v>0</v>
      </c>
      <c r="M118" s="123">
        <f t="shared" si="16"/>
        <v>0</v>
      </c>
      <c r="N118" s="125">
        <f>'Proportional Share Calculation'!E115</f>
        <v>7.0704972690475432E-2</v>
      </c>
      <c r="O118" s="126">
        <f t="shared" si="19"/>
        <v>2.0197049726904757</v>
      </c>
      <c r="P118" s="127">
        <f t="shared" si="20"/>
        <v>-7.0704972690475598E-2</v>
      </c>
      <c r="R118" s="117" t="str">
        <f t="shared" si="17"/>
        <v>Yes</v>
      </c>
      <c r="S118" s="118">
        <f t="shared" si="18"/>
        <v>4.0394099453809513</v>
      </c>
    </row>
    <row r="119" spans="1:19" x14ac:dyDescent="0.2">
      <c r="A119" s="5">
        <v>10379</v>
      </c>
      <c r="B119" s="11" t="s">
        <v>118</v>
      </c>
      <c r="C119" s="121">
        <v>4.4160000000000004</v>
      </c>
      <c r="D119" s="122">
        <v>0</v>
      </c>
      <c r="E119" s="122">
        <v>0</v>
      </c>
      <c r="F119" s="122">
        <v>0</v>
      </c>
      <c r="G119" s="122">
        <v>0</v>
      </c>
      <c r="H119" s="124">
        <f t="shared" si="21"/>
        <v>4.4160000000000004</v>
      </c>
      <c r="I119" s="121">
        <v>4.8079999999999998</v>
      </c>
      <c r="J119" s="122">
        <f t="shared" si="14"/>
        <v>-0.39199999999999946</v>
      </c>
      <c r="K119" s="122">
        <f>0.5*'Conservation Data'!J115</f>
        <v>0</v>
      </c>
      <c r="L119" s="122">
        <f t="shared" si="15"/>
        <v>0</v>
      </c>
      <c r="M119" s="123">
        <f t="shared" si="16"/>
        <v>0</v>
      </c>
      <c r="N119" s="125">
        <f>'Proportional Share Calculation'!E116</f>
        <v>0.16020172365374014</v>
      </c>
      <c r="O119" s="126">
        <f t="shared" si="19"/>
        <v>4.5762017236537407</v>
      </c>
      <c r="P119" s="127">
        <f t="shared" si="20"/>
        <v>-0.1602017236537403</v>
      </c>
      <c r="R119" s="117" t="str">
        <f t="shared" si="17"/>
        <v>Yes</v>
      </c>
      <c r="S119" s="118">
        <f t="shared" si="18"/>
        <v>5</v>
      </c>
    </row>
    <row r="120" spans="1:19" x14ac:dyDescent="0.2">
      <c r="A120" s="5">
        <v>10388</v>
      </c>
      <c r="B120" s="11" t="s">
        <v>119</v>
      </c>
      <c r="C120" s="121">
        <v>783.91700000000003</v>
      </c>
      <c r="D120" s="122">
        <v>0</v>
      </c>
      <c r="E120" s="122">
        <v>571.30799999999999</v>
      </c>
      <c r="F120" s="122">
        <v>0</v>
      </c>
      <c r="G120" s="122">
        <v>0</v>
      </c>
      <c r="H120" s="124">
        <f t="shared" si="21"/>
        <v>212.60900000000004</v>
      </c>
      <c r="I120" s="121">
        <v>113.223</v>
      </c>
      <c r="J120" s="122">
        <f t="shared" si="14"/>
        <v>0</v>
      </c>
      <c r="K120" s="122">
        <f>0.5*'Conservation Data'!J116</f>
        <v>5.1727650268407022</v>
      </c>
      <c r="L120" s="122">
        <f t="shared" si="15"/>
        <v>0</v>
      </c>
      <c r="M120" s="123">
        <f t="shared" si="16"/>
        <v>24.84650000000001</v>
      </c>
      <c r="N120" s="125">
        <f>'Proportional Share Calculation'!E117</f>
        <v>5.196480470417967</v>
      </c>
      <c r="O120" s="126">
        <f t="shared" si="19"/>
        <v>148.43874549725871</v>
      </c>
      <c r="P120" s="127">
        <f t="shared" si="20"/>
        <v>64.170254502741329</v>
      </c>
      <c r="R120" s="117" t="str">
        <f t="shared" si="17"/>
        <v>No</v>
      </c>
      <c r="S120" s="118" t="str">
        <f t="shared" si="18"/>
        <v>N/A</v>
      </c>
    </row>
    <row r="121" spans="1:19" x14ac:dyDescent="0.2">
      <c r="A121" s="5">
        <v>10391</v>
      </c>
      <c r="B121" s="11" t="s">
        <v>120</v>
      </c>
      <c r="C121" s="121">
        <v>42.898000000000003</v>
      </c>
      <c r="D121" s="122">
        <v>0</v>
      </c>
      <c r="E121" s="122">
        <v>0</v>
      </c>
      <c r="F121" s="122">
        <v>0</v>
      </c>
      <c r="G121" s="122">
        <v>0</v>
      </c>
      <c r="H121" s="124">
        <f t="shared" si="21"/>
        <v>42.898000000000003</v>
      </c>
      <c r="I121" s="121">
        <v>29.977</v>
      </c>
      <c r="J121" s="122">
        <f t="shared" si="14"/>
        <v>0</v>
      </c>
      <c r="K121" s="122">
        <f>0.5*'Conservation Data'!J117</f>
        <v>0.15845638548995433</v>
      </c>
      <c r="L121" s="122">
        <f t="shared" si="15"/>
        <v>0</v>
      </c>
      <c r="M121" s="123">
        <f t="shared" si="16"/>
        <v>3.2302500000000007</v>
      </c>
      <c r="N121" s="125">
        <f>'Proportional Share Calculation'!E118</f>
        <v>1.2104265565851664</v>
      </c>
      <c r="O121" s="126">
        <f t="shared" si="19"/>
        <v>34.576132942075127</v>
      </c>
      <c r="P121" s="127">
        <f t="shared" si="20"/>
        <v>8.3218670579248766</v>
      </c>
      <c r="R121" s="117" t="str">
        <f t="shared" si="17"/>
        <v>No</v>
      </c>
      <c r="S121" s="118" t="str">
        <f t="shared" si="18"/>
        <v>N/A</v>
      </c>
    </row>
    <row r="122" spans="1:19" x14ac:dyDescent="0.2">
      <c r="A122" s="5">
        <v>10406</v>
      </c>
      <c r="B122" s="11" t="s">
        <v>405</v>
      </c>
      <c r="C122" s="121">
        <v>0.72199999999999998</v>
      </c>
      <c r="D122" s="122">
        <v>0</v>
      </c>
      <c r="E122" s="122">
        <v>0</v>
      </c>
      <c r="F122" s="122">
        <v>0</v>
      </c>
      <c r="G122" s="122">
        <v>0</v>
      </c>
      <c r="H122" s="124">
        <f t="shared" si="21"/>
        <v>0.72199999999999998</v>
      </c>
      <c r="I122" s="121">
        <v>0.45800000000000002</v>
      </c>
      <c r="J122" s="122">
        <f t="shared" si="14"/>
        <v>0</v>
      </c>
      <c r="K122" s="122">
        <f>0.5*'Conservation Data'!J118</f>
        <v>0</v>
      </c>
      <c r="L122" s="122">
        <f t="shared" si="15"/>
        <v>0</v>
      </c>
      <c r="M122" s="123">
        <f t="shared" si="16"/>
        <v>6.5999999999999989E-2</v>
      </c>
      <c r="N122" s="125">
        <f>'Proportional Share Calculation'!E119</f>
        <v>1.9009443658188366E-2</v>
      </c>
      <c r="O122" s="126">
        <f t="shared" si="19"/>
        <v>0.54300944365818837</v>
      </c>
      <c r="P122" s="127">
        <f t="shared" si="20"/>
        <v>0.1789905563418116</v>
      </c>
      <c r="R122" s="117" t="str">
        <f t="shared" si="17"/>
        <v>Yes</v>
      </c>
      <c r="S122" s="118">
        <f t="shared" si="18"/>
        <v>1.0860188873163767</v>
      </c>
    </row>
    <row r="123" spans="1:19" x14ac:dyDescent="0.2">
      <c r="A123" s="5">
        <v>10408</v>
      </c>
      <c r="B123" s="11" t="s">
        <v>406</v>
      </c>
      <c r="C123" s="121">
        <v>1.641</v>
      </c>
      <c r="D123" s="122">
        <v>0</v>
      </c>
      <c r="E123" s="122">
        <v>0</v>
      </c>
      <c r="F123" s="122">
        <v>0</v>
      </c>
      <c r="G123" s="122">
        <v>0</v>
      </c>
      <c r="H123" s="124">
        <f t="shared" si="21"/>
        <v>1.641</v>
      </c>
      <c r="I123" s="121">
        <v>1.5269999999999999</v>
      </c>
      <c r="J123" s="122">
        <f t="shared" si="14"/>
        <v>0</v>
      </c>
      <c r="K123" s="122">
        <f>0.5*'Conservation Data'!J119</f>
        <v>0</v>
      </c>
      <c r="L123" s="122">
        <f t="shared" si="15"/>
        <v>0</v>
      </c>
      <c r="M123" s="123">
        <f t="shared" si="16"/>
        <v>2.8500000000000025E-2</v>
      </c>
      <c r="N123" s="125">
        <f>'Proportional Share Calculation'!E120</f>
        <v>5.6429751164717559E-2</v>
      </c>
      <c r="O123" s="126">
        <f t="shared" si="19"/>
        <v>1.6119297511647175</v>
      </c>
      <c r="P123" s="127">
        <f t="shared" si="20"/>
        <v>2.9070248835282531E-2</v>
      </c>
      <c r="R123" s="117" t="str">
        <f t="shared" si="17"/>
        <v>Yes</v>
      </c>
      <c r="S123" s="118">
        <f t="shared" si="18"/>
        <v>3.223859502329435</v>
      </c>
    </row>
    <row r="124" spans="1:19" x14ac:dyDescent="0.2">
      <c r="A124" s="5">
        <v>10409</v>
      </c>
      <c r="B124" s="11" t="s">
        <v>407</v>
      </c>
      <c r="C124" s="121">
        <v>18.254999999999999</v>
      </c>
      <c r="D124" s="122">
        <v>0</v>
      </c>
      <c r="E124" s="122">
        <v>0</v>
      </c>
      <c r="F124" s="122">
        <v>0</v>
      </c>
      <c r="G124" s="122">
        <v>0</v>
      </c>
      <c r="H124" s="124">
        <f t="shared" si="21"/>
        <v>18.254999999999999</v>
      </c>
      <c r="I124" s="121">
        <v>20.420999999999999</v>
      </c>
      <c r="J124" s="122">
        <f t="shared" si="14"/>
        <v>-2.1660000000000004</v>
      </c>
      <c r="K124" s="122">
        <f>0.5*'Conservation Data'!J120</f>
        <v>0</v>
      </c>
      <c r="L124" s="122">
        <f t="shared" si="15"/>
        <v>0</v>
      </c>
      <c r="M124" s="123">
        <f t="shared" si="16"/>
        <v>0</v>
      </c>
      <c r="N124" s="125">
        <f>'Proportional Share Calculation'!E121</f>
        <v>0.66224693507677213</v>
      </c>
      <c r="O124" s="126">
        <f t="shared" si="19"/>
        <v>18.917246935076772</v>
      </c>
      <c r="P124" s="127">
        <f t="shared" si="20"/>
        <v>-0.66224693507677301</v>
      </c>
      <c r="R124" s="117" t="str">
        <f t="shared" si="17"/>
        <v>No</v>
      </c>
      <c r="S124" s="118" t="str">
        <f t="shared" si="18"/>
        <v>N/A</v>
      </c>
    </row>
    <row r="125" spans="1:19" x14ac:dyDescent="0.2">
      <c r="A125" s="5">
        <v>10426</v>
      </c>
      <c r="B125" s="11" t="s">
        <v>387</v>
      </c>
      <c r="C125" s="121">
        <v>17.667000000000002</v>
      </c>
      <c r="D125" s="122">
        <v>0</v>
      </c>
      <c r="E125" s="122">
        <v>0</v>
      </c>
      <c r="F125" s="122">
        <v>0</v>
      </c>
      <c r="G125" s="122">
        <v>0</v>
      </c>
      <c r="H125" s="124">
        <f t="shared" si="21"/>
        <v>17.667000000000002</v>
      </c>
      <c r="I125" s="121">
        <v>36.539000000000001</v>
      </c>
      <c r="J125" s="122">
        <f t="shared" si="14"/>
        <v>-18.872</v>
      </c>
      <c r="K125" s="122">
        <f>0.5*'Conservation Data'!J121</f>
        <v>0</v>
      </c>
      <c r="L125" s="122">
        <f t="shared" si="15"/>
        <v>0</v>
      </c>
      <c r="M125" s="123">
        <f t="shared" si="16"/>
        <v>0</v>
      </c>
      <c r="N125" s="125">
        <f>'Proportional Share Calculation'!E122</f>
        <v>0.64091572730766011</v>
      </c>
      <c r="O125" s="126">
        <f t="shared" si="19"/>
        <v>18.307915727307662</v>
      </c>
      <c r="P125" s="127">
        <f t="shared" si="20"/>
        <v>-0.64091572730766089</v>
      </c>
      <c r="R125" s="117" t="str">
        <f t="shared" si="17"/>
        <v>No</v>
      </c>
      <c r="S125" s="118" t="str">
        <f t="shared" si="18"/>
        <v>N/A</v>
      </c>
    </row>
    <row r="126" spans="1:19" x14ac:dyDescent="0.2">
      <c r="A126" s="5">
        <v>10434</v>
      </c>
      <c r="B126" s="11" t="s">
        <v>125</v>
      </c>
      <c r="C126" s="121">
        <v>27.981999999999999</v>
      </c>
      <c r="D126" s="122">
        <v>0</v>
      </c>
      <c r="E126" s="122">
        <v>0</v>
      </c>
      <c r="F126" s="122">
        <v>0</v>
      </c>
      <c r="G126" s="122">
        <v>0</v>
      </c>
      <c r="H126" s="124">
        <f t="shared" si="21"/>
        <v>27.981999999999999</v>
      </c>
      <c r="I126" s="121">
        <v>27.157</v>
      </c>
      <c r="J126" s="122">
        <f t="shared" si="14"/>
        <v>0</v>
      </c>
      <c r="K126" s="122">
        <f>0.5*'Conservation Data'!J122</f>
        <v>0</v>
      </c>
      <c r="L126" s="122">
        <f t="shared" si="15"/>
        <v>0</v>
      </c>
      <c r="M126" s="123">
        <f t="shared" si="16"/>
        <v>0.20624999999999982</v>
      </c>
      <c r="N126" s="125">
        <f>'Proportional Share Calculation'!E123</f>
        <v>0.99267205950366944</v>
      </c>
      <c r="O126" s="126">
        <f t="shared" si="19"/>
        <v>28.355922059503669</v>
      </c>
      <c r="P126" s="127">
        <f t="shared" si="20"/>
        <v>-0.37392205950366986</v>
      </c>
      <c r="R126" s="117" t="str">
        <f t="shared" si="17"/>
        <v>No</v>
      </c>
      <c r="S126" s="118" t="str">
        <f t="shared" si="18"/>
        <v>N/A</v>
      </c>
    </row>
    <row r="127" spans="1:19" x14ac:dyDescent="0.2">
      <c r="A127" s="5">
        <v>10436</v>
      </c>
      <c r="B127" s="11" t="s">
        <v>126</v>
      </c>
      <c r="C127" s="121">
        <v>25.062999999999999</v>
      </c>
      <c r="D127" s="122">
        <v>0</v>
      </c>
      <c r="E127" s="122">
        <v>0</v>
      </c>
      <c r="F127" s="122">
        <v>0</v>
      </c>
      <c r="G127" s="122">
        <v>0</v>
      </c>
      <c r="H127" s="124">
        <f t="shared" si="21"/>
        <v>25.062999999999999</v>
      </c>
      <c r="I127" s="121">
        <v>19.152000000000001</v>
      </c>
      <c r="J127" s="122">
        <f t="shared" si="14"/>
        <v>0</v>
      </c>
      <c r="K127" s="122">
        <f>0.5*'Conservation Data'!J123</f>
        <v>2.0984936999999997E-3</v>
      </c>
      <c r="L127" s="122">
        <f t="shared" si="15"/>
        <v>0</v>
      </c>
      <c r="M127" s="123">
        <f t="shared" si="16"/>
        <v>1.4777499999999995</v>
      </c>
      <c r="N127" s="125">
        <f>'Proportional Share Calculation'!E124</f>
        <v>0.74847320897952041</v>
      </c>
      <c r="O127" s="126">
        <f t="shared" si="19"/>
        <v>21.38032170267952</v>
      </c>
      <c r="P127" s="127">
        <f t="shared" si="20"/>
        <v>3.6826782973204786</v>
      </c>
      <c r="R127" s="117" t="str">
        <f t="shared" si="17"/>
        <v>No</v>
      </c>
      <c r="S127" s="118" t="str">
        <f t="shared" si="18"/>
        <v>N/A</v>
      </c>
    </row>
    <row r="128" spans="1:19" x14ac:dyDescent="0.2">
      <c r="A128" s="5">
        <v>10440</v>
      </c>
      <c r="B128" s="11" t="s">
        <v>127</v>
      </c>
      <c r="C128" s="121">
        <v>5.5540000000000003</v>
      </c>
      <c r="D128" s="122">
        <v>0</v>
      </c>
      <c r="E128" s="122">
        <v>0</v>
      </c>
      <c r="F128" s="122">
        <v>6.6000000000000003E-2</v>
      </c>
      <c r="G128" s="122">
        <v>0</v>
      </c>
      <c r="H128" s="124">
        <f t="shared" si="21"/>
        <v>5.4880000000000004</v>
      </c>
      <c r="I128" s="121">
        <v>5.0049999999999999</v>
      </c>
      <c r="J128" s="122">
        <f t="shared" si="14"/>
        <v>0</v>
      </c>
      <c r="K128" s="122">
        <f>0.5*'Conservation Data'!J124</f>
        <v>0</v>
      </c>
      <c r="L128" s="122">
        <f t="shared" si="15"/>
        <v>0</v>
      </c>
      <c r="M128" s="123">
        <f t="shared" si="16"/>
        <v>0.12075000000000014</v>
      </c>
      <c r="N128" s="125">
        <f>'Proportional Share Calculation'!E125</f>
        <v>0.18594972486824238</v>
      </c>
      <c r="O128" s="126">
        <f t="shared" si="19"/>
        <v>5.3116997248682427</v>
      </c>
      <c r="P128" s="127">
        <f t="shared" si="20"/>
        <v>0.17630027513175772</v>
      </c>
      <c r="R128" s="117" t="str">
        <f t="shared" si="17"/>
        <v>No</v>
      </c>
      <c r="S128" s="118" t="str">
        <f t="shared" si="18"/>
        <v>N/A</v>
      </c>
    </row>
    <row r="129" spans="1:19" x14ac:dyDescent="0.2">
      <c r="A129" s="5">
        <v>10442</v>
      </c>
      <c r="B129" s="11" t="s">
        <v>128</v>
      </c>
      <c r="C129" s="121">
        <v>13.461</v>
      </c>
      <c r="D129" s="122">
        <v>0</v>
      </c>
      <c r="E129" s="122">
        <v>0</v>
      </c>
      <c r="F129" s="122">
        <v>0</v>
      </c>
      <c r="G129" s="122">
        <v>0</v>
      </c>
      <c r="H129" s="124">
        <f t="shared" si="21"/>
        <v>13.461</v>
      </c>
      <c r="I129" s="121">
        <v>13.396000000000001</v>
      </c>
      <c r="J129" s="122">
        <f t="shared" si="14"/>
        <v>0</v>
      </c>
      <c r="K129" s="122">
        <f>0.5*'Conservation Data'!J125</f>
        <v>2.4967182000000003E-3</v>
      </c>
      <c r="L129" s="122">
        <f t="shared" si="15"/>
        <v>0</v>
      </c>
      <c r="M129" s="123">
        <f t="shared" si="16"/>
        <v>1.6249999999999876E-2</v>
      </c>
      <c r="N129" s="125">
        <f>'Proportional Share Calculation'!E126</f>
        <v>0.4866543357413935</v>
      </c>
      <c r="O129" s="126">
        <f t="shared" si="19"/>
        <v>13.901401053941393</v>
      </c>
      <c r="P129" s="127">
        <f t="shared" si="20"/>
        <v>-0.44040105394139317</v>
      </c>
      <c r="R129" s="117" t="str">
        <f t="shared" si="17"/>
        <v>No</v>
      </c>
      <c r="S129" s="118" t="str">
        <f t="shared" si="18"/>
        <v>N/A</v>
      </c>
    </row>
    <row r="130" spans="1:19" x14ac:dyDescent="0.2">
      <c r="A130" s="5">
        <v>10446</v>
      </c>
      <c r="B130" s="11" t="s">
        <v>129</v>
      </c>
      <c r="C130" s="121">
        <v>80.947999999999993</v>
      </c>
      <c r="D130" s="122">
        <v>0</v>
      </c>
      <c r="E130" s="122">
        <v>0</v>
      </c>
      <c r="F130" s="122">
        <v>0</v>
      </c>
      <c r="G130" s="122">
        <v>0</v>
      </c>
      <c r="H130" s="124">
        <f t="shared" si="21"/>
        <v>80.947999999999993</v>
      </c>
      <c r="I130" s="121">
        <v>95.771000000000001</v>
      </c>
      <c r="J130" s="122">
        <f t="shared" si="14"/>
        <v>-14.823000000000008</v>
      </c>
      <c r="K130" s="122">
        <f>0.5*'Conservation Data'!J126</f>
        <v>0</v>
      </c>
      <c r="L130" s="122">
        <f t="shared" si="15"/>
        <v>0</v>
      </c>
      <c r="M130" s="123">
        <f t="shared" si="16"/>
        <v>0</v>
      </c>
      <c r="N130" s="125">
        <f>'Proportional Share Calculation'!E127</f>
        <v>2.9365962695477705</v>
      </c>
      <c r="O130" s="126">
        <f t="shared" si="19"/>
        <v>83.884596269547757</v>
      </c>
      <c r="P130" s="127">
        <f t="shared" si="20"/>
        <v>-2.9365962695477634</v>
      </c>
      <c r="R130" s="117" t="str">
        <f t="shared" si="17"/>
        <v>No</v>
      </c>
      <c r="S130" s="118" t="str">
        <f t="shared" si="18"/>
        <v>N/A</v>
      </c>
    </row>
    <row r="131" spans="1:19" x14ac:dyDescent="0.2">
      <c r="A131" s="5">
        <v>10448</v>
      </c>
      <c r="B131" s="11" t="s">
        <v>130</v>
      </c>
      <c r="C131" s="121">
        <v>8.6280000000000001</v>
      </c>
      <c r="D131" s="122">
        <v>0</v>
      </c>
      <c r="E131" s="122">
        <v>0</v>
      </c>
      <c r="F131" s="122">
        <v>0</v>
      </c>
      <c r="G131" s="122">
        <v>0</v>
      </c>
      <c r="H131" s="124">
        <f t="shared" si="21"/>
        <v>8.6280000000000001</v>
      </c>
      <c r="I131" s="121">
        <v>8.4809999999999999</v>
      </c>
      <c r="J131" s="122">
        <f t="shared" si="14"/>
        <v>0</v>
      </c>
      <c r="K131" s="122">
        <f>0.5*'Conservation Data'!J127</f>
        <v>0</v>
      </c>
      <c r="L131" s="122">
        <f t="shared" si="15"/>
        <v>0</v>
      </c>
      <c r="M131" s="123">
        <f t="shared" si="16"/>
        <v>3.675000000000006E-2</v>
      </c>
      <c r="N131" s="125">
        <f>'Proportional Share Calculation'!E128</f>
        <v>0.30900322274720221</v>
      </c>
      <c r="O131" s="126">
        <f t="shared" si="19"/>
        <v>8.8267532227472021</v>
      </c>
      <c r="P131" s="127">
        <f t="shared" si="20"/>
        <v>-0.19875322274720197</v>
      </c>
      <c r="R131" s="117" t="str">
        <f t="shared" si="17"/>
        <v>No</v>
      </c>
      <c r="S131" s="118" t="str">
        <f t="shared" si="18"/>
        <v>N/A</v>
      </c>
    </row>
    <row r="132" spans="1:19" x14ac:dyDescent="0.2">
      <c r="A132" s="5">
        <v>10451</v>
      </c>
      <c r="B132" s="11" t="s">
        <v>131</v>
      </c>
      <c r="C132" s="121">
        <v>26.222000000000001</v>
      </c>
      <c r="D132" s="122">
        <v>0</v>
      </c>
      <c r="E132" s="122">
        <v>0</v>
      </c>
      <c r="F132" s="122">
        <v>0</v>
      </c>
      <c r="G132" s="122">
        <v>0</v>
      </c>
      <c r="H132" s="124">
        <f t="shared" si="21"/>
        <v>26.222000000000001</v>
      </c>
      <c r="I132" s="121">
        <v>26.832999999999998</v>
      </c>
      <c r="J132" s="122">
        <f t="shared" si="14"/>
        <v>-0.6109999999999971</v>
      </c>
      <c r="K132" s="122">
        <f>0.5*'Conservation Data'!J128</f>
        <v>0</v>
      </c>
      <c r="L132" s="122">
        <f t="shared" si="15"/>
        <v>0</v>
      </c>
      <c r="M132" s="123">
        <f t="shared" si="16"/>
        <v>0</v>
      </c>
      <c r="N132" s="125">
        <f>'Proportional Share Calculation'!E129</f>
        <v>0.95127028932254831</v>
      </c>
      <c r="O132" s="126">
        <f t="shared" si="19"/>
        <v>27.173270289322549</v>
      </c>
      <c r="P132" s="127">
        <f t="shared" si="20"/>
        <v>-0.95127028932254731</v>
      </c>
      <c r="R132" s="117" t="str">
        <f t="shared" si="17"/>
        <v>No</v>
      </c>
      <c r="S132" s="118" t="str">
        <f t="shared" si="18"/>
        <v>N/A</v>
      </c>
    </row>
    <row r="133" spans="1:19" x14ac:dyDescent="0.2">
      <c r="A133" s="5">
        <v>10482</v>
      </c>
      <c r="B133" s="11" t="s">
        <v>132</v>
      </c>
      <c r="C133" s="121">
        <v>2.6059999999999999</v>
      </c>
      <c r="D133" s="122">
        <v>0</v>
      </c>
      <c r="E133" s="122">
        <v>0</v>
      </c>
      <c r="F133" s="122">
        <v>0</v>
      </c>
      <c r="G133" s="122">
        <v>0</v>
      </c>
      <c r="H133" s="124">
        <f t="shared" si="21"/>
        <v>2.6059999999999999</v>
      </c>
      <c r="I133" s="121">
        <v>4.1139999999999999</v>
      </c>
      <c r="J133" s="122">
        <f t="shared" si="14"/>
        <v>-1.508</v>
      </c>
      <c r="K133" s="122">
        <f>0.5*'Conservation Data'!J129</f>
        <v>0</v>
      </c>
      <c r="L133" s="122">
        <f t="shared" si="15"/>
        <v>0</v>
      </c>
      <c r="M133" s="123">
        <f t="shared" si="16"/>
        <v>0</v>
      </c>
      <c r="N133" s="125">
        <f>'Proportional Share Calculation'!E130</f>
        <v>9.453933239167725E-2</v>
      </c>
      <c r="O133" s="126">
        <f t="shared" si="19"/>
        <v>2.7005393323916773</v>
      </c>
      <c r="P133" s="127">
        <f t="shared" si="20"/>
        <v>-9.4539332391677444E-2</v>
      </c>
      <c r="R133" s="117" t="str">
        <f t="shared" si="17"/>
        <v>Yes</v>
      </c>
      <c r="S133" s="118">
        <f t="shared" si="18"/>
        <v>5</v>
      </c>
    </row>
    <row r="134" spans="1:19" x14ac:dyDescent="0.2">
      <c r="A134" s="5">
        <v>10502</v>
      </c>
      <c r="B134" s="11" t="s">
        <v>133</v>
      </c>
      <c r="C134" s="121">
        <v>18.013000000000002</v>
      </c>
      <c r="D134" s="122">
        <v>0</v>
      </c>
      <c r="E134" s="122">
        <v>0</v>
      </c>
      <c r="F134" s="122">
        <v>0</v>
      </c>
      <c r="G134" s="122">
        <v>0</v>
      </c>
      <c r="H134" s="124">
        <f t="shared" si="21"/>
        <v>18.013000000000002</v>
      </c>
      <c r="I134" s="121">
        <v>18.707000000000001</v>
      </c>
      <c r="J134" s="122">
        <f t="shared" si="14"/>
        <v>-0.69399999999999906</v>
      </c>
      <c r="K134" s="122">
        <f>0.5*'Conservation Data'!J130</f>
        <v>0</v>
      </c>
      <c r="L134" s="122">
        <f t="shared" si="15"/>
        <v>0</v>
      </c>
      <c r="M134" s="123">
        <f t="shared" si="16"/>
        <v>0</v>
      </c>
      <c r="N134" s="125">
        <f>'Proportional Share Calculation'!E131</f>
        <v>0.65346776453234179</v>
      </c>
      <c r="O134" s="126">
        <f t="shared" ref="O134:O139" si="22">SUM(I134:N134)</f>
        <v>18.666467764532342</v>
      </c>
      <c r="P134" s="127">
        <f t="shared" ref="P134:P139" si="23">H134-O134</f>
        <v>-0.65346776453234057</v>
      </c>
      <c r="R134" s="117" t="str">
        <f t="shared" si="17"/>
        <v>No</v>
      </c>
      <c r="S134" s="118" t="str">
        <f t="shared" si="18"/>
        <v>N/A</v>
      </c>
    </row>
    <row r="135" spans="1:19" x14ac:dyDescent="0.2">
      <c r="A135" s="5">
        <v>13927</v>
      </c>
      <c r="B135" s="11" t="s">
        <v>134</v>
      </c>
      <c r="C135" s="121">
        <v>3.5979999999999999</v>
      </c>
      <c r="D135" s="122">
        <v>0</v>
      </c>
      <c r="E135" s="122">
        <v>0</v>
      </c>
      <c r="F135" s="122">
        <v>0</v>
      </c>
      <c r="G135" s="122">
        <v>0</v>
      </c>
      <c r="H135" s="124">
        <f t="shared" ref="H135:H140" si="24">IF((C135+D135-SUM(E135:G135))&gt;0,C135+D135-SUM(E135:G135),0)</f>
        <v>3.5979999999999999</v>
      </c>
      <c r="I135" s="121">
        <v>4.0730000000000004</v>
      </c>
      <c r="J135" s="122">
        <f t="shared" ref="J135:J139" si="25">IF(H135&lt;I135,H135-I135,0)</f>
        <v>-0.47500000000000053</v>
      </c>
      <c r="K135" s="122">
        <f>0.5*'Conservation Data'!J131</f>
        <v>0</v>
      </c>
      <c r="L135" s="122">
        <f t="shared" si="15"/>
        <v>0</v>
      </c>
      <c r="M135" s="123">
        <f t="shared" si="16"/>
        <v>0</v>
      </c>
      <c r="N135" s="125">
        <f>'Proportional Share Calculation'!E132</f>
        <v>0.13052667611099567</v>
      </c>
      <c r="O135" s="126">
        <f t="shared" si="22"/>
        <v>3.7285266761109956</v>
      </c>
      <c r="P135" s="127">
        <f t="shared" si="23"/>
        <v>-0.13052667611099578</v>
      </c>
      <c r="R135" s="117" t="str">
        <f t="shared" si="17"/>
        <v>Yes</v>
      </c>
      <c r="S135" s="118">
        <f t="shared" si="18"/>
        <v>5</v>
      </c>
    </row>
    <row r="136" spans="1:19" x14ac:dyDescent="0.2">
      <c r="A136" s="5">
        <v>10597</v>
      </c>
      <c r="B136" s="11" t="s">
        <v>135</v>
      </c>
      <c r="C136" s="121">
        <v>12.596</v>
      </c>
      <c r="D136" s="122">
        <v>0</v>
      </c>
      <c r="E136" s="122">
        <v>0</v>
      </c>
      <c r="F136" s="122">
        <v>0</v>
      </c>
      <c r="G136" s="122">
        <v>0</v>
      </c>
      <c r="H136" s="124">
        <f t="shared" si="24"/>
        <v>12.596</v>
      </c>
      <c r="I136" s="121">
        <v>12.936999999999999</v>
      </c>
      <c r="J136" s="122">
        <f t="shared" si="25"/>
        <v>-0.3409999999999993</v>
      </c>
      <c r="K136" s="122">
        <f>0.5*'Conservation Data'!J132</f>
        <v>3.6972248250000013E-2</v>
      </c>
      <c r="L136" s="122">
        <f t="shared" ref="L136:L139" si="26">G136*0.5</f>
        <v>0</v>
      </c>
      <c r="M136" s="123">
        <f t="shared" ref="M136:M139" si="27">IF(H136&gt;I136,(H136-I136)*0.25,0)</f>
        <v>0</v>
      </c>
      <c r="N136" s="125">
        <f>'Proportional Share Calculation'!E133</f>
        <v>0.45829346219191908</v>
      </c>
      <c r="O136" s="126">
        <f t="shared" si="22"/>
        <v>13.09126571044192</v>
      </c>
      <c r="P136" s="127">
        <f t="shared" si="23"/>
        <v>-0.49526571044192025</v>
      </c>
      <c r="R136" s="117" t="str">
        <f t="shared" ref="R136:R139" si="28">IF(O136&lt;5, "Yes", "No")</f>
        <v>No</v>
      </c>
      <c r="S136" s="118" t="str">
        <f t="shared" ref="S136:S139" si="29">IF(R136="Yes",MIN(O136*2,5),"N/A")</f>
        <v>N/A</v>
      </c>
    </row>
    <row r="137" spans="1:19" x14ac:dyDescent="0.2">
      <c r="A137" s="5">
        <v>10706</v>
      </c>
      <c r="B137" s="11" t="s">
        <v>136</v>
      </c>
      <c r="C137" s="121">
        <v>16.036999999999999</v>
      </c>
      <c r="D137" s="122">
        <v>0</v>
      </c>
      <c r="E137" s="122">
        <v>0</v>
      </c>
      <c r="F137" s="122">
        <v>0</v>
      </c>
      <c r="G137" s="122">
        <v>0</v>
      </c>
      <c r="H137" s="124">
        <f t="shared" si="24"/>
        <v>16.036999999999999</v>
      </c>
      <c r="I137" s="121">
        <v>17.277999999999999</v>
      </c>
      <c r="J137" s="122">
        <f t="shared" si="25"/>
        <v>-1.2409999999999997</v>
      </c>
      <c r="K137" s="122">
        <f>0.5*'Conservation Data'!J133</f>
        <v>0.16925553445000002</v>
      </c>
      <c r="L137" s="122">
        <f t="shared" si="26"/>
        <v>0</v>
      </c>
      <c r="M137" s="123">
        <f t="shared" si="27"/>
        <v>0</v>
      </c>
      <c r="N137" s="125">
        <f>'Proportional Share Calculation'!E134</f>
        <v>0.58792347613040197</v>
      </c>
      <c r="O137" s="126">
        <f t="shared" si="22"/>
        <v>16.7941790105804</v>
      </c>
      <c r="P137" s="127">
        <f t="shared" si="23"/>
        <v>-0.75717901058040127</v>
      </c>
      <c r="R137" s="117" t="str">
        <f t="shared" si="28"/>
        <v>No</v>
      </c>
      <c r="S137" s="118" t="str">
        <f t="shared" si="29"/>
        <v>N/A</v>
      </c>
    </row>
    <row r="138" spans="1:19" x14ac:dyDescent="0.2">
      <c r="A138" s="5">
        <v>11680</v>
      </c>
      <c r="B138" s="11" t="s">
        <v>137</v>
      </c>
      <c r="C138" s="121">
        <v>6.4729999999999999</v>
      </c>
      <c r="D138" s="122">
        <v>0</v>
      </c>
      <c r="E138" s="122">
        <v>0</v>
      </c>
      <c r="F138" s="122">
        <v>0</v>
      </c>
      <c r="G138" s="122">
        <v>0</v>
      </c>
      <c r="H138" s="124">
        <f t="shared" si="24"/>
        <v>6.4729999999999999</v>
      </c>
      <c r="I138" s="121">
        <v>6.3289999999999997</v>
      </c>
      <c r="J138" s="122">
        <f t="shared" si="25"/>
        <v>0</v>
      </c>
      <c r="K138" s="122">
        <f>0.5*'Conservation Data'!J134</f>
        <v>0</v>
      </c>
      <c r="L138" s="122">
        <f t="shared" si="26"/>
        <v>0</v>
      </c>
      <c r="M138" s="123">
        <f t="shared" si="27"/>
        <v>3.6000000000000032E-2</v>
      </c>
      <c r="N138" s="125">
        <f>'Proportional Share Calculation'!E135</f>
        <v>0.23090669634421557</v>
      </c>
      <c r="O138" s="126">
        <f t="shared" si="22"/>
        <v>6.5959066963442154</v>
      </c>
      <c r="P138" s="127">
        <f t="shared" si="23"/>
        <v>-0.12290669634421558</v>
      </c>
      <c r="R138" s="117" t="str">
        <f t="shared" si="28"/>
        <v>No</v>
      </c>
      <c r="S138" s="118" t="str">
        <f t="shared" si="29"/>
        <v>N/A</v>
      </c>
    </row>
    <row r="139" spans="1:19" ht="15" thickBot="1" x14ac:dyDescent="0.25">
      <c r="A139" s="6">
        <v>12026</v>
      </c>
      <c r="B139" s="11" t="s">
        <v>138</v>
      </c>
      <c r="C139" s="121">
        <v>45.743000000000002</v>
      </c>
      <c r="D139" s="122">
        <v>0</v>
      </c>
      <c r="E139" s="128">
        <v>0</v>
      </c>
      <c r="F139" s="122">
        <v>0</v>
      </c>
      <c r="G139" s="122">
        <v>0</v>
      </c>
      <c r="H139" s="124">
        <f t="shared" si="24"/>
        <v>45.743000000000002</v>
      </c>
      <c r="I139" s="121">
        <v>45.173000000000002</v>
      </c>
      <c r="J139" s="122">
        <f t="shared" si="25"/>
        <v>0</v>
      </c>
      <c r="K139" s="122">
        <f>0.5*'Conservation Data'!J135</f>
        <v>0.17204076196894977</v>
      </c>
      <c r="L139" s="122">
        <f t="shared" si="26"/>
        <v>0</v>
      </c>
      <c r="M139" s="123">
        <f t="shared" si="27"/>
        <v>0.14250000000000007</v>
      </c>
      <c r="N139" s="125">
        <f>'Proportional Share Calculation'!E136</f>
        <v>1.6501771818018998</v>
      </c>
      <c r="O139" s="129">
        <f t="shared" si="22"/>
        <v>47.137717943770852</v>
      </c>
      <c r="P139" s="130">
        <f t="shared" si="23"/>
        <v>-1.3947179437708499</v>
      </c>
      <c r="R139" s="119" t="str">
        <f t="shared" si="28"/>
        <v>No</v>
      </c>
      <c r="S139" s="120" t="str">
        <f t="shared" si="29"/>
        <v>N/A</v>
      </c>
    </row>
    <row r="140" spans="1:19" ht="15" thickBot="1" x14ac:dyDescent="0.25">
      <c r="B140" s="15" t="s">
        <v>139</v>
      </c>
      <c r="C140" s="131">
        <f t="shared" ref="C140:P140" si="30">SUM(C7:C139)</f>
        <v>9764.2209999999959</v>
      </c>
      <c r="D140" s="131">
        <f t="shared" si="30"/>
        <v>17.542000000000002</v>
      </c>
      <c r="E140" s="132">
        <f t="shared" si="30"/>
        <v>969.42399999999998</v>
      </c>
      <c r="F140" s="133">
        <f t="shared" si="30"/>
        <v>1474.6769999999999</v>
      </c>
      <c r="G140" s="132">
        <f t="shared" si="30"/>
        <v>20.639999999999997</v>
      </c>
      <c r="H140" s="134">
        <f t="shared" si="24"/>
        <v>7317.0219999999954</v>
      </c>
      <c r="I140" s="131">
        <f t="shared" si="30"/>
        <v>7244.6860000000015</v>
      </c>
      <c r="J140" s="132">
        <f t="shared" si="30"/>
        <v>-529.40499999999997</v>
      </c>
      <c r="K140" s="132">
        <f t="shared" si="30"/>
        <v>119.59933347148009</v>
      </c>
      <c r="L140" s="132">
        <f t="shared" si="30"/>
        <v>10.319999999999999</v>
      </c>
      <c r="M140" s="132">
        <f t="shared" si="30"/>
        <v>150.99475000000007</v>
      </c>
      <c r="N140" s="135">
        <f t="shared" si="30"/>
        <v>253.80491652852206</v>
      </c>
      <c r="O140" s="136">
        <f t="shared" si="30"/>
        <v>7250.0000000000009</v>
      </c>
      <c r="P140" s="135">
        <f t="shared" si="30"/>
        <v>69.259999999997888</v>
      </c>
      <c r="S140" s="7"/>
    </row>
    <row r="141" spans="1:19" ht="15" thickBot="1" x14ac:dyDescent="0.25">
      <c r="C141" s="123"/>
      <c r="D141" s="123"/>
      <c r="E141" s="123"/>
      <c r="F141" s="123"/>
      <c r="G141" s="123"/>
      <c r="H141" s="123"/>
      <c r="I141" s="123"/>
      <c r="J141" s="123"/>
      <c r="K141" s="123"/>
      <c r="L141" s="123"/>
      <c r="M141" s="123"/>
      <c r="N141" s="123"/>
      <c r="O141" s="123"/>
      <c r="P141" s="123"/>
    </row>
    <row r="142" spans="1:19" ht="15" x14ac:dyDescent="0.25">
      <c r="C142" s="123"/>
      <c r="D142" s="123"/>
      <c r="E142" s="123"/>
      <c r="F142" s="123"/>
      <c r="G142" s="123"/>
      <c r="H142" s="123"/>
      <c r="I142" s="123"/>
      <c r="J142" s="123"/>
      <c r="K142" s="123"/>
      <c r="L142" s="123"/>
      <c r="M142" s="123"/>
      <c r="N142" s="123"/>
      <c r="O142" s="137" t="s">
        <v>186</v>
      </c>
      <c r="P142" s="138">
        <f>SUMIF(P$7:P$139,"&lt;0")</f>
        <v>-236.3150397903031</v>
      </c>
    </row>
    <row r="143" spans="1:19" ht="15.75" thickBot="1" x14ac:dyDescent="0.3">
      <c r="C143" s="123"/>
      <c r="D143" s="123"/>
      <c r="E143" s="123"/>
      <c r="F143" s="123"/>
      <c r="G143" s="123"/>
      <c r="H143" s="123"/>
      <c r="I143" s="123"/>
      <c r="J143" s="123"/>
      <c r="K143" s="123"/>
      <c r="L143" s="123"/>
      <c r="M143" s="123"/>
      <c r="N143" s="123"/>
      <c r="O143" s="139" t="s">
        <v>197</v>
      </c>
      <c r="P143" s="140">
        <f>SUMIF(P$7:P$139,"&gt;0")</f>
        <v>305.5750397903011</v>
      </c>
    </row>
  </sheetData>
  <mergeCells count="22">
    <mergeCell ref="B1:B2"/>
    <mergeCell ref="A1:A2"/>
    <mergeCell ref="C1:H1"/>
    <mergeCell ref="I1:P1"/>
    <mergeCell ref="H2:H6"/>
    <mergeCell ref="O2:O6"/>
    <mergeCell ref="P2:P6"/>
    <mergeCell ref="J2:J6"/>
    <mergeCell ref="K2:K6"/>
    <mergeCell ref="I2:I6"/>
    <mergeCell ref="L2:L6"/>
    <mergeCell ref="M2:M6"/>
    <mergeCell ref="G3:G6"/>
    <mergeCell ref="F3:F6"/>
    <mergeCell ref="E2:E6"/>
    <mergeCell ref="C2:C6"/>
    <mergeCell ref="D2:D6"/>
    <mergeCell ref="F2:G2"/>
    <mergeCell ref="R1:S1"/>
    <mergeCell ref="R2:R6"/>
    <mergeCell ref="S2:S6"/>
    <mergeCell ref="N2:N6"/>
  </mergeCells>
  <pageMargins left="0.7" right="0.7" top="0.75" bottom="0.75" header="0.3" footer="0.3"/>
  <pageSetup orientation="portrait" r:id="rId1"/>
  <ignoredErrors>
    <ignoredError sqref="H140"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J135" sqref="J3:J135"/>
    </sheetView>
  </sheetViews>
  <sheetFormatPr defaultColWidth="8.7109375" defaultRowHeight="14.25" x14ac:dyDescent="0.2"/>
  <cols>
    <col min="1" max="1" width="8.7109375" style="1" bestFit="1" customWidth="1"/>
    <col min="2" max="2" width="32.42578125" style="1" bestFit="1" customWidth="1"/>
    <col min="3" max="7" width="9.5703125" style="1" customWidth="1"/>
    <col min="8" max="8" width="9.5703125" style="147" customWidth="1"/>
    <col min="9" max="9" width="16.5703125" style="1" customWidth="1"/>
    <col min="10" max="10" width="21.5703125" style="1" bestFit="1" customWidth="1"/>
    <col min="11" max="16384" width="8.7109375" style="1"/>
  </cols>
  <sheetData>
    <row r="1" spans="1:10" ht="14.65" customHeight="1" thickBot="1" x14ac:dyDescent="0.3">
      <c r="A1" s="216" t="s">
        <v>1</v>
      </c>
      <c r="B1" s="217"/>
      <c r="C1" s="211" t="s">
        <v>141</v>
      </c>
      <c r="D1" s="212"/>
      <c r="E1" s="212"/>
      <c r="F1" s="212"/>
      <c r="G1" s="212"/>
      <c r="H1" s="213"/>
      <c r="I1" s="69" t="s">
        <v>198</v>
      </c>
      <c r="J1" s="214" t="s">
        <v>200</v>
      </c>
    </row>
    <row r="2" spans="1:10" ht="31.15" customHeight="1" thickBot="1" x14ac:dyDescent="0.3">
      <c r="A2" s="3" t="s">
        <v>3</v>
      </c>
      <c r="B2" s="4" t="s">
        <v>4</v>
      </c>
      <c r="C2" s="8" t="s">
        <v>142</v>
      </c>
      <c r="D2" s="10" t="s">
        <v>143</v>
      </c>
      <c r="E2" s="9" t="s">
        <v>144</v>
      </c>
      <c r="F2" s="10" t="s">
        <v>145</v>
      </c>
      <c r="G2" s="10" t="s">
        <v>146</v>
      </c>
      <c r="H2" s="144" t="s">
        <v>147</v>
      </c>
      <c r="I2" s="70" t="s">
        <v>206</v>
      </c>
      <c r="J2" s="215"/>
    </row>
    <row r="3" spans="1:10" ht="13.9" customHeight="1" x14ac:dyDescent="0.2">
      <c r="A3" s="5">
        <v>10015</v>
      </c>
      <c r="B3" s="11" t="s">
        <v>6</v>
      </c>
      <c r="C3" s="73">
        <v>0</v>
      </c>
      <c r="D3" s="74">
        <v>0</v>
      </c>
      <c r="E3" s="75">
        <v>0</v>
      </c>
      <c r="F3" s="74">
        <v>0</v>
      </c>
      <c r="G3" s="141">
        <v>0</v>
      </c>
      <c r="H3" s="145">
        <v>0</v>
      </c>
      <c r="I3" s="72">
        <v>0</v>
      </c>
      <c r="J3" s="72">
        <f t="shared" ref="J3:J66" si="0">SUM(C3:I3)</f>
        <v>0</v>
      </c>
    </row>
    <row r="4" spans="1:10" x14ac:dyDescent="0.2">
      <c r="A4" s="5">
        <v>10024</v>
      </c>
      <c r="B4" s="11" t="s">
        <v>7</v>
      </c>
      <c r="C4" s="73">
        <v>2.2945661888000015</v>
      </c>
      <c r="D4" s="74">
        <v>6.6956949500000029E-2</v>
      </c>
      <c r="E4" s="75">
        <v>0.15217125530000006</v>
      </c>
      <c r="F4" s="74">
        <v>0.3099899632</v>
      </c>
      <c r="G4" s="141">
        <v>2.6719646E-2</v>
      </c>
      <c r="H4" s="145">
        <v>0</v>
      </c>
      <c r="I4" s="72">
        <v>0</v>
      </c>
      <c r="J4" s="72">
        <f t="shared" si="0"/>
        <v>2.8504040028000017</v>
      </c>
    </row>
    <row r="5" spans="1:10" x14ac:dyDescent="0.2">
      <c r="A5" s="5">
        <v>10025</v>
      </c>
      <c r="B5" s="11" t="s">
        <v>8</v>
      </c>
      <c r="C5" s="73">
        <v>1.4860709500000001E-2</v>
      </c>
      <c r="D5" s="74">
        <v>8.1239010000000028E-3</v>
      </c>
      <c r="E5" s="75">
        <v>3.8697808800000011E-2</v>
      </c>
      <c r="F5" s="74">
        <v>0.48420658529999983</v>
      </c>
      <c r="G5" s="141">
        <v>4.7757244500000004E-2</v>
      </c>
      <c r="H5" s="145">
        <v>0.67243505616438248</v>
      </c>
      <c r="I5" s="72">
        <v>0</v>
      </c>
      <c r="J5" s="72">
        <f t="shared" si="0"/>
        <v>1.2660813052643822</v>
      </c>
    </row>
    <row r="6" spans="1:10" x14ac:dyDescent="0.2">
      <c r="A6" s="5">
        <v>10027</v>
      </c>
      <c r="B6" s="11" t="s">
        <v>9</v>
      </c>
      <c r="C6" s="73">
        <v>6.2270603999999997E-3</v>
      </c>
      <c r="D6" s="74">
        <v>0</v>
      </c>
      <c r="E6" s="75">
        <v>0</v>
      </c>
      <c r="F6" s="74">
        <v>0</v>
      </c>
      <c r="G6" s="141">
        <v>0</v>
      </c>
      <c r="H6" s="145">
        <v>4.3785587899543378E-2</v>
      </c>
      <c r="I6" s="72">
        <v>0</v>
      </c>
      <c r="J6" s="72">
        <f t="shared" si="0"/>
        <v>5.0012648299543376E-2</v>
      </c>
    </row>
    <row r="7" spans="1:10" x14ac:dyDescent="0.2">
      <c r="A7" s="5">
        <v>10029</v>
      </c>
      <c r="B7" s="11" t="s">
        <v>10</v>
      </c>
      <c r="C7" s="73">
        <v>0</v>
      </c>
      <c r="D7" s="74">
        <v>0</v>
      </c>
      <c r="E7" s="75">
        <v>0</v>
      </c>
      <c r="F7" s="74">
        <v>0</v>
      </c>
      <c r="G7" s="141">
        <v>0</v>
      </c>
      <c r="H7" s="145">
        <v>0</v>
      </c>
      <c r="I7" s="72">
        <v>0</v>
      </c>
      <c r="J7" s="72">
        <f t="shared" si="0"/>
        <v>0</v>
      </c>
    </row>
    <row r="8" spans="1:10" x14ac:dyDescent="0.2">
      <c r="A8" s="5">
        <v>10044</v>
      </c>
      <c r="B8" s="11" t="s">
        <v>11</v>
      </c>
      <c r="C8" s="73">
        <v>0</v>
      </c>
      <c r="D8" s="74">
        <v>0</v>
      </c>
      <c r="E8" s="75">
        <v>0</v>
      </c>
      <c r="F8" s="74">
        <v>0</v>
      </c>
      <c r="G8" s="141">
        <v>0</v>
      </c>
      <c r="H8" s="145">
        <v>0</v>
      </c>
      <c r="I8" s="72">
        <v>0</v>
      </c>
      <c r="J8" s="72">
        <f t="shared" si="0"/>
        <v>0</v>
      </c>
    </row>
    <row r="9" spans="1:10" x14ac:dyDescent="0.2">
      <c r="A9" s="5">
        <v>10046</v>
      </c>
      <c r="B9" s="11" t="s">
        <v>12</v>
      </c>
      <c r="C9" s="73">
        <v>1.1906276255707763E-2</v>
      </c>
      <c r="D9" s="74">
        <v>5.08454200913242E-2</v>
      </c>
      <c r="E9" s="75">
        <v>0</v>
      </c>
      <c r="F9" s="74">
        <v>8.5307462328767125E-2</v>
      </c>
      <c r="G9" s="141">
        <v>0.14510368093607304</v>
      </c>
      <c r="H9" s="145">
        <v>5.8532545662100446E-3</v>
      </c>
      <c r="I9" s="72">
        <v>0</v>
      </c>
      <c r="J9" s="72">
        <f t="shared" si="0"/>
        <v>0.29901609417808223</v>
      </c>
    </row>
    <row r="10" spans="1:10" x14ac:dyDescent="0.2">
      <c r="A10" s="5">
        <v>10047</v>
      </c>
      <c r="B10" s="11" t="s">
        <v>13</v>
      </c>
      <c r="C10" s="73">
        <v>0</v>
      </c>
      <c r="D10" s="74">
        <v>0</v>
      </c>
      <c r="E10" s="75">
        <v>2.1164312999999999E-3</v>
      </c>
      <c r="F10" s="74">
        <v>7.6511820600000002E-2</v>
      </c>
      <c r="G10" s="141">
        <v>6.8933717799999961E-2</v>
      </c>
      <c r="H10" s="145">
        <v>0</v>
      </c>
      <c r="I10" s="72">
        <v>0</v>
      </c>
      <c r="J10" s="72">
        <f t="shared" si="0"/>
        <v>0.14756196969999996</v>
      </c>
    </row>
    <row r="11" spans="1:10" x14ac:dyDescent="0.2">
      <c r="A11" s="5">
        <v>10055</v>
      </c>
      <c r="B11" s="11" t="s">
        <v>14</v>
      </c>
      <c r="C11" s="73">
        <v>0</v>
      </c>
      <c r="D11" s="74">
        <v>0</v>
      </c>
      <c r="E11" s="75">
        <v>0</v>
      </c>
      <c r="F11" s="74">
        <v>0</v>
      </c>
      <c r="G11" s="141">
        <v>0</v>
      </c>
      <c r="H11" s="145">
        <v>0</v>
      </c>
      <c r="I11" s="72">
        <v>0</v>
      </c>
      <c r="J11" s="72">
        <f t="shared" si="0"/>
        <v>0</v>
      </c>
    </row>
    <row r="12" spans="1:10" x14ac:dyDescent="0.2">
      <c r="A12" s="5">
        <v>10057</v>
      </c>
      <c r="B12" s="11" t="s">
        <v>15</v>
      </c>
      <c r="C12" s="73">
        <v>0</v>
      </c>
      <c r="D12" s="74">
        <v>0</v>
      </c>
      <c r="E12" s="75">
        <v>0</v>
      </c>
      <c r="F12" s="74">
        <v>0</v>
      </c>
      <c r="G12" s="141">
        <v>0</v>
      </c>
      <c r="H12" s="145">
        <v>0</v>
      </c>
      <c r="I12" s="72">
        <v>0</v>
      </c>
      <c r="J12" s="72">
        <f t="shared" si="0"/>
        <v>0</v>
      </c>
    </row>
    <row r="13" spans="1:10" x14ac:dyDescent="0.2">
      <c r="A13" s="5">
        <v>10059</v>
      </c>
      <c r="B13" s="11" t="s">
        <v>16</v>
      </c>
      <c r="C13" s="73">
        <v>0</v>
      </c>
      <c r="D13" s="74">
        <v>0</v>
      </c>
      <c r="E13" s="75">
        <v>0</v>
      </c>
      <c r="F13" s="74">
        <v>0</v>
      </c>
      <c r="G13" s="141">
        <v>0</v>
      </c>
      <c r="H13" s="145">
        <v>0</v>
      </c>
      <c r="I13" s="72">
        <v>0</v>
      </c>
      <c r="J13" s="72">
        <f t="shared" si="0"/>
        <v>0</v>
      </c>
    </row>
    <row r="14" spans="1:10" x14ac:dyDescent="0.2">
      <c r="A14" s="5">
        <v>10061</v>
      </c>
      <c r="B14" s="11" t="s">
        <v>17</v>
      </c>
      <c r="C14" s="73">
        <v>0</v>
      </c>
      <c r="D14" s="74">
        <v>0</v>
      </c>
      <c r="E14" s="75">
        <v>0</v>
      </c>
      <c r="F14" s="74">
        <v>0</v>
      </c>
      <c r="G14" s="141">
        <v>0</v>
      </c>
      <c r="H14" s="145">
        <v>0</v>
      </c>
      <c r="I14" s="72">
        <v>0</v>
      </c>
      <c r="J14" s="72">
        <f t="shared" si="0"/>
        <v>0</v>
      </c>
    </row>
    <row r="15" spans="1:10" x14ac:dyDescent="0.2">
      <c r="A15" s="5">
        <v>10062</v>
      </c>
      <c r="B15" s="11" t="s">
        <v>18</v>
      </c>
      <c r="C15" s="73">
        <v>0</v>
      </c>
      <c r="D15" s="74">
        <v>0</v>
      </c>
      <c r="E15" s="75">
        <v>0</v>
      </c>
      <c r="F15" s="74">
        <v>0</v>
      </c>
      <c r="G15" s="141">
        <v>0</v>
      </c>
      <c r="H15" s="145">
        <v>7.8577213470319596E-2</v>
      </c>
      <c r="I15" s="72">
        <v>0</v>
      </c>
      <c r="J15" s="72">
        <f t="shared" si="0"/>
        <v>7.8577213470319596E-2</v>
      </c>
    </row>
    <row r="16" spans="1:10" x14ac:dyDescent="0.2">
      <c r="A16" s="5">
        <v>10064</v>
      </c>
      <c r="B16" s="11" t="s">
        <v>19</v>
      </c>
      <c r="C16" s="73">
        <v>0</v>
      </c>
      <c r="D16" s="74">
        <v>0</v>
      </c>
      <c r="E16" s="75">
        <v>0</v>
      </c>
      <c r="F16" s="74">
        <v>0</v>
      </c>
      <c r="G16" s="141">
        <v>0</v>
      </c>
      <c r="H16" s="145">
        <v>0</v>
      </c>
      <c r="I16" s="72">
        <v>0</v>
      </c>
      <c r="J16" s="72">
        <f t="shared" si="0"/>
        <v>0</v>
      </c>
    </row>
    <row r="17" spans="1:10" x14ac:dyDescent="0.2">
      <c r="A17" s="5">
        <v>10065</v>
      </c>
      <c r="B17" s="11" t="s">
        <v>20</v>
      </c>
      <c r="C17" s="73">
        <v>0</v>
      </c>
      <c r="D17" s="74">
        <v>0</v>
      </c>
      <c r="E17" s="75">
        <v>0</v>
      </c>
      <c r="F17" s="74">
        <v>0</v>
      </c>
      <c r="G17" s="141">
        <v>0</v>
      </c>
      <c r="H17" s="145">
        <v>0</v>
      </c>
      <c r="I17" s="72">
        <v>0</v>
      </c>
      <c r="J17" s="72">
        <f t="shared" si="0"/>
        <v>0</v>
      </c>
    </row>
    <row r="18" spans="1:10" x14ac:dyDescent="0.2">
      <c r="A18" s="5">
        <v>10066</v>
      </c>
      <c r="B18" s="11" t="s">
        <v>21</v>
      </c>
      <c r="C18" s="73">
        <v>0</v>
      </c>
      <c r="D18" s="74">
        <v>0</v>
      </c>
      <c r="E18" s="75">
        <v>0</v>
      </c>
      <c r="F18" s="74">
        <v>0</v>
      </c>
      <c r="G18" s="141">
        <v>4.4079719000000003E-2</v>
      </c>
      <c r="H18" s="145">
        <v>0</v>
      </c>
      <c r="I18" s="72">
        <v>0</v>
      </c>
      <c r="J18" s="72">
        <f t="shared" si="0"/>
        <v>4.4079719000000003E-2</v>
      </c>
    </row>
    <row r="19" spans="1:10" x14ac:dyDescent="0.2">
      <c r="A19" s="5">
        <v>10067</v>
      </c>
      <c r="B19" s="11" t="s">
        <v>22</v>
      </c>
      <c r="C19" s="73">
        <v>0</v>
      </c>
      <c r="D19" s="74">
        <v>7.5803306000000008E-3</v>
      </c>
      <c r="E19" s="75">
        <v>2.8793260000000001E-4</v>
      </c>
      <c r="F19" s="74">
        <v>0</v>
      </c>
      <c r="G19" s="141">
        <v>0</v>
      </c>
      <c r="H19" s="145">
        <v>0</v>
      </c>
      <c r="I19" s="72">
        <v>0</v>
      </c>
      <c r="J19" s="72">
        <f t="shared" si="0"/>
        <v>7.8682632000000013E-3</v>
      </c>
    </row>
    <row r="20" spans="1:10" x14ac:dyDescent="0.2">
      <c r="A20" s="5">
        <v>10068</v>
      </c>
      <c r="B20" s="11" t="s">
        <v>23</v>
      </c>
      <c r="C20" s="73">
        <v>0</v>
      </c>
      <c r="D20" s="74">
        <v>0</v>
      </c>
      <c r="E20" s="75">
        <v>0</v>
      </c>
      <c r="F20" s="74">
        <v>0</v>
      </c>
      <c r="G20" s="141">
        <v>0</v>
      </c>
      <c r="H20" s="145">
        <v>0</v>
      </c>
      <c r="I20" s="72">
        <v>0</v>
      </c>
      <c r="J20" s="72">
        <f t="shared" si="0"/>
        <v>0</v>
      </c>
    </row>
    <row r="21" spans="1:10" x14ac:dyDescent="0.2">
      <c r="A21" s="5">
        <v>10070</v>
      </c>
      <c r="B21" s="11" t="s">
        <v>24</v>
      </c>
      <c r="C21" s="73">
        <v>0</v>
      </c>
      <c r="D21" s="74">
        <v>0</v>
      </c>
      <c r="E21" s="75">
        <v>0</v>
      </c>
      <c r="F21" s="74">
        <v>0</v>
      </c>
      <c r="G21" s="141">
        <v>0</v>
      </c>
      <c r="H21" s="145">
        <v>0</v>
      </c>
      <c r="I21" s="72">
        <v>0</v>
      </c>
      <c r="J21" s="72">
        <f t="shared" si="0"/>
        <v>0</v>
      </c>
    </row>
    <row r="22" spans="1:10" x14ac:dyDescent="0.2">
      <c r="A22" s="5">
        <v>10071</v>
      </c>
      <c r="B22" s="11" t="s">
        <v>25</v>
      </c>
      <c r="C22" s="73">
        <v>0</v>
      </c>
      <c r="D22" s="74">
        <v>0</v>
      </c>
      <c r="E22" s="75">
        <v>0</v>
      </c>
      <c r="F22" s="74">
        <v>0</v>
      </c>
      <c r="G22" s="141">
        <v>0</v>
      </c>
      <c r="H22" s="145">
        <v>0</v>
      </c>
      <c r="I22" s="72">
        <v>0</v>
      </c>
      <c r="J22" s="72">
        <f t="shared" si="0"/>
        <v>0</v>
      </c>
    </row>
    <row r="23" spans="1:10" x14ac:dyDescent="0.2">
      <c r="A23" s="5">
        <v>10072</v>
      </c>
      <c r="B23" s="11" t="s">
        <v>26</v>
      </c>
      <c r="C23" s="73">
        <v>0</v>
      </c>
      <c r="D23" s="74">
        <v>4.9275695999999999E-3</v>
      </c>
      <c r="E23" s="75">
        <v>0.15905735839999999</v>
      </c>
      <c r="F23" s="74">
        <v>0</v>
      </c>
      <c r="G23" s="141">
        <v>2.4513088000000008E-3</v>
      </c>
      <c r="H23" s="145">
        <v>0</v>
      </c>
      <c r="I23" s="72">
        <v>0</v>
      </c>
      <c r="J23" s="72">
        <f t="shared" si="0"/>
        <v>0.16643623679999997</v>
      </c>
    </row>
    <row r="24" spans="1:10" x14ac:dyDescent="0.2">
      <c r="A24" s="5">
        <v>10074</v>
      </c>
      <c r="B24" s="11" t="s">
        <v>27</v>
      </c>
      <c r="C24" s="73">
        <v>0</v>
      </c>
      <c r="D24" s="74">
        <v>1.0387738000000001E-3</v>
      </c>
      <c r="E24" s="75">
        <v>0</v>
      </c>
      <c r="F24" s="74">
        <v>7.72502734E-2</v>
      </c>
      <c r="G24" s="141">
        <v>2.8374494299999997E-2</v>
      </c>
      <c r="H24" s="145">
        <v>9.8366404109589047E-3</v>
      </c>
      <c r="I24" s="72">
        <v>0</v>
      </c>
      <c r="J24" s="72">
        <f t="shared" si="0"/>
        <v>0.1165001819109589</v>
      </c>
    </row>
    <row r="25" spans="1:10" x14ac:dyDescent="0.2">
      <c r="A25" s="5">
        <v>10076</v>
      </c>
      <c r="B25" s="11" t="s">
        <v>28</v>
      </c>
      <c r="C25" s="73">
        <v>0</v>
      </c>
      <c r="D25" s="74">
        <v>0</v>
      </c>
      <c r="E25" s="75">
        <v>0</v>
      </c>
      <c r="F25" s="74">
        <v>6.1899223000000001E-3</v>
      </c>
      <c r="G25" s="141">
        <v>0</v>
      </c>
      <c r="H25" s="145">
        <v>0</v>
      </c>
      <c r="I25" s="72">
        <v>0</v>
      </c>
      <c r="J25" s="72">
        <f t="shared" si="0"/>
        <v>6.1899223000000001E-3</v>
      </c>
    </row>
    <row r="26" spans="1:10" x14ac:dyDescent="0.2">
      <c r="A26" s="5">
        <v>10078</v>
      </c>
      <c r="B26" s="11" t="s">
        <v>29</v>
      </c>
      <c r="C26" s="73">
        <v>7.9098169999999998E-4</v>
      </c>
      <c r="D26" s="74">
        <v>0</v>
      </c>
      <c r="E26" s="75">
        <v>4.6536359999999998E-4</v>
      </c>
      <c r="F26" s="74">
        <v>0</v>
      </c>
      <c r="G26" s="141">
        <v>0</v>
      </c>
      <c r="H26" s="145">
        <v>0</v>
      </c>
      <c r="I26" s="72">
        <v>0</v>
      </c>
      <c r="J26" s="72">
        <f t="shared" si="0"/>
        <v>1.2563453E-3</v>
      </c>
    </row>
    <row r="27" spans="1:10" x14ac:dyDescent="0.2">
      <c r="A27" s="5">
        <v>10079</v>
      </c>
      <c r="B27" s="11" t="s">
        <v>30</v>
      </c>
      <c r="C27" s="73">
        <v>0</v>
      </c>
      <c r="D27" s="74">
        <v>0</v>
      </c>
      <c r="E27" s="75">
        <v>0</v>
      </c>
      <c r="F27" s="74">
        <v>0</v>
      </c>
      <c r="G27" s="141">
        <v>0</v>
      </c>
      <c r="H27" s="145">
        <v>0</v>
      </c>
      <c r="I27" s="72">
        <v>0</v>
      </c>
      <c r="J27" s="72">
        <f t="shared" si="0"/>
        <v>0</v>
      </c>
    </row>
    <row r="28" spans="1:10" x14ac:dyDescent="0.2">
      <c r="A28" s="5">
        <v>10080</v>
      </c>
      <c r="B28" s="11" t="s">
        <v>31</v>
      </c>
      <c r="C28" s="73">
        <v>0</v>
      </c>
      <c r="D28" s="74">
        <v>0</v>
      </c>
      <c r="E28" s="75">
        <v>0</v>
      </c>
      <c r="F28" s="74">
        <v>0</v>
      </c>
      <c r="G28" s="141">
        <v>0</v>
      </c>
      <c r="H28" s="145">
        <v>0</v>
      </c>
      <c r="I28" s="72">
        <v>0</v>
      </c>
      <c r="J28" s="72">
        <f t="shared" si="0"/>
        <v>0</v>
      </c>
    </row>
    <row r="29" spans="1:10" x14ac:dyDescent="0.2">
      <c r="A29" s="5">
        <v>10081</v>
      </c>
      <c r="B29" s="11" t="s">
        <v>32</v>
      </c>
      <c r="C29" s="73">
        <v>0</v>
      </c>
      <c r="D29" s="74">
        <v>8.1409800000000008E-4</v>
      </c>
      <c r="E29" s="75">
        <v>1.846769E-4</v>
      </c>
      <c r="F29" s="74">
        <v>1.4303309000000001E-3</v>
      </c>
      <c r="G29" s="141">
        <v>9.6690752999999997E-3</v>
      </c>
      <c r="H29" s="145">
        <v>0</v>
      </c>
      <c r="I29" s="72">
        <v>0</v>
      </c>
      <c r="J29" s="72">
        <f t="shared" si="0"/>
        <v>1.2098181100000001E-2</v>
      </c>
    </row>
    <row r="30" spans="1:10" x14ac:dyDescent="0.2">
      <c r="A30" s="5">
        <v>10082</v>
      </c>
      <c r="B30" s="11" t="s">
        <v>33</v>
      </c>
      <c r="C30" s="73">
        <v>0</v>
      </c>
      <c r="D30" s="74">
        <v>0</v>
      </c>
      <c r="E30" s="75">
        <v>0</v>
      </c>
      <c r="F30" s="74">
        <v>0</v>
      </c>
      <c r="G30" s="141">
        <v>0</v>
      </c>
      <c r="H30" s="145">
        <v>0</v>
      </c>
      <c r="I30" s="72">
        <v>0</v>
      </c>
      <c r="J30" s="72">
        <f t="shared" si="0"/>
        <v>0</v>
      </c>
    </row>
    <row r="31" spans="1:10" x14ac:dyDescent="0.2">
      <c r="A31" s="5">
        <v>10083</v>
      </c>
      <c r="B31" s="11" t="s">
        <v>34</v>
      </c>
      <c r="C31" s="73">
        <v>2.2580178000000005E-3</v>
      </c>
      <c r="D31" s="74">
        <v>0</v>
      </c>
      <c r="E31" s="75">
        <v>6.5147030000000002E-3</v>
      </c>
      <c r="F31" s="74">
        <v>2.57943606E-2</v>
      </c>
      <c r="G31" s="141">
        <v>0</v>
      </c>
      <c r="H31" s="145">
        <v>0</v>
      </c>
      <c r="I31" s="72">
        <v>0</v>
      </c>
      <c r="J31" s="72">
        <f t="shared" si="0"/>
        <v>3.4567081400000005E-2</v>
      </c>
    </row>
    <row r="32" spans="1:10" x14ac:dyDescent="0.2">
      <c r="A32" s="5">
        <v>10086</v>
      </c>
      <c r="B32" s="11" t="s">
        <v>35</v>
      </c>
      <c r="C32" s="73">
        <v>0</v>
      </c>
      <c r="D32" s="74">
        <v>0</v>
      </c>
      <c r="E32" s="75">
        <v>0</v>
      </c>
      <c r="F32" s="74">
        <v>0</v>
      </c>
      <c r="G32" s="141">
        <v>0</v>
      </c>
      <c r="H32" s="145">
        <v>0</v>
      </c>
      <c r="I32" s="72">
        <v>0</v>
      </c>
      <c r="J32" s="72">
        <f t="shared" si="0"/>
        <v>0</v>
      </c>
    </row>
    <row r="33" spans="1:10" x14ac:dyDescent="0.2">
      <c r="A33" s="5">
        <v>10087</v>
      </c>
      <c r="B33" s="11" t="s">
        <v>36</v>
      </c>
      <c r="C33" s="73">
        <v>0</v>
      </c>
      <c r="D33" s="74">
        <v>1.0999999999999999E-9</v>
      </c>
      <c r="E33" s="75">
        <v>0</v>
      </c>
      <c r="F33" s="74">
        <v>0</v>
      </c>
      <c r="G33" s="141">
        <v>0</v>
      </c>
      <c r="H33" s="145">
        <v>0</v>
      </c>
      <c r="I33" s="72">
        <v>0</v>
      </c>
      <c r="J33" s="72">
        <f t="shared" si="0"/>
        <v>1.0999999999999999E-9</v>
      </c>
    </row>
    <row r="34" spans="1:10" x14ac:dyDescent="0.2">
      <c r="A34" s="5">
        <v>10089</v>
      </c>
      <c r="B34" s="11" t="s">
        <v>37</v>
      </c>
      <c r="C34" s="73">
        <v>2.7741780499999997E-2</v>
      </c>
      <c r="D34" s="74">
        <v>0</v>
      </c>
      <c r="E34" s="75">
        <v>0</v>
      </c>
      <c r="F34" s="74">
        <v>1.2091126903000002</v>
      </c>
      <c r="G34" s="141">
        <v>0</v>
      </c>
      <c r="H34" s="145">
        <v>3.2509942922374401E-3</v>
      </c>
      <c r="I34" s="72">
        <v>0</v>
      </c>
      <c r="J34" s="72">
        <f t="shared" si="0"/>
        <v>1.2401054650922376</v>
      </c>
    </row>
    <row r="35" spans="1:10" x14ac:dyDescent="0.2">
      <c r="A35" s="5">
        <v>10091</v>
      </c>
      <c r="B35" s="11" t="s">
        <v>38</v>
      </c>
      <c r="C35" s="73">
        <v>1.3209488999999996E-2</v>
      </c>
      <c r="D35" s="74">
        <v>0</v>
      </c>
      <c r="E35" s="75">
        <v>0</v>
      </c>
      <c r="F35" s="74">
        <v>0</v>
      </c>
      <c r="G35" s="141">
        <v>4.1653879999999999E-4</v>
      </c>
      <c r="H35" s="145">
        <v>0</v>
      </c>
      <c r="I35" s="72">
        <v>0</v>
      </c>
      <c r="J35" s="72">
        <f t="shared" si="0"/>
        <v>1.3626027799999996E-2</v>
      </c>
    </row>
    <row r="36" spans="1:10" x14ac:dyDescent="0.2">
      <c r="A36" s="5">
        <v>10094</v>
      </c>
      <c r="B36" s="11" t="s">
        <v>39</v>
      </c>
      <c r="C36" s="73">
        <v>0</v>
      </c>
      <c r="D36" s="74">
        <v>0</v>
      </c>
      <c r="E36" s="75">
        <v>0</v>
      </c>
      <c r="F36" s="74">
        <v>0</v>
      </c>
      <c r="G36" s="141">
        <v>0</v>
      </c>
      <c r="H36" s="145">
        <v>0</v>
      </c>
      <c r="I36" s="72">
        <v>0</v>
      </c>
      <c r="J36" s="72">
        <f t="shared" si="0"/>
        <v>0</v>
      </c>
    </row>
    <row r="37" spans="1:10" x14ac:dyDescent="0.2">
      <c r="A37" s="5">
        <v>10095</v>
      </c>
      <c r="B37" s="11" t="s">
        <v>40</v>
      </c>
      <c r="C37" s="73">
        <v>0</v>
      </c>
      <c r="D37" s="74">
        <v>0</v>
      </c>
      <c r="E37" s="75">
        <v>0</v>
      </c>
      <c r="F37" s="74">
        <v>0</v>
      </c>
      <c r="G37" s="141">
        <v>0</v>
      </c>
      <c r="H37" s="145">
        <v>0</v>
      </c>
      <c r="I37" s="72">
        <v>0</v>
      </c>
      <c r="J37" s="72">
        <f t="shared" si="0"/>
        <v>0</v>
      </c>
    </row>
    <row r="38" spans="1:10" x14ac:dyDescent="0.2">
      <c r="A38" s="5">
        <v>10097</v>
      </c>
      <c r="B38" s="11" t="s">
        <v>41</v>
      </c>
      <c r="C38" s="73">
        <v>0</v>
      </c>
      <c r="D38" s="74">
        <v>0</v>
      </c>
      <c r="E38" s="75">
        <v>0</v>
      </c>
      <c r="F38" s="74">
        <v>0</v>
      </c>
      <c r="G38" s="141">
        <v>0</v>
      </c>
      <c r="H38" s="145">
        <v>0</v>
      </c>
      <c r="I38" s="72">
        <v>0</v>
      </c>
      <c r="J38" s="72">
        <f t="shared" si="0"/>
        <v>0</v>
      </c>
    </row>
    <row r="39" spans="1:10" x14ac:dyDescent="0.2">
      <c r="A39" s="5">
        <v>10101</v>
      </c>
      <c r="B39" s="11" t="s">
        <v>42</v>
      </c>
      <c r="C39" s="73">
        <v>0.55343169700000006</v>
      </c>
      <c r="D39" s="74">
        <v>0.71818607049999983</v>
      </c>
      <c r="E39" s="75">
        <v>0.34166674350000015</v>
      </c>
      <c r="F39" s="74">
        <v>0.48973942940000009</v>
      </c>
      <c r="G39" s="141">
        <v>0.12086304520000002</v>
      </c>
      <c r="H39" s="145">
        <v>0.18884906894977213</v>
      </c>
      <c r="I39" s="72">
        <v>0</v>
      </c>
      <c r="J39" s="72">
        <f t="shared" si="0"/>
        <v>2.4127360545497725</v>
      </c>
    </row>
    <row r="40" spans="1:10" x14ac:dyDescent="0.2">
      <c r="A40" s="5">
        <v>10103</v>
      </c>
      <c r="B40" s="11" t="s">
        <v>43</v>
      </c>
      <c r="C40" s="73">
        <v>5.8279829758999915</v>
      </c>
      <c r="D40" s="74">
        <v>5.7230845101000085</v>
      </c>
      <c r="E40" s="75">
        <v>9.949050544200011</v>
      </c>
      <c r="F40" s="74">
        <v>8.920418275899987</v>
      </c>
      <c r="G40" s="141">
        <v>4.6441857687000034</v>
      </c>
      <c r="H40" s="145">
        <v>4.9429999999999996</v>
      </c>
      <c r="I40" s="72">
        <v>8.3079999999999998</v>
      </c>
      <c r="J40" s="72">
        <f t="shared" si="0"/>
        <v>48.3157220748</v>
      </c>
    </row>
    <row r="41" spans="1:10" x14ac:dyDescent="0.2">
      <c r="A41" s="5">
        <v>10105</v>
      </c>
      <c r="B41" s="11" t="s">
        <v>44</v>
      </c>
      <c r="C41" s="73">
        <v>0</v>
      </c>
      <c r="D41" s="74">
        <v>0</v>
      </c>
      <c r="E41" s="75">
        <v>0</v>
      </c>
      <c r="F41" s="74">
        <v>0</v>
      </c>
      <c r="G41" s="141">
        <v>0</v>
      </c>
      <c r="H41" s="145">
        <v>0</v>
      </c>
      <c r="I41" s="72">
        <v>0</v>
      </c>
      <c r="J41" s="72">
        <f t="shared" si="0"/>
        <v>0</v>
      </c>
    </row>
    <row r="42" spans="1:10" x14ac:dyDescent="0.2">
      <c r="A42" s="5">
        <v>10106</v>
      </c>
      <c r="B42" s="11" t="s">
        <v>45</v>
      </c>
      <c r="C42" s="73">
        <v>0</v>
      </c>
      <c r="D42" s="74">
        <v>0</v>
      </c>
      <c r="E42" s="75">
        <v>0</v>
      </c>
      <c r="F42" s="74">
        <v>0</v>
      </c>
      <c r="G42" s="141">
        <v>0</v>
      </c>
      <c r="H42" s="145">
        <v>0</v>
      </c>
      <c r="I42" s="72">
        <v>0</v>
      </c>
      <c r="J42" s="72">
        <f t="shared" si="0"/>
        <v>0</v>
      </c>
    </row>
    <row r="43" spans="1:10" x14ac:dyDescent="0.2">
      <c r="A43" s="5">
        <v>10109</v>
      </c>
      <c r="B43" s="11" t="s">
        <v>46</v>
      </c>
      <c r="C43" s="73">
        <v>0</v>
      </c>
      <c r="D43" s="74">
        <v>0</v>
      </c>
      <c r="E43" s="75">
        <v>0</v>
      </c>
      <c r="F43" s="74">
        <v>3.5777648400000001E-2</v>
      </c>
      <c r="G43" s="141">
        <v>0</v>
      </c>
      <c r="H43" s="145">
        <v>0</v>
      </c>
      <c r="I43" s="72">
        <v>0</v>
      </c>
      <c r="J43" s="72">
        <f t="shared" si="0"/>
        <v>3.5777648400000001E-2</v>
      </c>
    </row>
    <row r="44" spans="1:10" x14ac:dyDescent="0.2">
      <c r="A44" s="5">
        <v>10111</v>
      </c>
      <c r="B44" s="11" t="s">
        <v>47</v>
      </c>
      <c r="C44" s="73">
        <v>0</v>
      </c>
      <c r="D44" s="74">
        <v>0</v>
      </c>
      <c r="E44" s="75">
        <v>0</v>
      </c>
      <c r="F44" s="74">
        <v>0</v>
      </c>
      <c r="G44" s="141">
        <v>0</v>
      </c>
      <c r="H44" s="145">
        <v>0</v>
      </c>
      <c r="I44" s="72">
        <v>0</v>
      </c>
      <c r="J44" s="72">
        <f t="shared" si="0"/>
        <v>0</v>
      </c>
    </row>
    <row r="45" spans="1:10" x14ac:dyDescent="0.2">
      <c r="A45" s="5">
        <v>10112</v>
      </c>
      <c r="B45" s="11" t="s">
        <v>48</v>
      </c>
      <c r="C45" s="73">
        <v>0.85624372230000001</v>
      </c>
      <c r="D45" s="74">
        <v>3.3999999999999998E-9</v>
      </c>
      <c r="E45" s="75">
        <v>3.7243157800000003E-2</v>
      </c>
      <c r="F45" s="74">
        <v>3.8913028400000001E-2</v>
      </c>
      <c r="G45" s="141">
        <v>3.7222399999999998E-5</v>
      </c>
      <c r="H45" s="145">
        <v>1.1415525114155253E-9</v>
      </c>
      <c r="I45" s="72">
        <v>0</v>
      </c>
      <c r="J45" s="72">
        <f t="shared" si="0"/>
        <v>0.93243713544155249</v>
      </c>
    </row>
    <row r="46" spans="1:10" x14ac:dyDescent="0.2">
      <c r="A46" s="5">
        <v>10113</v>
      </c>
      <c r="B46" s="11" t="s">
        <v>49</v>
      </c>
      <c r="C46" s="73">
        <v>0</v>
      </c>
      <c r="D46" s="74">
        <v>0</v>
      </c>
      <c r="E46" s="75">
        <v>0</v>
      </c>
      <c r="F46" s="74">
        <v>2.1532859999999995E-3</v>
      </c>
      <c r="G46" s="141">
        <v>3.1700168899999999E-2</v>
      </c>
      <c r="H46" s="145">
        <v>0</v>
      </c>
      <c r="I46" s="72">
        <v>0</v>
      </c>
      <c r="J46" s="72">
        <f t="shared" si="0"/>
        <v>3.3853454899999996E-2</v>
      </c>
    </row>
    <row r="47" spans="1:10" x14ac:dyDescent="0.2">
      <c r="A47" s="5">
        <v>10116</v>
      </c>
      <c r="B47" s="11" t="s">
        <v>50</v>
      </c>
      <c r="C47" s="73">
        <v>2.9799509000000002E-3</v>
      </c>
      <c r="D47" s="74">
        <v>0</v>
      </c>
      <c r="E47" s="75">
        <v>1.5446568E-3</v>
      </c>
      <c r="F47" s="74">
        <v>5.4844059999999996E-4</v>
      </c>
      <c r="G47" s="141">
        <v>0</v>
      </c>
      <c r="H47" s="145">
        <v>0</v>
      </c>
      <c r="I47" s="72">
        <v>0</v>
      </c>
      <c r="J47" s="72">
        <f t="shared" si="0"/>
        <v>5.0730483000000007E-3</v>
      </c>
    </row>
    <row r="48" spans="1:10" x14ac:dyDescent="0.2">
      <c r="A48" s="5">
        <v>10118</v>
      </c>
      <c r="B48" s="11" t="s">
        <v>51</v>
      </c>
      <c r="C48" s="73">
        <v>0</v>
      </c>
      <c r="D48" s="74">
        <v>4.9941270616438355E-2</v>
      </c>
      <c r="E48" s="75">
        <v>1.2254106164383561E-2</v>
      </c>
      <c r="F48" s="74">
        <v>0.11033800837899543</v>
      </c>
      <c r="G48" s="141">
        <v>0.21472208269406393</v>
      </c>
      <c r="H48" s="145">
        <v>0</v>
      </c>
      <c r="I48" s="72">
        <v>0</v>
      </c>
      <c r="J48" s="72">
        <f t="shared" si="0"/>
        <v>0.38725546785388132</v>
      </c>
    </row>
    <row r="49" spans="1:10" x14ac:dyDescent="0.2">
      <c r="A49" s="5">
        <v>10121</v>
      </c>
      <c r="B49" s="11" t="s">
        <v>52</v>
      </c>
      <c r="C49" s="73">
        <v>0</v>
      </c>
      <c r="D49" s="74">
        <v>0</v>
      </c>
      <c r="E49" s="75">
        <v>0</v>
      </c>
      <c r="F49" s="74">
        <v>0</v>
      </c>
      <c r="G49" s="141">
        <v>0</v>
      </c>
      <c r="H49" s="145">
        <v>0</v>
      </c>
      <c r="I49" s="72">
        <v>0</v>
      </c>
      <c r="J49" s="72">
        <f t="shared" si="0"/>
        <v>0</v>
      </c>
    </row>
    <row r="50" spans="1:10" x14ac:dyDescent="0.2">
      <c r="A50" s="5">
        <v>10123</v>
      </c>
      <c r="B50" s="11" t="s">
        <v>53</v>
      </c>
      <c r="C50" s="73">
        <v>2.8491280495999987</v>
      </c>
      <c r="D50" s="74">
        <v>1.1964884545999999</v>
      </c>
      <c r="E50" s="75">
        <v>3.6552662246999996</v>
      </c>
      <c r="F50" s="74">
        <v>1.1299759235000004</v>
      </c>
      <c r="G50" s="141">
        <v>9.1333927799999992E-2</v>
      </c>
      <c r="H50" s="145">
        <v>7.291450422374429</v>
      </c>
      <c r="I50" s="72">
        <v>1.605</v>
      </c>
      <c r="J50" s="72">
        <f t="shared" si="0"/>
        <v>17.818643002574426</v>
      </c>
    </row>
    <row r="51" spans="1:10" x14ac:dyDescent="0.2">
      <c r="A51" s="5">
        <v>10136</v>
      </c>
      <c r="B51" s="11" t="s">
        <v>54</v>
      </c>
      <c r="C51" s="73">
        <v>0</v>
      </c>
      <c r="D51" s="74">
        <v>0</v>
      </c>
      <c r="E51" s="75">
        <v>0</v>
      </c>
      <c r="F51" s="74">
        <v>2.1435878995433792E-3</v>
      </c>
      <c r="G51" s="141">
        <v>0</v>
      </c>
      <c r="H51" s="145">
        <v>0</v>
      </c>
      <c r="I51" s="72">
        <v>0</v>
      </c>
      <c r="J51" s="72">
        <f t="shared" si="0"/>
        <v>2.1435878995433792E-3</v>
      </c>
    </row>
    <row r="52" spans="1:10" x14ac:dyDescent="0.2">
      <c r="A52" s="5">
        <v>10142</v>
      </c>
      <c r="B52" s="11" t="s">
        <v>55</v>
      </c>
      <c r="C52" s="73">
        <v>0</v>
      </c>
      <c r="D52" s="74">
        <v>0</v>
      </c>
      <c r="E52" s="75">
        <v>0</v>
      </c>
      <c r="F52" s="74">
        <v>0</v>
      </c>
      <c r="G52" s="141">
        <v>0</v>
      </c>
      <c r="H52" s="145">
        <v>0</v>
      </c>
      <c r="I52" s="72">
        <v>0</v>
      </c>
      <c r="J52" s="72">
        <f t="shared" si="0"/>
        <v>0</v>
      </c>
    </row>
    <row r="53" spans="1:10" x14ac:dyDescent="0.2">
      <c r="A53" s="5">
        <v>10144</v>
      </c>
      <c r="B53" s="11" t="s">
        <v>56</v>
      </c>
      <c r="C53" s="73">
        <v>0</v>
      </c>
      <c r="D53" s="74">
        <v>0</v>
      </c>
      <c r="E53" s="75">
        <v>0</v>
      </c>
      <c r="F53" s="74">
        <v>0</v>
      </c>
      <c r="G53" s="141">
        <v>0</v>
      </c>
      <c r="H53" s="145">
        <v>0</v>
      </c>
      <c r="I53" s="72">
        <v>0</v>
      </c>
      <c r="J53" s="72">
        <f t="shared" si="0"/>
        <v>0</v>
      </c>
    </row>
    <row r="54" spans="1:10" x14ac:dyDescent="0.2">
      <c r="A54" s="5">
        <v>10156</v>
      </c>
      <c r="B54" s="11" t="s">
        <v>57</v>
      </c>
      <c r="C54" s="73">
        <v>0</v>
      </c>
      <c r="D54" s="74">
        <v>0</v>
      </c>
      <c r="E54" s="75">
        <v>0</v>
      </c>
      <c r="F54" s="74">
        <v>0</v>
      </c>
      <c r="G54" s="141">
        <v>3.5857545000000002E-3</v>
      </c>
      <c r="H54" s="145">
        <v>0</v>
      </c>
      <c r="I54" s="72">
        <v>0</v>
      </c>
      <c r="J54" s="72">
        <f t="shared" si="0"/>
        <v>3.5857545000000002E-3</v>
      </c>
    </row>
    <row r="55" spans="1:10" x14ac:dyDescent="0.2">
      <c r="A55" s="5">
        <v>10157</v>
      </c>
      <c r="B55" s="11" t="s">
        <v>58</v>
      </c>
      <c r="C55" s="73">
        <v>2.0807239799999998E-2</v>
      </c>
      <c r="D55" s="74">
        <v>3.0347548999999996E-3</v>
      </c>
      <c r="E55" s="75">
        <v>0.15865353049999983</v>
      </c>
      <c r="F55" s="74">
        <v>0.13587590189999998</v>
      </c>
      <c r="G55" s="141">
        <v>0.13343310110000006</v>
      </c>
      <c r="H55" s="145">
        <v>7.0895666666666662E-2</v>
      </c>
      <c r="I55" s="72">
        <v>0</v>
      </c>
      <c r="J55" s="72">
        <f t="shared" si="0"/>
        <v>0.52270019486666652</v>
      </c>
    </row>
    <row r="56" spans="1:10" x14ac:dyDescent="0.2">
      <c r="A56" s="5">
        <v>10158</v>
      </c>
      <c r="B56" s="11" t="s">
        <v>59</v>
      </c>
      <c r="C56" s="73">
        <v>0</v>
      </c>
      <c r="D56" s="74">
        <v>0</v>
      </c>
      <c r="E56" s="75">
        <v>0</v>
      </c>
      <c r="F56" s="74">
        <v>0</v>
      </c>
      <c r="G56" s="141">
        <v>0</v>
      </c>
      <c r="H56" s="145">
        <v>0</v>
      </c>
      <c r="I56" s="72">
        <v>0</v>
      </c>
      <c r="J56" s="72">
        <f t="shared" si="0"/>
        <v>0</v>
      </c>
    </row>
    <row r="57" spans="1:10" x14ac:dyDescent="0.2">
      <c r="A57" s="5">
        <v>10170</v>
      </c>
      <c r="B57" s="11" t="s">
        <v>60</v>
      </c>
      <c r="C57" s="73">
        <v>2.2978192241000004</v>
      </c>
      <c r="D57" s="74">
        <v>0.33916630749999999</v>
      </c>
      <c r="E57" s="75">
        <v>0</v>
      </c>
      <c r="F57" s="74">
        <v>0</v>
      </c>
      <c r="G57" s="141">
        <v>0.2164106455</v>
      </c>
      <c r="H57" s="145">
        <v>0.11977209931506858</v>
      </c>
      <c r="I57" s="72">
        <v>2.012</v>
      </c>
      <c r="J57" s="72">
        <f t="shared" si="0"/>
        <v>4.9851682764150684</v>
      </c>
    </row>
    <row r="58" spans="1:10" x14ac:dyDescent="0.2">
      <c r="A58" s="5">
        <v>10172</v>
      </c>
      <c r="B58" s="11" t="s">
        <v>61</v>
      </c>
      <c r="C58" s="73">
        <v>0</v>
      </c>
      <c r="D58" s="74">
        <v>0</v>
      </c>
      <c r="E58" s="75">
        <v>0</v>
      </c>
      <c r="F58" s="74">
        <v>0</v>
      </c>
      <c r="G58" s="141">
        <v>0</v>
      </c>
      <c r="H58" s="145">
        <v>0</v>
      </c>
      <c r="I58" s="72">
        <v>0</v>
      </c>
      <c r="J58" s="72">
        <f t="shared" si="0"/>
        <v>0</v>
      </c>
    </row>
    <row r="59" spans="1:10" x14ac:dyDescent="0.2">
      <c r="A59" s="5">
        <v>10173</v>
      </c>
      <c r="B59" s="11" t="s">
        <v>62</v>
      </c>
      <c r="C59" s="73">
        <v>0</v>
      </c>
      <c r="D59" s="74">
        <v>0</v>
      </c>
      <c r="E59" s="75">
        <v>0</v>
      </c>
      <c r="F59" s="74">
        <v>0</v>
      </c>
      <c r="G59" s="141">
        <v>0</v>
      </c>
      <c r="H59" s="145">
        <v>3.4660512557077632E-2</v>
      </c>
      <c r="I59" s="72">
        <v>0</v>
      </c>
      <c r="J59" s="72">
        <f t="shared" si="0"/>
        <v>3.4660512557077632E-2</v>
      </c>
    </row>
    <row r="60" spans="1:10" x14ac:dyDescent="0.2">
      <c r="A60" s="5">
        <v>10174</v>
      </c>
      <c r="B60" s="11" t="s">
        <v>63</v>
      </c>
      <c r="C60" s="73">
        <v>0</v>
      </c>
      <c r="D60" s="74">
        <v>0</v>
      </c>
      <c r="E60" s="75">
        <v>0</v>
      </c>
      <c r="F60" s="74">
        <v>0</v>
      </c>
      <c r="G60" s="141">
        <v>0</v>
      </c>
      <c r="H60" s="145">
        <v>0</v>
      </c>
      <c r="I60" s="72">
        <v>0</v>
      </c>
      <c r="J60" s="72">
        <f t="shared" si="0"/>
        <v>0</v>
      </c>
    </row>
    <row r="61" spans="1:10" x14ac:dyDescent="0.2">
      <c r="A61" s="5">
        <v>10177</v>
      </c>
      <c r="B61" s="11" t="s">
        <v>64</v>
      </c>
      <c r="C61" s="73">
        <v>0</v>
      </c>
      <c r="D61" s="74">
        <v>0</v>
      </c>
      <c r="E61" s="75">
        <v>0</v>
      </c>
      <c r="F61" s="74">
        <v>0</v>
      </c>
      <c r="G61" s="141">
        <v>0</v>
      </c>
      <c r="H61" s="145">
        <v>0</v>
      </c>
      <c r="I61" s="72">
        <v>0</v>
      </c>
      <c r="J61" s="72">
        <f t="shared" si="0"/>
        <v>0</v>
      </c>
    </row>
    <row r="62" spans="1:10" x14ac:dyDescent="0.2">
      <c r="A62" s="5">
        <v>10179</v>
      </c>
      <c r="B62" s="11" t="s">
        <v>65</v>
      </c>
      <c r="C62" s="73">
        <v>0.5730230596</v>
      </c>
      <c r="D62" s="74">
        <v>0.66722647960000059</v>
      </c>
      <c r="E62" s="75">
        <v>0.8871147279999998</v>
      </c>
      <c r="F62" s="74">
        <v>0.50653397420000013</v>
      </c>
      <c r="G62" s="141">
        <v>0</v>
      </c>
      <c r="H62" s="145">
        <v>7.8659531963470308E-3</v>
      </c>
      <c r="I62" s="72">
        <v>0</v>
      </c>
      <c r="J62" s="72">
        <f t="shared" si="0"/>
        <v>2.6417641945963477</v>
      </c>
    </row>
    <row r="63" spans="1:10" x14ac:dyDescent="0.2">
      <c r="A63" s="5">
        <v>10183</v>
      </c>
      <c r="B63" s="11" t="s">
        <v>66</v>
      </c>
      <c r="C63" s="73">
        <v>0.81438654600000016</v>
      </c>
      <c r="D63" s="74">
        <v>0.79699057190000011</v>
      </c>
      <c r="E63" s="75">
        <v>0.12137739549999996</v>
      </c>
      <c r="F63" s="74">
        <v>-9.5923590899999994E-2</v>
      </c>
      <c r="G63" s="141">
        <v>0.72621936720000013</v>
      </c>
      <c r="H63" s="145">
        <v>0.84350944634703173</v>
      </c>
      <c r="I63" s="72">
        <v>0</v>
      </c>
      <c r="J63" s="72">
        <f t="shared" si="0"/>
        <v>3.2065597360470321</v>
      </c>
    </row>
    <row r="64" spans="1:10" x14ac:dyDescent="0.2">
      <c r="A64" s="5">
        <v>10186</v>
      </c>
      <c r="B64" s="11" t="s">
        <v>67</v>
      </c>
      <c r="C64" s="73">
        <v>0</v>
      </c>
      <c r="D64" s="74">
        <v>0</v>
      </c>
      <c r="E64" s="75">
        <v>0</v>
      </c>
      <c r="F64" s="74">
        <v>3.4854565999999998E-3</v>
      </c>
      <c r="G64" s="141">
        <v>0</v>
      </c>
      <c r="H64" s="145">
        <v>0</v>
      </c>
      <c r="I64" s="72">
        <v>0</v>
      </c>
      <c r="J64" s="72">
        <f t="shared" si="0"/>
        <v>3.4854565999999998E-3</v>
      </c>
    </row>
    <row r="65" spans="1:10" x14ac:dyDescent="0.2">
      <c r="A65" s="5">
        <v>10190</v>
      </c>
      <c r="B65" s="11" t="s">
        <v>68</v>
      </c>
      <c r="C65" s="73">
        <v>1.75001449E-2</v>
      </c>
      <c r="D65" s="74">
        <v>0</v>
      </c>
      <c r="E65" s="75">
        <v>0</v>
      </c>
      <c r="F65" s="74">
        <v>0</v>
      </c>
      <c r="G65" s="141">
        <v>0</v>
      </c>
      <c r="H65" s="145">
        <v>0</v>
      </c>
      <c r="I65" s="72">
        <v>0</v>
      </c>
      <c r="J65" s="72">
        <f t="shared" si="0"/>
        <v>1.75001449E-2</v>
      </c>
    </row>
    <row r="66" spans="1:10" x14ac:dyDescent="0.2">
      <c r="A66" s="5">
        <v>10191</v>
      </c>
      <c r="B66" s="11" t="s">
        <v>69</v>
      </c>
      <c r="C66" s="73">
        <v>0</v>
      </c>
      <c r="D66" s="74">
        <v>5.3162100000000002E-4</v>
      </c>
      <c r="E66" s="75">
        <v>4.1142499999999999E-3</v>
      </c>
      <c r="F66" s="74">
        <v>1.0920444000000001E-3</v>
      </c>
      <c r="G66" s="141">
        <v>0.1579812964</v>
      </c>
      <c r="H66" s="145">
        <v>0.11449843378995436</v>
      </c>
      <c r="I66" s="72">
        <v>0</v>
      </c>
      <c r="J66" s="72">
        <f t="shared" si="0"/>
        <v>0.27821764558995432</v>
      </c>
    </row>
    <row r="67" spans="1:10" x14ac:dyDescent="0.2">
      <c r="A67" s="5">
        <v>10197</v>
      </c>
      <c r="B67" s="11" t="s">
        <v>70</v>
      </c>
      <c r="C67" s="73">
        <v>0</v>
      </c>
      <c r="D67" s="74">
        <v>0</v>
      </c>
      <c r="E67" s="75">
        <v>0</v>
      </c>
      <c r="F67" s="74">
        <v>0</v>
      </c>
      <c r="G67" s="141">
        <v>0</v>
      </c>
      <c r="H67" s="145">
        <v>0</v>
      </c>
      <c r="I67" s="72">
        <v>0</v>
      </c>
      <c r="J67" s="72">
        <f t="shared" ref="J67:J130" si="1">SUM(C67:I67)</f>
        <v>0</v>
      </c>
    </row>
    <row r="68" spans="1:10" x14ac:dyDescent="0.2">
      <c r="A68" s="5">
        <v>10202</v>
      </c>
      <c r="B68" s="11" t="s">
        <v>71</v>
      </c>
      <c r="C68" s="73">
        <v>0</v>
      </c>
      <c r="D68" s="74">
        <v>0</v>
      </c>
      <c r="E68" s="75">
        <v>0</v>
      </c>
      <c r="F68" s="74">
        <v>0.3566781208</v>
      </c>
      <c r="G68" s="141">
        <v>4.0224319099999996E-2</v>
      </c>
      <c r="H68" s="145">
        <v>0</v>
      </c>
      <c r="I68" s="72">
        <v>0</v>
      </c>
      <c r="J68" s="72">
        <f t="shared" si="1"/>
        <v>0.39690243990000001</v>
      </c>
    </row>
    <row r="69" spans="1:10" x14ac:dyDescent="0.2">
      <c r="A69" s="5">
        <v>10203</v>
      </c>
      <c r="B69" s="11" t="s">
        <v>72</v>
      </c>
      <c r="C69" s="73">
        <v>3.1826480000000002E-4</v>
      </c>
      <c r="D69" s="74">
        <v>0</v>
      </c>
      <c r="E69" s="75">
        <v>0</v>
      </c>
      <c r="F69" s="74">
        <v>0</v>
      </c>
      <c r="G69" s="141">
        <v>0</v>
      </c>
      <c r="H69" s="145">
        <v>0</v>
      </c>
      <c r="I69" s="72">
        <v>0</v>
      </c>
      <c r="J69" s="72">
        <f t="shared" si="1"/>
        <v>3.1826480000000002E-4</v>
      </c>
    </row>
    <row r="70" spans="1:10" x14ac:dyDescent="0.2">
      <c r="A70" s="5">
        <v>10204</v>
      </c>
      <c r="B70" s="11" t="s">
        <v>73</v>
      </c>
      <c r="C70" s="73">
        <v>0</v>
      </c>
      <c r="D70" s="74">
        <v>0</v>
      </c>
      <c r="E70" s="75">
        <v>0.44927063249999999</v>
      </c>
      <c r="F70" s="74">
        <v>0.20750693730000003</v>
      </c>
      <c r="G70" s="141">
        <v>1.7457670000000002E-2</v>
      </c>
      <c r="H70" s="145">
        <v>6.1374093607305932E-2</v>
      </c>
      <c r="I70" s="72">
        <v>0</v>
      </c>
      <c r="J70" s="72">
        <f t="shared" si="1"/>
        <v>0.73560933340730594</v>
      </c>
    </row>
    <row r="71" spans="1:10" x14ac:dyDescent="0.2">
      <c r="A71" s="5">
        <v>10209</v>
      </c>
      <c r="B71" s="11" t="s">
        <v>74</v>
      </c>
      <c r="C71" s="73">
        <v>0.10243573749999998</v>
      </c>
      <c r="D71" s="74">
        <v>0.12409806840000001</v>
      </c>
      <c r="E71" s="75">
        <v>0</v>
      </c>
      <c r="F71" s="74">
        <v>2.7499083699999999E-2</v>
      </c>
      <c r="G71" s="141">
        <v>0</v>
      </c>
      <c r="H71" s="145">
        <v>0.38369188812784094</v>
      </c>
      <c r="I71" s="72">
        <v>0</v>
      </c>
      <c r="J71" s="72">
        <f t="shared" si="1"/>
        <v>0.63772477772784097</v>
      </c>
    </row>
    <row r="72" spans="1:10" x14ac:dyDescent="0.2">
      <c r="A72" s="5">
        <v>10230</v>
      </c>
      <c r="B72" s="11" t="s">
        <v>75</v>
      </c>
      <c r="C72" s="73">
        <v>0</v>
      </c>
      <c r="D72" s="74">
        <v>0</v>
      </c>
      <c r="E72" s="75">
        <v>0</v>
      </c>
      <c r="F72" s="74">
        <v>0</v>
      </c>
      <c r="G72" s="141">
        <v>2.7854231600000001E-2</v>
      </c>
      <c r="H72" s="145">
        <v>2.3323044520547943E-2</v>
      </c>
      <c r="I72" s="72">
        <v>0</v>
      </c>
      <c r="J72" s="72">
        <f t="shared" si="1"/>
        <v>5.117727612054794E-2</v>
      </c>
    </row>
    <row r="73" spans="1:10" x14ac:dyDescent="0.2">
      <c r="A73" s="5">
        <v>10231</v>
      </c>
      <c r="B73" s="11" t="s">
        <v>76</v>
      </c>
      <c r="C73" s="73">
        <v>0</v>
      </c>
      <c r="D73" s="74">
        <v>0</v>
      </c>
      <c r="E73" s="75">
        <v>0</v>
      </c>
      <c r="F73" s="74">
        <v>1.3501579299999998E-2</v>
      </c>
      <c r="G73" s="141">
        <v>0</v>
      </c>
      <c r="H73" s="145">
        <v>0</v>
      </c>
      <c r="I73" s="72">
        <v>0</v>
      </c>
      <c r="J73" s="72">
        <f t="shared" si="1"/>
        <v>1.3501579299999998E-2</v>
      </c>
    </row>
    <row r="74" spans="1:10" x14ac:dyDescent="0.2">
      <c r="A74" s="5">
        <v>10234</v>
      </c>
      <c r="B74" s="11" t="s">
        <v>77</v>
      </c>
      <c r="C74" s="73">
        <v>0.12498530800000003</v>
      </c>
      <c r="D74" s="74">
        <v>4.5181635400000031E-2</v>
      </c>
      <c r="E74" s="75">
        <v>3.2475946999999997E-3</v>
      </c>
      <c r="F74" s="74">
        <v>5.1482818000000014E-2</v>
      </c>
      <c r="G74" s="141">
        <v>4.3834101168493095E-2</v>
      </c>
      <c r="H74" s="145">
        <v>7.0759109589041101E-3</v>
      </c>
      <c r="I74" s="72">
        <v>0</v>
      </c>
      <c r="J74" s="72">
        <f t="shared" si="1"/>
        <v>0.27580736822739721</v>
      </c>
    </row>
    <row r="75" spans="1:10" x14ac:dyDescent="0.2">
      <c r="A75" s="5">
        <v>10235</v>
      </c>
      <c r="B75" s="11" t="s">
        <v>78</v>
      </c>
      <c r="C75" s="73">
        <v>0</v>
      </c>
      <c r="D75" s="74">
        <v>0</v>
      </c>
      <c r="E75" s="75">
        <v>0</v>
      </c>
      <c r="F75" s="74">
        <v>0</v>
      </c>
      <c r="G75" s="141">
        <v>0</v>
      </c>
      <c r="H75" s="145">
        <v>0</v>
      </c>
      <c r="I75" s="72">
        <v>0</v>
      </c>
      <c r="J75" s="72">
        <f t="shared" si="1"/>
        <v>0</v>
      </c>
    </row>
    <row r="76" spans="1:10" x14ac:dyDescent="0.2">
      <c r="A76" s="5">
        <v>10236</v>
      </c>
      <c r="B76" s="11" t="s">
        <v>79</v>
      </c>
      <c r="C76" s="73">
        <v>0</v>
      </c>
      <c r="D76" s="74">
        <v>0</v>
      </c>
      <c r="E76" s="75">
        <v>0</v>
      </c>
      <c r="F76" s="74">
        <v>0</v>
      </c>
      <c r="G76" s="141">
        <v>0</v>
      </c>
      <c r="H76" s="145">
        <v>0</v>
      </c>
      <c r="I76" s="72">
        <v>0</v>
      </c>
      <c r="J76" s="72">
        <f t="shared" si="1"/>
        <v>0</v>
      </c>
    </row>
    <row r="77" spans="1:10" x14ac:dyDescent="0.2">
      <c r="A77" s="5">
        <v>10237</v>
      </c>
      <c r="B77" s="11" t="s">
        <v>80</v>
      </c>
      <c r="C77" s="73">
        <v>0</v>
      </c>
      <c r="D77" s="74">
        <v>0</v>
      </c>
      <c r="E77" s="75">
        <v>0</v>
      </c>
      <c r="F77" s="74">
        <v>7.3293923300000008E-2</v>
      </c>
      <c r="G77" s="141">
        <v>9.1021958200000003E-2</v>
      </c>
      <c r="H77" s="145">
        <v>4.1133141438356106E-2</v>
      </c>
      <c r="I77" s="72">
        <v>0</v>
      </c>
      <c r="J77" s="72">
        <f t="shared" si="1"/>
        <v>0.20544902293835612</v>
      </c>
    </row>
    <row r="78" spans="1:10" x14ac:dyDescent="0.2">
      <c r="A78" s="5">
        <v>10239</v>
      </c>
      <c r="B78" s="11" t="s">
        <v>81</v>
      </c>
      <c r="C78" s="73">
        <v>0</v>
      </c>
      <c r="D78" s="74">
        <v>0</v>
      </c>
      <c r="E78" s="75">
        <v>0</v>
      </c>
      <c r="F78" s="74">
        <v>0</v>
      </c>
      <c r="G78" s="141">
        <v>0</v>
      </c>
      <c r="H78" s="145">
        <v>0</v>
      </c>
      <c r="I78" s="72">
        <v>0</v>
      </c>
      <c r="J78" s="72">
        <f t="shared" si="1"/>
        <v>0</v>
      </c>
    </row>
    <row r="79" spans="1:10" x14ac:dyDescent="0.2">
      <c r="A79" s="5">
        <v>10242</v>
      </c>
      <c r="B79" s="11" t="s">
        <v>82</v>
      </c>
      <c r="C79" s="73">
        <v>0</v>
      </c>
      <c r="D79" s="74">
        <v>0</v>
      </c>
      <c r="E79" s="75">
        <v>0</v>
      </c>
      <c r="F79" s="74">
        <v>0</v>
      </c>
      <c r="G79" s="141">
        <v>0</v>
      </c>
      <c r="H79" s="145">
        <v>0</v>
      </c>
      <c r="I79" s="72">
        <v>0</v>
      </c>
      <c r="J79" s="72">
        <f t="shared" si="1"/>
        <v>0</v>
      </c>
    </row>
    <row r="80" spans="1:10" x14ac:dyDescent="0.2">
      <c r="A80" s="5">
        <v>10244</v>
      </c>
      <c r="B80" s="11" t="s">
        <v>83</v>
      </c>
      <c r="C80" s="73">
        <v>0</v>
      </c>
      <c r="D80" s="74">
        <v>0</v>
      </c>
      <c r="E80" s="75">
        <v>0</v>
      </c>
      <c r="F80" s="74">
        <v>6.8576743100000004E-2</v>
      </c>
      <c r="G80" s="141">
        <v>0</v>
      </c>
      <c r="H80" s="145">
        <v>0</v>
      </c>
      <c r="I80" s="72">
        <v>0</v>
      </c>
      <c r="J80" s="72">
        <f t="shared" si="1"/>
        <v>6.8576743100000004E-2</v>
      </c>
    </row>
    <row r="81" spans="1:10" x14ac:dyDescent="0.2">
      <c r="A81" s="5">
        <v>10246</v>
      </c>
      <c r="B81" s="11" t="s">
        <v>84</v>
      </c>
      <c r="C81" s="73">
        <v>0</v>
      </c>
      <c r="D81" s="74">
        <v>2.1999999999999998E-9</v>
      </c>
      <c r="E81" s="75">
        <v>0</v>
      </c>
      <c r="F81" s="74">
        <v>0</v>
      </c>
      <c r="G81" s="141">
        <v>0</v>
      </c>
      <c r="H81" s="145">
        <v>0</v>
      </c>
      <c r="I81" s="72">
        <v>0</v>
      </c>
      <c r="J81" s="72">
        <f t="shared" si="1"/>
        <v>2.1999999999999998E-9</v>
      </c>
    </row>
    <row r="82" spans="1:10" x14ac:dyDescent="0.2">
      <c r="A82" s="5">
        <v>10247</v>
      </c>
      <c r="B82" s="11" t="s">
        <v>85</v>
      </c>
      <c r="C82" s="73">
        <v>0.20199763610000016</v>
      </c>
      <c r="D82" s="74">
        <v>3.9819745599999998E-2</v>
      </c>
      <c r="E82" s="75">
        <v>0.11785290299999997</v>
      </c>
      <c r="F82" s="74">
        <v>0.10155334680000005</v>
      </c>
      <c r="G82" s="141">
        <v>0</v>
      </c>
      <c r="H82" s="145">
        <v>0</v>
      </c>
      <c r="I82" s="72">
        <v>0</v>
      </c>
      <c r="J82" s="72">
        <f t="shared" si="1"/>
        <v>0.46122363150000018</v>
      </c>
    </row>
    <row r="83" spans="1:10" x14ac:dyDescent="0.2">
      <c r="A83" s="5">
        <v>10256</v>
      </c>
      <c r="B83" s="11" t="s">
        <v>86</v>
      </c>
      <c r="C83" s="73">
        <v>0</v>
      </c>
      <c r="D83" s="74">
        <v>0</v>
      </c>
      <c r="E83" s="75">
        <v>0</v>
      </c>
      <c r="F83" s="74">
        <v>0</v>
      </c>
      <c r="G83" s="141">
        <v>0</v>
      </c>
      <c r="H83" s="145">
        <v>0</v>
      </c>
      <c r="I83" s="72">
        <v>0</v>
      </c>
      <c r="J83" s="72">
        <f t="shared" si="1"/>
        <v>0</v>
      </c>
    </row>
    <row r="84" spans="1:10" x14ac:dyDescent="0.2">
      <c r="A84" s="5">
        <v>10258</v>
      </c>
      <c r="B84" s="11" t="s">
        <v>87</v>
      </c>
      <c r="C84" s="73">
        <v>9.5554489999999988E-3</v>
      </c>
      <c r="D84" s="74">
        <v>0</v>
      </c>
      <c r="E84" s="75">
        <v>0</v>
      </c>
      <c r="F84" s="74">
        <v>0</v>
      </c>
      <c r="G84" s="141">
        <v>6.0150172699999997E-2</v>
      </c>
      <c r="H84" s="145">
        <v>0</v>
      </c>
      <c r="I84" s="72">
        <v>0</v>
      </c>
      <c r="J84" s="72">
        <f t="shared" si="1"/>
        <v>6.9705621699999998E-2</v>
      </c>
    </row>
    <row r="85" spans="1:10" x14ac:dyDescent="0.2">
      <c r="A85" s="5">
        <v>10259</v>
      </c>
      <c r="B85" s="11" t="s">
        <v>88</v>
      </c>
      <c r="C85" s="73">
        <v>0</v>
      </c>
      <c r="D85" s="74">
        <v>0</v>
      </c>
      <c r="E85" s="75">
        <v>0</v>
      </c>
      <c r="F85" s="74">
        <v>0</v>
      </c>
      <c r="G85" s="141">
        <v>0</v>
      </c>
      <c r="H85" s="145">
        <v>0</v>
      </c>
      <c r="I85" s="72">
        <v>0</v>
      </c>
      <c r="J85" s="72">
        <f t="shared" si="1"/>
        <v>0</v>
      </c>
    </row>
    <row r="86" spans="1:10" x14ac:dyDescent="0.2">
      <c r="A86" s="5">
        <v>10260</v>
      </c>
      <c r="B86" s="11" t="s">
        <v>89</v>
      </c>
      <c r="C86" s="73">
        <v>0</v>
      </c>
      <c r="D86" s="74">
        <v>0</v>
      </c>
      <c r="E86" s="75">
        <v>0</v>
      </c>
      <c r="F86" s="74">
        <v>0</v>
      </c>
      <c r="G86" s="141">
        <v>0</v>
      </c>
      <c r="H86" s="145">
        <v>0</v>
      </c>
      <c r="I86" s="72">
        <v>0</v>
      </c>
      <c r="J86" s="72">
        <f t="shared" si="1"/>
        <v>0</v>
      </c>
    </row>
    <row r="87" spans="1:10" x14ac:dyDescent="0.2">
      <c r="A87" s="5">
        <v>10273</v>
      </c>
      <c r="B87" s="11" t="s">
        <v>90</v>
      </c>
      <c r="C87" s="73">
        <v>0</v>
      </c>
      <c r="D87" s="74">
        <v>0</v>
      </c>
      <c r="E87" s="75">
        <v>0</v>
      </c>
      <c r="F87" s="74">
        <v>0</v>
      </c>
      <c r="G87" s="141">
        <v>0</v>
      </c>
      <c r="H87" s="145">
        <v>0</v>
      </c>
      <c r="I87" s="72">
        <v>0</v>
      </c>
      <c r="J87" s="72">
        <f t="shared" si="1"/>
        <v>0</v>
      </c>
    </row>
    <row r="88" spans="1:10" x14ac:dyDescent="0.2">
      <c r="A88" s="5">
        <v>10278</v>
      </c>
      <c r="B88" s="11" t="s">
        <v>91</v>
      </c>
      <c r="C88" s="73">
        <v>6.7880205479452047E-2</v>
      </c>
      <c r="D88" s="74">
        <v>0</v>
      </c>
      <c r="E88" s="75">
        <v>0</v>
      </c>
      <c r="F88" s="74">
        <v>1.1781221461187215E-3</v>
      </c>
      <c r="G88" s="141">
        <v>1.6480410958904109E-3</v>
      </c>
      <c r="H88" s="145">
        <v>0</v>
      </c>
      <c r="I88" s="72">
        <v>0</v>
      </c>
      <c r="J88" s="72">
        <f t="shared" si="1"/>
        <v>7.0706368721461174E-2</v>
      </c>
    </row>
    <row r="89" spans="1:10" x14ac:dyDescent="0.2">
      <c r="A89" s="5">
        <v>10279</v>
      </c>
      <c r="B89" s="11" t="s">
        <v>92</v>
      </c>
      <c r="C89" s="73">
        <v>5.8420040000000003E-4</v>
      </c>
      <c r="D89" s="74">
        <v>0</v>
      </c>
      <c r="E89" s="75">
        <v>0.1075030602000001</v>
      </c>
      <c r="F89" s="74">
        <v>0.12344906209999999</v>
      </c>
      <c r="G89" s="141">
        <v>0</v>
      </c>
      <c r="H89" s="145">
        <v>3.7671232876712328E-8</v>
      </c>
      <c r="I89" s="72">
        <v>0</v>
      </c>
      <c r="J89" s="72">
        <f t="shared" si="1"/>
        <v>0.23153636037123296</v>
      </c>
    </row>
    <row r="90" spans="1:10" x14ac:dyDescent="0.2">
      <c r="A90" s="5">
        <v>10284</v>
      </c>
      <c r="B90" s="11" t="s">
        <v>93</v>
      </c>
      <c r="C90" s="73">
        <v>0</v>
      </c>
      <c r="D90" s="74">
        <v>0</v>
      </c>
      <c r="E90" s="75">
        <v>0</v>
      </c>
      <c r="F90" s="74">
        <v>0</v>
      </c>
      <c r="G90" s="141">
        <v>0</v>
      </c>
      <c r="H90" s="145">
        <v>0</v>
      </c>
      <c r="I90" s="72">
        <v>0</v>
      </c>
      <c r="J90" s="72">
        <f t="shared" si="1"/>
        <v>0</v>
      </c>
    </row>
    <row r="91" spans="1:10" x14ac:dyDescent="0.2">
      <c r="A91" s="5">
        <v>10285</v>
      </c>
      <c r="B91" s="11" t="s">
        <v>94</v>
      </c>
      <c r="C91" s="73">
        <v>0</v>
      </c>
      <c r="D91" s="74">
        <v>0</v>
      </c>
      <c r="E91" s="75">
        <v>0</v>
      </c>
      <c r="F91" s="74">
        <v>0</v>
      </c>
      <c r="G91" s="141">
        <v>0</v>
      </c>
      <c r="H91" s="145">
        <v>0</v>
      </c>
      <c r="I91" s="72">
        <v>0</v>
      </c>
      <c r="J91" s="72">
        <f t="shared" si="1"/>
        <v>0</v>
      </c>
    </row>
    <row r="92" spans="1:10" x14ac:dyDescent="0.2">
      <c r="A92" s="5">
        <v>10286</v>
      </c>
      <c r="B92" s="11" t="s">
        <v>95</v>
      </c>
      <c r="C92" s="73">
        <v>0</v>
      </c>
      <c r="D92" s="74">
        <v>2.1999999999999998E-9</v>
      </c>
      <c r="E92" s="75">
        <v>0</v>
      </c>
      <c r="F92" s="74">
        <v>0.24938076450000002</v>
      </c>
      <c r="G92" s="141">
        <v>7.26274794E-2</v>
      </c>
      <c r="H92" s="145">
        <v>1.55964805936073E-2</v>
      </c>
      <c r="I92" s="72">
        <v>0</v>
      </c>
      <c r="J92" s="72">
        <f t="shared" si="1"/>
        <v>0.3376047266936073</v>
      </c>
    </row>
    <row r="93" spans="1:10" x14ac:dyDescent="0.2">
      <c r="A93" s="5">
        <v>10288</v>
      </c>
      <c r="B93" s="11" t="s">
        <v>96</v>
      </c>
      <c r="C93" s="73">
        <v>1.4638031899999997E-2</v>
      </c>
      <c r="D93" s="74">
        <v>0</v>
      </c>
      <c r="E93" s="75">
        <v>0</v>
      </c>
      <c r="F93" s="74">
        <v>3.3643136744502963E-2</v>
      </c>
      <c r="G93" s="141">
        <v>0</v>
      </c>
      <c r="H93" s="145">
        <v>0</v>
      </c>
      <c r="I93" s="72">
        <v>0</v>
      </c>
      <c r="J93" s="72">
        <f t="shared" si="1"/>
        <v>4.8281168644502964E-2</v>
      </c>
    </row>
    <row r="94" spans="1:10" x14ac:dyDescent="0.2">
      <c r="A94" s="5">
        <v>10291</v>
      </c>
      <c r="B94" s="11" t="s">
        <v>97</v>
      </c>
      <c r="C94" s="73">
        <v>0</v>
      </c>
      <c r="D94" s="74">
        <v>0</v>
      </c>
      <c r="E94" s="75">
        <v>0</v>
      </c>
      <c r="F94" s="74">
        <v>0</v>
      </c>
      <c r="G94" s="141">
        <v>0</v>
      </c>
      <c r="H94" s="145">
        <v>0</v>
      </c>
      <c r="I94" s="72">
        <v>0</v>
      </c>
      <c r="J94" s="72">
        <f t="shared" si="1"/>
        <v>0</v>
      </c>
    </row>
    <row r="95" spans="1:10" x14ac:dyDescent="0.2">
      <c r="A95" s="5">
        <v>10294</v>
      </c>
      <c r="B95" s="11" t="s">
        <v>98</v>
      </c>
      <c r="C95" s="73">
        <v>2.7422983300000002E-2</v>
      </c>
      <c r="D95" s="74">
        <v>2.4393021600000002E-2</v>
      </c>
      <c r="E95" s="75">
        <v>1.1460234499999999E-2</v>
      </c>
      <c r="F95" s="74">
        <v>4.9202601499999998E-2</v>
      </c>
      <c r="G95" s="141">
        <v>0</v>
      </c>
      <c r="H95" s="145">
        <v>0</v>
      </c>
      <c r="I95" s="72">
        <v>0</v>
      </c>
      <c r="J95" s="72">
        <f t="shared" si="1"/>
        <v>0.1124788409</v>
      </c>
    </row>
    <row r="96" spans="1:10" x14ac:dyDescent="0.2">
      <c r="A96" s="5">
        <v>10304</v>
      </c>
      <c r="B96" s="11" t="s">
        <v>99</v>
      </c>
      <c r="C96" s="73">
        <v>0</v>
      </c>
      <c r="D96" s="74">
        <v>0</v>
      </c>
      <c r="E96" s="75">
        <v>0</v>
      </c>
      <c r="F96" s="74">
        <v>0</v>
      </c>
      <c r="G96" s="141">
        <v>0</v>
      </c>
      <c r="H96" s="145">
        <v>0</v>
      </c>
      <c r="I96" s="72">
        <v>0</v>
      </c>
      <c r="J96" s="72">
        <f t="shared" si="1"/>
        <v>0</v>
      </c>
    </row>
    <row r="97" spans="1:10" x14ac:dyDescent="0.2">
      <c r="A97" s="5">
        <v>10306</v>
      </c>
      <c r="B97" s="11" t="s">
        <v>100</v>
      </c>
      <c r="C97" s="73">
        <v>0</v>
      </c>
      <c r="D97" s="74">
        <v>0</v>
      </c>
      <c r="E97" s="75">
        <v>0</v>
      </c>
      <c r="F97" s="74">
        <v>0</v>
      </c>
      <c r="G97" s="141">
        <v>4.0166241000000004E-3</v>
      </c>
      <c r="H97" s="145">
        <v>2.3064851598173521E-3</v>
      </c>
      <c r="I97" s="72">
        <v>0</v>
      </c>
      <c r="J97" s="72">
        <f t="shared" si="1"/>
        <v>6.323109259817352E-3</v>
      </c>
    </row>
    <row r="98" spans="1:10" x14ac:dyDescent="0.2">
      <c r="A98" s="5">
        <v>10307</v>
      </c>
      <c r="B98" s="11" t="s">
        <v>101</v>
      </c>
      <c r="C98" s="73">
        <v>0.39085937449999997</v>
      </c>
      <c r="D98" s="74">
        <v>0.14458244490000022</v>
      </c>
      <c r="E98" s="75">
        <v>1.6264338999999999E-2</v>
      </c>
      <c r="F98" s="74">
        <v>3.12963458E-2</v>
      </c>
      <c r="G98" s="141">
        <v>9.3102819E-3</v>
      </c>
      <c r="H98" s="145">
        <v>4.7175627853881276E-3</v>
      </c>
      <c r="I98" s="72">
        <v>0</v>
      </c>
      <c r="J98" s="72">
        <f t="shared" si="1"/>
        <v>0.59703034888538831</v>
      </c>
    </row>
    <row r="99" spans="1:10" x14ac:dyDescent="0.2">
      <c r="A99" s="5">
        <v>10326</v>
      </c>
      <c r="B99" s="11" t="s">
        <v>102</v>
      </c>
      <c r="C99" s="73">
        <v>0</v>
      </c>
      <c r="D99" s="74">
        <v>0</v>
      </c>
      <c r="E99" s="75">
        <v>0</v>
      </c>
      <c r="F99" s="74">
        <v>0</v>
      </c>
      <c r="G99" s="141">
        <v>0</v>
      </c>
      <c r="H99" s="145">
        <v>0</v>
      </c>
      <c r="I99" s="72">
        <v>0</v>
      </c>
      <c r="J99" s="72">
        <f t="shared" si="1"/>
        <v>0</v>
      </c>
    </row>
    <row r="100" spans="1:10" x14ac:dyDescent="0.2">
      <c r="A100" s="5">
        <v>10331</v>
      </c>
      <c r="B100" s="11" t="s">
        <v>103</v>
      </c>
      <c r="C100" s="73">
        <v>0.15381780821917809</v>
      </c>
      <c r="D100" s="74">
        <v>0</v>
      </c>
      <c r="E100" s="75">
        <v>0</v>
      </c>
      <c r="F100" s="74">
        <v>0</v>
      </c>
      <c r="G100" s="141">
        <v>0</v>
      </c>
      <c r="H100" s="145">
        <v>0</v>
      </c>
      <c r="I100" s="72">
        <v>0</v>
      </c>
      <c r="J100" s="72">
        <f t="shared" si="1"/>
        <v>0.15381780821917809</v>
      </c>
    </row>
    <row r="101" spans="1:10" x14ac:dyDescent="0.2">
      <c r="A101" s="5">
        <v>10333</v>
      </c>
      <c r="B101" s="11" t="s">
        <v>104</v>
      </c>
      <c r="C101" s="73">
        <v>3.3721460999999999E-3</v>
      </c>
      <c r="D101" s="74">
        <v>0</v>
      </c>
      <c r="E101" s="75">
        <v>0</v>
      </c>
      <c r="F101" s="74">
        <v>0</v>
      </c>
      <c r="G101" s="141">
        <v>0</v>
      </c>
      <c r="H101" s="145">
        <v>0</v>
      </c>
      <c r="I101" s="72">
        <v>0</v>
      </c>
      <c r="J101" s="72">
        <f t="shared" si="1"/>
        <v>3.3721460999999999E-3</v>
      </c>
    </row>
    <row r="102" spans="1:10" x14ac:dyDescent="0.2">
      <c r="A102" s="5">
        <v>10338</v>
      </c>
      <c r="B102" s="11" t="s">
        <v>105</v>
      </c>
      <c r="C102" s="73">
        <v>0</v>
      </c>
      <c r="D102" s="74">
        <v>0</v>
      </c>
      <c r="E102" s="75">
        <v>0</v>
      </c>
      <c r="F102" s="74">
        <v>0</v>
      </c>
      <c r="G102" s="141">
        <v>0</v>
      </c>
      <c r="H102" s="145">
        <v>0</v>
      </c>
      <c r="I102" s="72">
        <v>0</v>
      </c>
      <c r="J102" s="72">
        <f t="shared" si="1"/>
        <v>0</v>
      </c>
    </row>
    <row r="103" spans="1:10" x14ac:dyDescent="0.2">
      <c r="A103" s="5">
        <v>10342</v>
      </c>
      <c r="B103" s="11" t="s">
        <v>106</v>
      </c>
      <c r="C103" s="73">
        <v>6.1974126000000013E-3</v>
      </c>
      <c r="D103" s="74">
        <v>0.20403258350000003</v>
      </c>
      <c r="E103" s="75">
        <v>0.15620621400000001</v>
      </c>
      <c r="F103" s="74">
        <v>4.221829710000001E-2</v>
      </c>
      <c r="G103" s="141">
        <v>5.3957639999999997E-4</v>
      </c>
      <c r="H103" s="145">
        <v>5.2399543378995434E-4</v>
      </c>
      <c r="I103" s="72">
        <v>0</v>
      </c>
      <c r="J103" s="72">
        <f t="shared" si="1"/>
        <v>0.40971807903379004</v>
      </c>
    </row>
    <row r="104" spans="1:10" x14ac:dyDescent="0.2">
      <c r="A104" s="5">
        <v>10343</v>
      </c>
      <c r="B104" s="11" t="s">
        <v>107</v>
      </c>
      <c r="C104" s="73">
        <v>0</v>
      </c>
      <c r="D104" s="74">
        <v>0</v>
      </c>
      <c r="E104" s="75">
        <v>0</v>
      </c>
      <c r="F104" s="74">
        <v>0</v>
      </c>
      <c r="G104" s="141">
        <v>0</v>
      </c>
      <c r="H104" s="145">
        <v>0</v>
      </c>
      <c r="I104" s="72">
        <v>0</v>
      </c>
      <c r="J104" s="72">
        <f t="shared" si="1"/>
        <v>0</v>
      </c>
    </row>
    <row r="105" spans="1:10" x14ac:dyDescent="0.2">
      <c r="A105" s="5">
        <v>10349</v>
      </c>
      <c r="B105" s="11" t="s">
        <v>108</v>
      </c>
      <c r="C105" s="73">
        <v>11.315802003700011</v>
      </c>
      <c r="D105" s="74">
        <v>18.261254796200014</v>
      </c>
      <c r="E105" s="75">
        <v>16.925327126300008</v>
      </c>
      <c r="F105" s="74">
        <v>10.0266773966</v>
      </c>
      <c r="G105" s="141">
        <v>2.067242353100001</v>
      </c>
      <c r="H105" s="145">
        <v>6.1741815068493151E-3</v>
      </c>
      <c r="I105" s="72">
        <v>22.49</v>
      </c>
      <c r="J105" s="72">
        <f t="shared" si="1"/>
        <v>81.092477857406877</v>
      </c>
    </row>
    <row r="106" spans="1:10" x14ac:dyDescent="0.2">
      <c r="A106" s="5">
        <v>10352</v>
      </c>
      <c r="B106" s="11" t="s">
        <v>109</v>
      </c>
      <c r="C106" s="73">
        <v>4.7203989999999998E-4</v>
      </c>
      <c r="D106" s="74">
        <v>0</v>
      </c>
      <c r="E106" s="75">
        <v>0</v>
      </c>
      <c r="F106" s="74">
        <v>0</v>
      </c>
      <c r="G106" s="141">
        <v>0</v>
      </c>
      <c r="H106" s="145">
        <v>0</v>
      </c>
      <c r="I106" s="72">
        <v>0</v>
      </c>
      <c r="J106" s="72">
        <f t="shared" si="1"/>
        <v>4.7203989999999998E-4</v>
      </c>
    </row>
    <row r="107" spans="1:10" x14ac:dyDescent="0.2">
      <c r="A107" s="5">
        <v>10354</v>
      </c>
      <c r="B107" s="11" t="s">
        <v>110</v>
      </c>
      <c r="C107" s="73">
        <v>1.5580135319000006</v>
      </c>
      <c r="D107" s="74">
        <v>1.6409977420999995</v>
      </c>
      <c r="E107" s="75">
        <v>2.3734500031999994</v>
      </c>
      <c r="F107" s="74">
        <v>2.6351991014000005</v>
      </c>
      <c r="G107" s="141">
        <v>0.84816492710000002</v>
      </c>
      <c r="H107" s="145">
        <v>1.189958880936073</v>
      </c>
      <c r="I107" s="72">
        <v>4.5679999999999996</v>
      </c>
      <c r="J107" s="72">
        <f t="shared" si="1"/>
        <v>14.813784186636074</v>
      </c>
    </row>
    <row r="108" spans="1:10" x14ac:dyDescent="0.2">
      <c r="A108" s="5">
        <v>10360</v>
      </c>
      <c r="B108" s="11" t="s">
        <v>111</v>
      </c>
      <c r="C108" s="73">
        <v>0</v>
      </c>
      <c r="D108" s="74">
        <v>0</v>
      </c>
      <c r="E108" s="75">
        <v>0</v>
      </c>
      <c r="F108" s="74">
        <v>0</v>
      </c>
      <c r="G108" s="141">
        <v>0</v>
      </c>
      <c r="H108" s="145">
        <v>0</v>
      </c>
      <c r="I108" s="72">
        <v>0</v>
      </c>
      <c r="J108" s="72">
        <f t="shared" si="1"/>
        <v>0</v>
      </c>
    </row>
    <row r="109" spans="1:10" x14ac:dyDescent="0.2">
      <c r="A109" s="5">
        <v>10363</v>
      </c>
      <c r="B109" s="11" t="s">
        <v>112</v>
      </c>
      <c r="C109" s="73">
        <v>0</v>
      </c>
      <c r="D109" s="74">
        <v>0</v>
      </c>
      <c r="E109" s="75">
        <v>0</v>
      </c>
      <c r="F109" s="74">
        <v>0.12252592650000001</v>
      </c>
      <c r="G109" s="141">
        <v>0</v>
      </c>
      <c r="H109" s="145">
        <v>0</v>
      </c>
      <c r="I109" s="72">
        <v>0</v>
      </c>
      <c r="J109" s="72">
        <f t="shared" si="1"/>
        <v>0.12252592650000001</v>
      </c>
    </row>
    <row r="110" spans="1:10" x14ac:dyDescent="0.2">
      <c r="A110" s="5">
        <v>10369</v>
      </c>
      <c r="B110" s="11" t="s">
        <v>113</v>
      </c>
      <c r="C110" s="73">
        <v>0</v>
      </c>
      <c r="D110" s="74">
        <v>0</v>
      </c>
      <c r="E110" s="75">
        <v>0</v>
      </c>
      <c r="F110" s="74">
        <v>0</v>
      </c>
      <c r="G110" s="141">
        <v>0</v>
      </c>
      <c r="H110" s="145">
        <v>0</v>
      </c>
      <c r="I110" s="72">
        <v>0</v>
      </c>
      <c r="J110" s="72">
        <f t="shared" si="1"/>
        <v>0</v>
      </c>
    </row>
    <row r="111" spans="1:10" x14ac:dyDescent="0.2">
      <c r="A111" s="5">
        <v>10370</v>
      </c>
      <c r="B111" s="11" t="s">
        <v>114</v>
      </c>
      <c r="C111" s="73">
        <v>8.2401050498999986</v>
      </c>
      <c r="D111" s="74">
        <v>5.6795009857999919</v>
      </c>
      <c r="E111" s="75">
        <v>7.3881696757000084</v>
      </c>
      <c r="F111" s="74">
        <v>8.2373340929000065</v>
      </c>
      <c r="G111" s="141">
        <v>1.5697640370000006</v>
      </c>
      <c r="H111" s="145">
        <v>0.75815870936073027</v>
      </c>
      <c r="I111" s="72">
        <v>6.7009999999999996</v>
      </c>
      <c r="J111" s="72">
        <f t="shared" si="1"/>
        <v>38.574032550660732</v>
      </c>
    </row>
    <row r="112" spans="1:10" x14ac:dyDescent="0.2">
      <c r="A112" s="5">
        <v>10371</v>
      </c>
      <c r="B112" s="11" t="s">
        <v>115</v>
      </c>
      <c r="C112" s="73">
        <v>0</v>
      </c>
      <c r="D112" s="74">
        <v>0</v>
      </c>
      <c r="E112" s="75">
        <v>0</v>
      </c>
      <c r="F112" s="74">
        <v>0</v>
      </c>
      <c r="G112" s="141">
        <v>0</v>
      </c>
      <c r="H112" s="145">
        <v>0</v>
      </c>
      <c r="I112" s="72">
        <v>0</v>
      </c>
      <c r="J112" s="72">
        <f t="shared" si="1"/>
        <v>0</v>
      </c>
    </row>
    <row r="113" spans="1:10" x14ac:dyDescent="0.2">
      <c r="A113" s="5">
        <v>10376</v>
      </c>
      <c r="B113" s="11" t="s">
        <v>116</v>
      </c>
      <c r="C113" s="73">
        <v>0.30867497680000017</v>
      </c>
      <c r="D113" s="74">
        <v>0</v>
      </c>
      <c r="E113" s="75">
        <v>0</v>
      </c>
      <c r="F113" s="74">
        <v>0</v>
      </c>
      <c r="G113" s="141">
        <v>0</v>
      </c>
      <c r="H113" s="145">
        <v>0</v>
      </c>
      <c r="I113" s="72">
        <v>0</v>
      </c>
      <c r="J113" s="72">
        <f t="shared" si="1"/>
        <v>0.30867497680000017</v>
      </c>
    </row>
    <row r="114" spans="1:10" x14ac:dyDescent="0.2">
      <c r="A114" s="5">
        <v>10378</v>
      </c>
      <c r="B114" s="11" t="s">
        <v>117</v>
      </c>
      <c r="C114" s="73">
        <v>0</v>
      </c>
      <c r="D114" s="74">
        <v>0</v>
      </c>
      <c r="E114" s="75">
        <v>0</v>
      </c>
      <c r="F114" s="74">
        <v>0</v>
      </c>
      <c r="G114" s="141">
        <v>0</v>
      </c>
      <c r="H114" s="145">
        <v>0</v>
      </c>
      <c r="I114" s="72">
        <v>0</v>
      </c>
      <c r="J114" s="72">
        <f t="shared" si="1"/>
        <v>0</v>
      </c>
    </row>
    <row r="115" spans="1:10" x14ac:dyDescent="0.2">
      <c r="A115" s="5">
        <v>10379</v>
      </c>
      <c r="B115" s="11" t="s">
        <v>118</v>
      </c>
      <c r="C115" s="73">
        <v>0</v>
      </c>
      <c r="D115" s="74">
        <v>0</v>
      </c>
      <c r="E115" s="75">
        <v>0</v>
      </c>
      <c r="F115" s="74">
        <v>0</v>
      </c>
      <c r="G115" s="141">
        <v>0</v>
      </c>
      <c r="H115" s="145">
        <v>0</v>
      </c>
      <c r="I115" s="72">
        <v>0</v>
      </c>
      <c r="J115" s="72">
        <f t="shared" si="1"/>
        <v>0</v>
      </c>
    </row>
    <row r="116" spans="1:10" x14ac:dyDescent="0.2">
      <c r="A116" s="5">
        <v>10388</v>
      </c>
      <c r="B116" s="11" t="s">
        <v>119</v>
      </c>
      <c r="C116" s="73">
        <v>2.4985448814968039</v>
      </c>
      <c r="D116" s="74">
        <v>2.5806388139013698</v>
      </c>
      <c r="E116" s="75">
        <v>0</v>
      </c>
      <c r="F116" s="74">
        <v>4.7679481562791217</v>
      </c>
      <c r="G116" s="141">
        <v>6.1947149492694059E-2</v>
      </c>
      <c r="H116" s="145">
        <v>0.43645105251141558</v>
      </c>
      <c r="I116" s="72">
        <v>0</v>
      </c>
      <c r="J116" s="72">
        <f t="shared" si="1"/>
        <v>10.345530053681404</v>
      </c>
    </row>
    <row r="117" spans="1:10" x14ac:dyDescent="0.2">
      <c r="A117" s="5">
        <v>10391</v>
      </c>
      <c r="B117" s="11" t="s">
        <v>120</v>
      </c>
      <c r="C117" s="73">
        <v>0</v>
      </c>
      <c r="D117" s="74">
        <v>0</v>
      </c>
      <c r="E117" s="75">
        <v>0</v>
      </c>
      <c r="F117" s="74">
        <v>0.20764765339999999</v>
      </c>
      <c r="G117" s="141">
        <v>0</v>
      </c>
      <c r="H117" s="145">
        <v>0.10926511757990869</v>
      </c>
      <c r="I117" s="72">
        <v>0</v>
      </c>
      <c r="J117" s="72">
        <f t="shared" si="1"/>
        <v>0.31691277097990866</v>
      </c>
    </row>
    <row r="118" spans="1:10" x14ac:dyDescent="0.2">
      <c r="A118" s="5">
        <v>10406</v>
      </c>
      <c r="B118" s="11" t="s">
        <v>121</v>
      </c>
      <c r="C118" s="73">
        <v>0</v>
      </c>
      <c r="D118" s="74">
        <v>0</v>
      </c>
      <c r="E118" s="75">
        <v>0</v>
      </c>
      <c r="F118" s="74">
        <v>0</v>
      </c>
      <c r="G118" s="141">
        <v>0</v>
      </c>
      <c r="H118" s="145">
        <v>0</v>
      </c>
      <c r="I118" s="72">
        <v>0</v>
      </c>
      <c r="J118" s="72">
        <f t="shared" si="1"/>
        <v>0</v>
      </c>
    </row>
    <row r="119" spans="1:10" x14ac:dyDescent="0.2">
      <c r="A119" s="5">
        <v>10408</v>
      </c>
      <c r="B119" s="11" t="s">
        <v>122</v>
      </c>
      <c r="C119" s="73">
        <v>0</v>
      </c>
      <c r="D119" s="74">
        <v>0</v>
      </c>
      <c r="E119" s="75">
        <v>0</v>
      </c>
      <c r="F119" s="74">
        <v>0</v>
      </c>
      <c r="G119" s="141">
        <v>0</v>
      </c>
      <c r="H119" s="145">
        <v>0</v>
      </c>
      <c r="I119" s="72">
        <v>0</v>
      </c>
      <c r="J119" s="72">
        <f t="shared" si="1"/>
        <v>0</v>
      </c>
    </row>
    <row r="120" spans="1:10" x14ac:dyDescent="0.2">
      <c r="A120" s="5">
        <v>10409</v>
      </c>
      <c r="B120" s="11" t="s">
        <v>123</v>
      </c>
      <c r="C120" s="73">
        <v>0</v>
      </c>
      <c r="D120" s="74">
        <v>0</v>
      </c>
      <c r="E120" s="75">
        <v>0</v>
      </c>
      <c r="F120" s="74">
        <v>0</v>
      </c>
      <c r="G120" s="141">
        <v>0</v>
      </c>
      <c r="H120" s="145">
        <v>0</v>
      </c>
      <c r="I120" s="72">
        <v>0</v>
      </c>
      <c r="J120" s="72">
        <f t="shared" si="1"/>
        <v>0</v>
      </c>
    </row>
    <row r="121" spans="1:10" x14ac:dyDescent="0.2">
      <c r="A121" s="5">
        <v>10426</v>
      </c>
      <c r="B121" s="11" t="s">
        <v>124</v>
      </c>
      <c r="C121" s="73">
        <v>0</v>
      </c>
      <c r="D121" s="74">
        <v>0</v>
      </c>
      <c r="E121" s="75">
        <v>0</v>
      </c>
      <c r="F121" s="74">
        <v>0</v>
      </c>
      <c r="G121" s="141">
        <v>0</v>
      </c>
      <c r="H121" s="145">
        <v>0</v>
      </c>
      <c r="I121" s="72">
        <v>0</v>
      </c>
      <c r="J121" s="72">
        <f t="shared" si="1"/>
        <v>0</v>
      </c>
    </row>
    <row r="122" spans="1:10" x14ac:dyDescent="0.2">
      <c r="A122" s="5">
        <v>10434</v>
      </c>
      <c r="B122" s="11" t="s">
        <v>125</v>
      </c>
      <c r="C122" s="73">
        <v>0</v>
      </c>
      <c r="D122" s="74">
        <v>0</v>
      </c>
      <c r="E122" s="75">
        <v>0</v>
      </c>
      <c r="F122" s="74">
        <v>0</v>
      </c>
      <c r="G122" s="141">
        <v>0</v>
      </c>
      <c r="H122" s="145">
        <v>0</v>
      </c>
      <c r="I122" s="72">
        <v>0</v>
      </c>
      <c r="J122" s="72">
        <f t="shared" si="1"/>
        <v>0</v>
      </c>
    </row>
    <row r="123" spans="1:10" x14ac:dyDescent="0.2">
      <c r="A123" s="5">
        <v>10436</v>
      </c>
      <c r="B123" s="11" t="s">
        <v>126</v>
      </c>
      <c r="C123" s="73">
        <v>0</v>
      </c>
      <c r="D123" s="74">
        <v>0</v>
      </c>
      <c r="E123" s="75">
        <v>0</v>
      </c>
      <c r="F123" s="74">
        <v>3.2780501999999999E-3</v>
      </c>
      <c r="G123" s="141">
        <v>9.1893719999999995E-4</v>
      </c>
      <c r="H123" s="145">
        <v>0</v>
      </c>
      <c r="I123" s="72">
        <v>0</v>
      </c>
      <c r="J123" s="72">
        <f t="shared" si="1"/>
        <v>4.1969873999999994E-3</v>
      </c>
    </row>
    <row r="124" spans="1:10" x14ac:dyDescent="0.2">
      <c r="A124" s="5">
        <v>10440</v>
      </c>
      <c r="B124" s="11" t="s">
        <v>127</v>
      </c>
      <c r="C124" s="73">
        <v>0</v>
      </c>
      <c r="D124" s="74">
        <v>0</v>
      </c>
      <c r="E124" s="75">
        <v>0</v>
      </c>
      <c r="F124" s="74">
        <v>0</v>
      </c>
      <c r="G124" s="141">
        <v>0</v>
      </c>
      <c r="H124" s="145">
        <v>0</v>
      </c>
      <c r="I124" s="72">
        <v>0</v>
      </c>
      <c r="J124" s="72">
        <f t="shared" si="1"/>
        <v>0</v>
      </c>
    </row>
    <row r="125" spans="1:10" x14ac:dyDescent="0.2">
      <c r="A125" s="5">
        <v>10442</v>
      </c>
      <c r="B125" s="11" t="s">
        <v>128</v>
      </c>
      <c r="C125" s="73">
        <v>4.9934364000000005E-3</v>
      </c>
      <c r="D125" s="74">
        <v>0</v>
      </c>
      <c r="E125" s="75">
        <v>0</v>
      </c>
      <c r="F125" s="74">
        <v>0</v>
      </c>
      <c r="G125" s="141">
        <v>0</v>
      </c>
      <c r="H125" s="145">
        <v>0</v>
      </c>
      <c r="I125" s="72">
        <v>0</v>
      </c>
      <c r="J125" s="72">
        <f t="shared" si="1"/>
        <v>4.9934364000000005E-3</v>
      </c>
    </row>
    <row r="126" spans="1:10" x14ac:dyDescent="0.2">
      <c r="A126" s="5">
        <v>10446</v>
      </c>
      <c r="B126" s="11" t="s">
        <v>129</v>
      </c>
      <c r="C126" s="73">
        <v>0</v>
      </c>
      <c r="D126" s="74">
        <v>0</v>
      </c>
      <c r="E126" s="75">
        <v>0</v>
      </c>
      <c r="F126" s="74">
        <v>0</v>
      </c>
      <c r="G126" s="141">
        <v>0</v>
      </c>
      <c r="H126" s="145">
        <v>0</v>
      </c>
      <c r="I126" s="72">
        <v>0</v>
      </c>
      <c r="J126" s="72">
        <f t="shared" si="1"/>
        <v>0</v>
      </c>
    </row>
    <row r="127" spans="1:10" x14ac:dyDescent="0.2">
      <c r="A127" s="5">
        <v>10448</v>
      </c>
      <c r="B127" s="11" t="s">
        <v>130</v>
      </c>
      <c r="C127" s="73">
        <v>0</v>
      </c>
      <c r="D127" s="74">
        <v>0</v>
      </c>
      <c r="E127" s="75">
        <v>0</v>
      </c>
      <c r="F127" s="74">
        <v>0</v>
      </c>
      <c r="G127" s="141">
        <v>0</v>
      </c>
      <c r="H127" s="145">
        <v>0</v>
      </c>
      <c r="I127" s="72">
        <v>0</v>
      </c>
      <c r="J127" s="72">
        <f t="shared" si="1"/>
        <v>0</v>
      </c>
    </row>
    <row r="128" spans="1:10" x14ac:dyDescent="0.2">
      <c r="A128" s="5">
        <v>10451</v>
      </c>
      <c r="B128" s="11" t="s">
        <v>131</v>
      </c>
      <c r="C128" s="73">
        <v>0</v>
      </c>
      <c r="D128" s="74">
        <v>0</v>
      </c>
      <c r="E128" s="75">
        <v>0</v>
      </c>
      <c r="F128" s="74">
        <v>0</v>
      </c>
      <c r="G128" s="141">
        <v>0</v>
      </c>
      <c r="H128" s="145">
        <v>0</v>
      </c>
      <c r="I128" s="72">
        <v>0</v>
      </c>
      <c r="J128" s="72">
        <f t="shared" si="1"/>
        <v>0</v>
      </c>
    </row>
    <row r="129" spans="1:10" x14ac:dyDescent="0.2">
      <c r="A129" s="5">
        <v>10482</v>
      </c>
      <c r="B129" s="11" t="s">
        <v>132</v>
      </c>
      <c r="C129" s="73">
        <v>0</v>
      </c>
      <c r="D129" s="74">
        <v>0</v>
      </c>
      <c r="E129" s="75">
        <v>0</v>
      </c>
      <c r="F129" s="74">
        <v>0</v>
      </c>
      <c r="G129" s="141">
        <v>0</v>
      </c>
      <c r="H129" s="145">
        <v>0</v>
      </c>
      <c r="I129" s="72">
        <v>0</v>
      </c>
      <c r="J129" s="72">
        <f t="shared" si="1"/>
        <v>0</v>
      </c>
    </row>
    <row r="130" spans="1:10" x14ac:dyDescent="0.2">
      <c r="A130" s="5">
        <v>10502</v>
      </c>
      <c r="B130" s="11" t="s">
        <v>133</v>
      </c>
      <c r="C130" s="73">
        <v>0</v>
      </c>
      <c r="D130" s="74">
        <v>0</v>
      </c>
      <c r="E130" s="75">
        <v>0</v>
      </c>
      <c r="F130" s="74">
        <v>0</v>
      </c>
      <c r="G130" s="141">
        <v>0</v>
      </c>
      <c r="H130" s="145">
        <v>0</v>
      </c>
      <c r="I130" s="72">
        <v>0</v>
      </c>
      <c r="J130" s="72">
        <f t="shared" si="1"/>
        <v>0</v>
      </c>
    </row>
    <row r="131" spans="1:10" x14ac:dyDescent="0.2">
      <c r="A131" s="5">
        <v>13927</v>
      </c>
      <c r="B131" s="11" t="s">
        <v>134</v>
      </c>
      <c r="C131" s="73">
        <v>0</v>
      </c>
      <c r="D131" s="74">
        <v>0</v>
      </c>
      <c r="E131" s="75">
        <v>0</v>
      </c>
      <c r="F131" s="74">
        <v>0</v>
      </c>
      <c r="G131" s="141">
        <v>0</v>
      </c>
      <c r="H131" s="145">
        <v>0</v>
      </c>
      <c r="I131" s="72">
        <v>0</v>
      </c>
      <c r="J131" s="72">
        <f t="shared" ref="J131:J135" si="2">SUM(C131:I131)</f>
        <v>0</v>
      </c>
    </row>
    <row r="132" spans="1:10" x14ac:dyDescent="0.2">
      <c r="A132" s="5">
        <v>10597</v>
      </c>
      <c r="B132" s="11" t="s">
        <v>135</v>
      </c>
      <c r="C132" s="73">
        <v>0</v>
      </c>
      <c r="D132" s="74">
        <v>5.1290169E-3</v>
      </c>
      <c r="E132" s="75">
        <v>6.8815479600000021E-2</v>
      </c>
      <c r="F132" s="74">
        <v>0</v>
      </c>
      <c r="G132" s="141">
        <v>0</v>
      </c>
      <c r="H132" s="145">
        <v>0</v>
      </c>
      <c r="I132" s="72">
        <v>0</v>
      </c>
      <c r="J132" s="72">
        <f t="shared" si="2"/>
        <v>7.3944496500000026E-2</v>
      </c>
    </row>
    <row r="133" spans="1:10" x14ac:dyDescent="0.2">
      <c r="A133" s="5">
        <v>10706</v>
      </c>
      <c r="B133" s="11" t="s">
        <v>136</v>
      </c>
      <c r="C133" s="73">
        <v>0</v>
      </c>
      <c r="D133" s="74">
        <v>0.33851106890000005</v>
      </c>
      <c r="E133" s="75">
        <v>0</v>
      </c>
      <c r="F133" s="74">
        <v>0</v>
      </c>
      <c r="G133" s="141">
        <v>0</v>
      </c>
      <c r="H133" s="145">
        <v>0</v>
      </c>
      <c r="I133" s="72">
        <v>0</v>
      </c>
      <c r="J133" s="72">
        <f t="shared" si="2"/>
        <v>0.33851106890000005</v>
      </c>
    </row>
    <row r="134" spans="1:10" x14ac:dyDescent="0.2">
      <c r="A134" s="5">
        <v>11680</v>
      </c>
      <c r="B134" s="11" t="s">
        <v>137</v>
      </c>
      <c r="C134" s="73">
        <v>0</v>
      </c>
      <c r="D134" s="74">
        <v>0</v>
      </c>
      <c r="E134" s="75">
        <v>0</v>
      </c>
      <c r="F134" s="74">
        <v>0</v>
      </c>
      <c r="G134" s="141">
        <v>0</v>
      </c>
      <c r="H134" s="145">
        <v>0</v>
      </c>
      <c r="I134" s="72">
        <v>0</v>
      </c>
      <c r="J134" s="72">
        <f t="shared" si="2"/>
        <v>0</v>
      </c>
    </row>
    <row r="135" spans="1:10" ht="15" thickBot="1" x14ac:dyDescent="0.25">
      <c r="A135" s="6">
        <v>12026</v>
      </c>
      <c r="B135" s="11" t="s">
        <v>138</v>
      </c>
      <c r="C135" s="76">
        <v>0</v>
      </c>
      <c r="D135" s="77">
        <v>0</v>
      </c>
      <c r="E135" s="78">
        <v>0</v>
      </c>
      <c r="F135" s="77">
        <v>0</v>
      </c>
      <c r="G135" s="142">
        <v>0.2466803196</v>
      </c>
      <c r="H135" s="145">
        <v>9.7401204337899547E-2</v>
      </c>
      <c r="I135" s="72">
        <v>0</v>
      </c>
      <c r="J135" s="72">
        <f t="shared" si="2"/>
        <v>0.34408152393789954</v>
      </c>
    </row>
    <row r="136" spans="1:10" ht="15" thickBot="1" x14ac:dyDescent="0.25">
      <c r="B136" s="13" t="s">
        <v>148</v>
      </c>
      <c r="C136" s="80">
        <f t="shared" ref="C136:J136" si="3">SUM(C3:C135)</f>
        <v>41.215533592051145</v>
      </c>
      <c r="D136" s="81">
        <f t="shared" si="3"/>
        <v>38.723077015409139</v>
      </c>
      <c r="E136" s="82">
        <f t="shared" si="3"/>
        <v>43.145348129764407</v>
      </c>
      <c r="F136" s="81">
        <f t="shared" si="3"/>
        <v>40.987936083077038</v>
      </c>
      <c r="G136" s="143">
        <f t="shared" si="3"/>
        <v>11.87737998498722</v>
      </c>
      <c r="H136" s="146">
        <f t="shared" si="3"/>
        <v>17.565392137671221</v>
      </c>
      <c r="I136" s="79">
        <f t="shared" si="3"/>
        <v>45.683999999999997</v>
      </c>
      <c r="J136" s="79">
        <f t="shared" si="3"/>
        <v>239.19866694296019</v>
      </c>
    </row>
    <row r="138" spans="1:10" ht="14.1" customHeight="1" x14ac:dyDescent="0.2"/>
  </sheetData>
  <mergeCells count="3">
    <mergeCell ref="C1:H1"/>
    <mergeCell ref="J1:J2"/>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X238"/>
  <sheetViews>
    <sheetView topLeftCell="A126" workbookViewId="0">
      <selection activeCell="E149" sqref="E149"/>
    </sheetView>
  </sheetViews>
  <sheetFormatPr defaultRowHeight="15" x14ac:dyDescent="0.25"/>
  <cols>
    <col min="1" max="1" width="9.7109375" customWidth="1"/>
    <col min="2" max="2" width="29.7109375" customWidth="1"/>
    <col min="3" max="3" width="30.140625" customWidth="1"/>
    <col min="4" max="4" width="31.140625" customWidth="1"/>
    <col min="5" max="5" width="27.7109375" customWidth="1"/>
    <col min="6" max="7" width="17.7109375" customWidth="1"/>
    <col min="8" max="8" width="14.28515625" customWidth="1"/>
    <col min="14" max="14" width="13.140625" bestFit="1" customWidth="1"/>
    <col min="15" max="15" width="55" bestFit="1" customWidth="1"/>
    <col min="16" max="16" width="41" bestFit="1" customWidth="1"/>
    <col min="17" max="17" width="41.7109375" bestFit="1" customWidth="1"/>
    <col min="18" max="20" width="6" bestFit="1" customWidth="1"/>
    <col min="21" max="21" width="5" bestFit="1" customWidth="1"/>
    <col min="22" max="29" width="6" bestFit="1" customWidth="1"/>
    <col min="30" max="30" width="5" bestFit="1" customWidth="1"/>
    <col min="31" max="36" width="6" bestFit="1" customWidth="1"/>
    <col min="37" max="37" width="5" bestFit="1" customWidth="1"/>
    <col min="38" max="42" width="6" bestFit="1" customWidth="1"/>
    <col min="43" max="43" width="5" bestFit="1" customWidth="1"/>
    <col min="44" max="53" width="6" bestFit="1" customWidth="1"/>
    <col min="54" max="54" width="2" bestFit="1" customWidth="1"/>
    <col min="55" max="60" width="6" bestFit="1" customWidth="1"/>
    <col min="61" max="65" width="7" bestFit="1" customWidth="1"/>
    <col min="66" max="66" width="6" bestFit="1" customWidth="1"/>
    <col min="67" max="67" width="7" bestFit="1" customWidth="1"/>
    <col min="68" max="69" width="6" bestFit="1" customWidth="1"/>
    <col min="70" max="74" width="7" bestFit="1" customWidth="1"/>
    <col min="75" max="75" width="6" bestFit="1" customWidth="1"/>
    <col min="76" max="77" width="7" bestFit="1" customWidth="1"/>
    <col min="78" max="78" width="4" bestFit="1" customWidth="1"/>
    <col min="79" max="79" width="8" bestFit="1" customWidth="1"/>
    <col min="80" max="80" width="8.28515625" bestFit="1" customWidth="1"/>
    <col min="81" max="81" width="11" bestFit="1" customWidth="1"/>
    <col min="82" max="82" width="8" bestFit="1" customWidth="1"/>
    <col min="83" max="83" width="10.28515625" bestFit="1" customWidth="1"/>
    <col min="84" max="84" width="8" bestFit="1" customWidth="1"/>
    <col min="85" max="85" width="10.28515625" bestFit="1" customWidth="1"/>
    <col min="86" max="86" width="8" bestFit="1" customWidth="1"/>
    <col min="87" max="87" width="10.28515625" bestFit="1" customWidth="1"/>
    <col min="88" max="88" width="8" bestFit="1" customWidth="1"/>
    <col min="89" max="89" width="10.28515625" bestFit="1" customWidth="1"/>
    <col min="90" max="90" width="8" bestFit="1" customWidth="1"/>
    <col min="91" max="91" width="10.28515625" bestFit="1" customWidth="1"/>
    <col min="92" max="92" width="8" bestFit="1" customWidth="1"/>
    <col min="93" max="93" width="10.28515625" bestFit="1" customWidth="1"/>
    <col min="94" max="94" width="8" bestFit="1" customWidth="1"/>
    <col min="95" max="95" width="10.28515625" bestFit="1" customWidth="1"/>
    <col min="96" max="96" width="6" bestFit="1" customWidth="1"/>
    <col min="97" max="97" width="8.28515625" bestFit="1" customWidth="1"/>
    <col min="98" max="98" width="8" bestFit="1" customWidth="1"/>
    <col min="99" max="99" width="10.28515625" bestFit="1" customWidth="1"/>
    <col min="100" max="100" width="8" bestFit="1" customWidth="1"/>
    <col min="101" max="101" width="10.28515625" bestFit="1" customWidth="1"/>
    <col min="102" max="102" width="11" bestFit="1" customWidth="1"/>
  </cols>
  <sheetData>
    <row r="1" spans="1:102" s="105" customFormat="1" ht="47.45" customHeight="1" thickBot="1" x14ac:dyDescent="0.3">
      <c r="A1" s="102" t="s">
        <v>3</v>
      </c>
      <c r="B1" s="103" t="s">
        <v>224</v>
      </c>
      <c r="C1" s="103" t="s">
        <v>225</v>
      </c>
      <c r="D1" s="104" t="s">
        <v>226</v>
      </c>
      <c r="E1" s="104" t="s">
        <v>227</v>
      </c>
      <c r="F1" s="106" t="s">
        <v>228</v>
      </c>
      <c r="G1" s="111" t="s">
        <v>199</v>
      </c>
      <c r="H1" s="111" t="s">
        <v>385</v>
      </c>
      <c r="N1" s="112" t="s">
        <v>374</v>
      </c>
      <c r="O1" t="s">
        <v>376</v>
      </c>
      <c r="P1" t="s">
        <v>386</v>
      </c>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row>
    <row r="2" spans="1:102" ht="15.75" thickBot="1" x14ac:dyDescent="0.3">
      <c r="A2" s="96">
        <v>10055</v>
      </c>
      <c r="B2" s="97" t="s">
        <v>14</v>
      </c>
      <c r="C2" s="98" t="s">
        <v>229</v>
      </c>
      <c r="D2" s="99" t="s">
        <v>230</v>
      </c>
      <c r="E2" s="99" t="s">
        <v>230</v>
      </c>
      <c r="F2" s="107"/>
      <c r="G2" s="107">
        <f>IF(E2="-",0,E2-H2)</f>
        <v>0</v>
      </c>
      <c r="H2" s="107">
        <f t="shared" ref="H2:H33" si="0">IF(F2="A",E2,0)</f>
        <v>0</v>
      </c>
      <c r="L2" t="b">
        <f>N2=M2</f>
        <v>1</v>
      </c>
      <c r="M2" s="5">
        <v>10015</v>
      </c>
      <c r="N2" s="113">
        <v>10015</v>
      </c>
      <c r="O2">
        <v>0</v>
      </c>
      <c r="P2">
        <v>0</v>
      </c>
    </row>
    <row r="3" spans="1:102" ht="15.75" thickBot="1" x14ac:dyDescent="0.3">
      <c r="A3" s="96">
        <v>10057</v>
      </c>
      <c r="B3" s="97" t="s">
        <v>15</v>
      </c>
      <c r="C3" s="100" t="s">
        <v>231</v>
      </c>
      <c r="D3" s="99">
        <v>0.158</v>
      </c>
      <c r="E3" s="99">
        <v>0</v>
      </c>
      <c r="F3" s="108" t="s">
        <v>232</v>
      </c>
      <c r="G3" s="107">
        <f t="shared" ref="G3:G66" si="1">IF(E3="-",0,E3-H3)</f>
        <v>0</v>
      </c>
      <c r="H3" s="107">
        <f t="shared" si="0"/>
        <v>0</v>
      </c>
      <c r="L3" t="b">
        <f t="shared" ref="L3:L66" si="2">N3=M3</f>
        <v>1</v>
      </c>
      <c r="M3" s="5">
        <v>10024</v>
      </c>
      <c r="N3" s="113">
        <v>10024</v>
      </c>
      <c r="O3">
        <v>0.91900000000000004</v>
      </c>
      <c r="P3">
        <v>0</v>
      </c>
    </row>
    <row r="4" spans="1:102" ht="15.75" thickBot="1" x14ac:dyDescent="0.3">
      <c r="A4" s="96">
        <v>10015</v>
      </c>
      <c r="B4" s="97" t="s">
        <v>6</v>
      </c>
      <c r="C4" s="98" t="s">
        <v>229</v>
      </c>
      <c r="D4" s="99" t="s">
        <v>230</v>
      </c>
      <c r="E4" s="99" t="s">
        <v>230</v>
      </c>
      <c r="F4" s="107"/>
      <c r="G4" s="107">
        <f t="shared" si="1"/>
        <v>0</v>
      </c>
      <c r="H4" s="107">
        <f t="shared" si="0"/>
        <v>0</v>
      </c>
      <c r="L4" t="b">
        <f t="shared" si="2"/>
        <v>1</v>
      </c>
      <c r="M4" s="5">
        <v>10025</v>
      </c>
      <c r="N4" s="113">
        <v>10025</v>
      </c>
      <c r="O4">
        <v>0</v>
      </c>
      <c r="P4">
        <v>0</v>
      </c>
    </row>
    <row r="5" spans="1:102" ht="15.75" thickBot="1" x14ac:dyDescent="0.3">
      <c r="A5" s="96">
        <v>10059</v>
      </c>
      <c r="B5" s="97" t="s">
        <v>16</v>
      </c>
      <c r="C5" s="98" t="s">
        <v>229</v>
      </c>
      <c r="D5" s="99" t="s">
        <v>230</v>
      </c>
      <c r="E5" s="99" t="s">
        <v>230</v>
      </c>
      <c r="F5" s="107"/>
      <c r="G5" s="107">
        <f t="shared" si="1"/>
        <v>0</v>
      </c>
      <c r="H5" s="107">
        <f t="shared" si="0"/>
        <v>0</v>
      </c>
      <c r="L5" t="b">
        <f t="shared" si="2"/>
        <v>1</v>
      </c>
      <c r="M5" s="5">
        <v>10027</v>
      </c>
      <c r="N5" s="113">
        <v>10027</v>
      </c>
      <c r="O5">
        <v>0</v>
      </c>
      <c r="P5">
        <v>0</v>
      </c>
    </row>
    <row r="6" spans="1:102" ht="15.75" thickBot="1" x14ac:dyDescent="0.3">
      <c r="A6" s="96">
        <v>10024</v>
      </c>
      <c r="B6" s="97" t="s">
        <v>7</v>
      </c>
      <c r="C6" s="100" t="s">
        <v>233</v>
      </c>
      <c r="D6" s="99">
        <v>0.91900000000000004</v>
      </c>
      <c r="E6" s="99">
        <v>0.91900000000000004</v>
      </c>
      <c r="F6" s="108" t="s">
        <v>234</v>
      </c>
      <c r="G6" s="107">
        <f t="shared" si="1"/>
        <v>0.91900000000000004</v>
      </c>
      <c r="H6" s="107">
        <f t="shared" si="0"/>
        <v>0</v>
      </c>
      <c r="L6" t="b">
        <f t="shared" si="2"/>
        <v>1</v>
      </c>
      <c r="M6" s="5">
        <v>10029</v>
      </c>
      <c r="N6" s="113">
        <v>10029</v>
      </c>
      <c r="O6">
        <v>0</v>
      </c>
      <c r="P6">
        <v>0</v>
      </c>
    </row>
    <row r="7" spans="1:102" ht="15.75" thickBot="1" x14ac:dyDescent="0.3">
      <c r="A7" s="96">
        <v>10025</v>
      </c>
      <c r="B7" s="97" t="s">
        <v>8</v>
      </c>
      <c r="C7" s="98" t="s">
        <v>229</v>
      </c>
      <c r="D7" s="99" t="s">
        <v>230</v>
      </c>
      <c r="E7" s="99" t="s">
        <v>230</v>
      </c>
      <c r="F7" s="107"/>
      <c r="G7" s="107">
        <f t="shared" si="1"/>
        <v>0</v>
      </c>
      <c r="H7" s="107">
        <f t="shared" si="0"/>
        <v>0</v>
      </c>
      <c r="L7" t="b">
        <f t="shared" si="2"/>
        <v>1</v>
      </c>
      <c r="M7" s="5">
        <v>10044</v>
      </c>
      <c r="N7" s="113">
        <v>10044</v>
      </c>
      <c r="O7">
        <v>0</v>
      </c>
      <c r="P7">
        <v>0</v>
      </c>
    </row>
    <row r="8" spans="1:102" ht="15.75" thickBot="1" x14ac:dyDescent="0.3">
      <c r="A8" s="96">
        <v>10027</v>
      </c>
      <c r="B8" s="97" t="s">
        <v>9</v>
      </c>
      <c r="C8" s="98" t="s">
        <v>229</v>
      </c>
      <c r="D8" s="99" t="s">
        <v>230</v>
      </c>
      <c r="E8" s="99" t="s">
        <v>230</v>
      </c>
      <c r="F8" s="107"/>
      <c r="G8" s="107">
        <f t="shared" si="1"/>
        <v>0</v>
      </c>
      <c r="H8" s="107">
        <f t="shared" si="0"/>
        <v>0</v>
      </c>
      <c r="L8" t="b">
        <f t="shared" si="2"/>
        <v>1</v>
      </c>
      <c r="M8" s="5">
        <v>10046</v>
      </c>
      <c r="N8" s="113">
        <v>10046</v>
      </c>
      <c r="O8">
        <v>0</v>
      </c>
      <c r="P8">
        <v>0</v>
      </c>
    </row>
    <row r="9" spans="1:102" ht="15.75" thickBot="1" x14ac:dyDescent="0.3">
      <c r="A9" s="96">
        <v>10029</v>
      </c>
      <c r="B9" s="97" t="s">
        <v>10</v>
      </c>
      <c r="C9" s="98" t="s">
        <v>229</v>
      </c>
      <c r="D9" s="99" t="s">
        <v>230</v>
      </c>
      <c r="E9" s="99" t="s">
        <v>230</v>
      </c>
      <c r="F9" s="107"/>
      <c r="G9" s="107">
        <f t="shared" si="1"/>
        <v>0</v>
      </c>
      <c r="H9" s="107">
        <f t="shared" si="0"/>
        <v>0</v>
      </c>
      <c r="L9" t="b">
        <f t="shared" si="2"/>
        <v>1</v>
      </c>
      <c r="M9" s="5">
        <v>10047</v>
      </c>
      <c r="N9" s="113">
        <v>10047</v>
      </c>
      <c r="O9">
        <v>0</v>
      </c>
      <c r="P9">
        <v>0</v>
      </c>
    </row>
    <row r="10" spans="1:102" ht="15.75" thickBot="1" x14ac:dyDescent="0.3">
      <c r="A10" s="96">
        <v>10061</v>
      </c>
      <c r="B10" s="97" t="s">
        <v>17</v>
      </c>
      <c r="C10" s="98" t="s">
        <v>229</v>
      </c>
      <c r="D10" s="99" t="s">
        <v>230</v>
      </c>
      <c r="E10" s="99" t="s">
        <v>230</v>
      </c>
      <c r="F10" s="107"/>
      <c r="G10" s="107">
        <f t="shared" si="1"/>
        <v>0</v>
      </c>
      <c r="H10" s="107">
        <f t="shared" si="0"/>
        <v>0</v>
      </c>
      <c r="L10" t="b">
        <f t="shared" si="2"/>
        <v>1</v>
      </c>
      <c r="M10" s="5">
        <v>10055</v>
      </c>
      <c r="N10" s="113">
        <v>10055</v>
      </c>
      <c r="O10">
        <v>0</v>
      </c>
      <c r="P10">
        <v>0</v>
      </c>
    </row>
    <row r="11" spans="1:102" ht="15.75" thickBot="1" x14ac:dyDescent="0.3">
      <c r="A11" s="96">
        <v>10062</v>
      </c>
      <c r="B11" s="97" t="s">
        <v>18</v>
      </c>
      <c r="C11" s="100" t="s">
        <v>235</v>
      </c>
      <c r="D11" s="99">
        <v>1.881</v>
      </c>
      <c r="E11" s="99">
        <v>1.881</v>
      </c>
      <c r="F11" s="107"/>
      <c r="G11" s="107">
        <f t="shared" si="1"/>
        <v>1.881</v>
      </c>
      <c r="H11" s="107">
        <f t="shared" si="0"/>
        <v>0</v>
      </c>
      <c r="L11" t="b">
        <f t="shared" si="2"/>
        <v>1</v>
      </c>
      <c r="M11" s="5">
        <v>10057</v>
      </c>
      <c r="N11" s="113">
        <v>10057</v>
      </c>
      <c r="O11">
        <v>0</v>
      </c>
      <c r="P11">
        <v>0</v>
      </c>
    </row>
    <row r="12" spans="1:102" ht="15.75" thickBot="1" x14ac:dyDescent="0.3">
      <c r="A12" s="96">
        <v>10064</v>
      </c>
      <c r="B12" s="97" t="s">
        <v>19</v>
      </c>
      <c r="C12" s="98" t="s">
        <v>229</v>
      </c>
      <c r="D12" s="99" t="s">
        <v>230</v>
      </c>
      <c r="E12" s="99" t="s">
        <v>230</v>
      </c>
      <c r="F12" s="107"/>
      <c r="G12" s="107">
        <f t="shared" si="1"/>
        <v>0</v>
      </c>
      <c r="H12" s="107">
        <f t="shared" si="0"/>
        <v>0</v>
      </c>
      <c r="L12" t="b">
        <f t="shared" si="2"/>
        <v>1</v>
      </c>
      <c r="M12" s="5">
        <v>10059</v>
      </c>
      <c r="N12" s="113">
        <v>10059</v>
      </c>
      <c r="O12">
        <v>0</v>
      </c>
      <c r="P12">
        <v>0</v>
      </c>
    </row>
    <row r="13" spans="1:102" ht="15.75" thickBot="1" x14ac:dyDescent="0.3">
      <c r="A13" s="96">
        <v>10044</v>
      </c>
      <c r="B13" s="97" t="s">
        <v>11</v>
      </c>
      <c r="C13" s="98" t="s">
        <v>229</v>
      </c>
      <c r="D13" s="99" t="s">
        <v>230</v>
      </c>
      <c r="E13" s="99" t="s">
        <v>230</v>
      </c>
      <c r="F13" s="107"/>
      <c r="G13" s="107">
        <f t="shared" si="1"/>
        <v>0</v>
      </c>
      <c r="H13" s="107">
        <f t="shared" si="0"/>
        <v>0</v>
      </c>
      <c r="L13" t="b">
        <f t="shared" si="2"/>
        <v>1</v>
      </c>
      <c r="M13" s="5">
        <v>10061</v>
      </c>
      <c r="N13" s="113">
        <v>10061</v>
      </c>
      <c r="O13">
        <v>0</v>
      </c>
      <c r="P13">
        <v>0</v>
      </c>
    </row>
    <row r="14" spans="1:102" ht="15.75" thickBot="1" x14ac:dyDescent="0.3">
      <c r="A14" s="96">
        <v>10065</v>
      </c>
      <c r="B14" s="97" t="s">
        <v>20</v>
      </c>
      <c r="C14" s="98" t="s">
        <v>229</v>
      </c>
      <c r="D14" s="99" t="s">
        <v>230</v>
      </c>
      <c r="E14" s="99" t="s">
        <v>230</v>
      </c>
      <c r="F14" s="107"/>
      <c r="G14" s="107">
        <f t="shared" si="1"/>
        <v>0</v>
      </c>
      <c r="H14" s="107">
        <f t="shared" si="0"/>
        <v>0</v>
      </c>
      <c r="L14" t="b">
        <f t="shared" si="2"/>
        <v>1</v>
      </c>
      <c r="M14" s="5">
        <v>10062</v>
      </c>
      <c r="N14" s="113">
        <v>10062</v>
      </c>
      <c r="O14">
        <v>1.881</v>
      </c>
      <c r="P14">
        <v>0</v>
      </c>
    </row>
    <row r="15" spans="1:102" ht="30.75" thickBot="1" x14ac:dyDescent="0.3">
      <c r="A15" s="96">
        <v>10046</v>
      </c>
      <c r="B15" s="97" t="s">
        <v>12</v>
      </c>
      <c r="C15" s="100" t="s">
        <v>236</v>
      </c>
      <c r="D15" s="101">
        <v>0.35399999999999998</v>
      </c>
      <c r="E15" s="99">
        <v>0</v>
      </c>
      <c r="F15" s="108" t="s">
        <v>237</v>
      </c>
      <c r="G15" s="107">
        <f t="shared" si="1"/>
        <v>0</v>
      </c>
      <c r="H15" s="107">
        <f t="shared" si="0"/>
        <v>0</v>
      </c>
      <c r="L15" t="b">
        <f t="shared" si="2"/>
        <v>1</v>
      </c>
      <c r="M15" s="5">
        <v>10064</v>
      </c>
      <c r="N15" s="113">
        <v>10064</v>
      </c>
      <c r="O15">
        <v>0</v>
      </c>
      <c r="P15">
        <v>0</v>
      </c>
    </row>
    <row r="16" spans="1:102" ht="15.75" thickBot="1" x14ac:dyDescent="0.3">
      <c r="A16" s="96">
        <v>10047</v>
      </c>
      <c r="B16" s="97" t="s">
        <v>13</v>
      </c>
      <c r="C16" s="100" t="s">
        <v>238</v>
      </c>
      <c r="D16" s="101">
        <v>8.2379999999999995</v>
      </c>
      <c r="E16" s="99">
        <v>0</v>
      </c>
      <c r="F16" s="108" t="s">
        <v>239</v>
      </c>
      <c r="G16" s="107">
        <f t="shared" si="1"/>
        <v>0</v>
      </c>
      <c r="H16" s="107">
        <f t="shared" si="0"/>
        <v>0</v>
      </c>
      <c r="L16" t="b">
        <f t="shared" si="2"/>
        <v>1</v>
      </c>
      <c r="M16" s="5">
        <v>10065</v>
      </c>
      <c r="N16" s="113">
        <v>10065</v>
      </c>
      <c r="O16">
        <v>0</v>
      </c>
      <c r="P16">
        <v>0</v>
      </c>
    </row>
    <row r="17" spans="1:16" ht="15.75" thickBot="1" x14ac:dyDescent="0.3">
      <c r="A17" s="96">
        <v>10066</v>
      </c>
      <c r="B17" s="97" t="s">
        <v>21</v>
      </c>
      <c r="C17" s="100" t="s">
        <v>240</v>
      </c>
      <c r="D17" s="101">
        <v>7.1139999999999999</v>
      </c>
      <c r="E17" s="101">
        <v>7.1139999999999999</v>
      </c>
      <c r="F17" s="107"/>
      <c r="G17" s="107">
        <f t="shared" si="1"/>
        <v>7.1139999999999999</v>
      </c>
      <c r="H17" s="107">
        <f t="shared" si="0"/>
        <v>0</v>
      </c>
      <c r="L17" t="b">
        <f t="shared" si="2"/>
        <v>1</v>
      </c>
      <c r="M17" s="5">
        <v>10066</v>
      </c>
      <c r="N17" s="113">
        <v>10066</v>
      </c>
      <c r="O17">
        <v>7.1139999999999999</v>
      </c>
      <c r="P17">
        <v>0</v>
      </c>
    </row>
    <row r="18" spans="1:16" ht="15.75" thickBot="1" x14ac:dyDescent="0.3">
      <c r="A18" s="96">
        <v>10067</v>
      </c>
      <c r="B18" s="97" t="s">
        <v>22</v>
      </c>
      <c r="C18" s="98" t="s">
        <v>229</v>
      </c>
      <c r="D18" s="101" t="s">
        <v>230</v>
      </c>
      <c r="E18" s="99" t="s">
        <v>230</v>
      </c>
      <c r="F18" s="107"/>
      <c r="G18" s="107">
        <f t="shared" si="1"/>
        <v>0</v>
      </c>
      <c r="H18" s="107">
        <f t="shared" si="0"/>
        <v>0</v>
      </c>
      <c r="L18" t="b">
        <f t="shared" si="2"/>
        <v>1</v>
      </c>
      <c r="M18" s="5">
        <v>10067</v>
      </c>
      <c r="N18" s="113">
        <v>10067</v>
      </c>
      <c r="O18">
        <v>0</v>
      </c>
      <c r="P18">
        <v>0</v>
      </c>
    </row>
    <row r="19" spans="1:16" ht="15.75" thickBot="1" x14ac:dyDescent="0.3">
      <c r="A19" s="96">
        <v>10068</v>
      </c>
      <c r="B19" s="97" t="s">
        <v>23</v>
      </c>
      <c r="C19" s="98" t="s">
        <v>229</v>
      </c>
      <c r="D19" s="99" t="s">
        <v>230</v>
      </c>
      <c r="E19" s="99" t="s">
        <v>230</v>
      </c>
      <c r="F19" s="107"/>
      <c r="G19" s="107">
        <f t="shared" si="1"/>
        <v>0</v>
      </c>
      <c r="H19" s="107">
        <f t="shared" si="0"/>
        <v>0</v>
      </c>
      <c r="L19" t="b">
        <f t="shared" si="2"/>
        <v>1</v>
      </c>
      <c r="M19" s="5">
        <v>10068</v>
      </c>
      <c r="N19" s="113">
        <v>10068</v>
      </c>
      <c r="O19">
        <v>0</v>
      </c>
      <c r="P19">
        <v>0</v>
      </c>
    </row>
    <row r="20" spans="1:16" ht="15.75" thickBot="1" x14ac:dyDescent="0.3">
      <c r="A20" s="96">
        <v>10101</v>
      </c>
      <c r="B20" s="97" t="s">
        <v>42</v>
      </c>
      <c r="C20" s="100" t="s">
        <v>233</v>
      </c>
      <c r="D20" s="99">
        <v>0.46</v>
      </c>
      <c r="E20" s="99">
        <v>0.46</v>
      </c>
      <c r="F20" s="108" t="s">
        <v>234</v>
      </c>
      <c r="G20" s="107">
        <f t="shared" si="1"/>
        <v>0.46</v>
      </c>
      <c r="H20" s="107">
        <f t="shared" si="0"/>
        <v>0</v>
      </c>
      <c r="L20" t="b">
        <f t="shared" si="2"/>
        <v>1</v>
      </c>
      <c r="M20" s="5">
        <v>10070</v>
      </c>
      <c r="N20" s="113">
        <v>10070</v>
      </c>
      <c r="O20">
        <v>0</v>
      </c>
      <c r="P20">
        <v>0</v>
      </c>
    </row>
    <row r="21" spans="1:16" ht="15.75" thickBot="1" x14ac:dyDescent="0.3">
      <c r="A21" s="96">
        <v>10101</v>
      </c>
      <c r="B21" s="97" t="s">
        <v>42</v>
      </c>
      <c r="C21" s="100" t="s">
        <v>241</v>
      </c>
      <c r="D21" s="99">
        <v>0.214</v>
      </c>
      <c r="E21" s="99">
        <v>0</v>
      </c>
      <c r="F21" s="109" t="s">
        <v>242</v>
      </c>
      <c r="G21" s="107">
        <f t="shared" si="1"/>
        <v>0</v>
      </c>
      <c r="H21" s="107">
        <f t="shared" si="0"/>
        <v>0</v>
      </c>
      <c r="L21" t="b">
        <f t="shared" si="2"/>
        <v>1</v>
      </c>
      <c r="M21" s="5">
        <v>10071</v>
      </c>
      <c r="N21" s="113">
        <v>10071</v>
      </c>
      <c r="O21">
        <v>0</v>
      </c>
      <c r="P21">
        <v>0</v>
      </c>
    </row>
    <row r="22" spans="1:16" ht="15.75" thickBot="1" x14ac:dyDescent="0.3">
      <c r="A22" s="96">
        <v>10103</v>
      </c>
      <c r="B22" s="97" t="s">
        <v>43</v>
      </c>
      <c r="C22" s="100" t="s">
        <v>233</v>
      </c>
      <c r="D22" s="99">
        <v>1.181</v>
      </c>
      <c r="E22" s="99">
        <v>1.181</v>
      </c>
      <c r="F22" s="109" t="s">
        <v>234</v>
      </c>
      <c r="G22" s="107">
        <f t="shared" si="1"/>
        <v>1.181</v>
      </c>
      <c r="H22" s="107">
        <f t="shared" si="0"/>
        <v>0</v>
      </c>
      <c r="L22" t="b">
        <f t="shared" si="2"/>
        <v>1</v>
      </c>
      <c r="M22" s="5">
        <v>10072</v>
      </c>
      <c r="N22" s="113">
        <v>10072</v>
      </c>
      <c r="O22">
        <v>0</v>
      </c>
      <c r="P22">
        <v>0</v>
      </c>
    </row>
    <row r="23" spans="1:16" ht="15.75" thickBot="1" x14ac:dyDescent="0.3">
      <c r="A23" s="96">
        <v>10103</v>
      </c>
      <c r="B23" s="97" t="s">
        <v>43</v>
      </c>
      <c r="C23" s="100" t="s">
        <v>243</v>
      </c>
      <c r="D23" s="99">
        <v>224.767</v>
      </c>
      <c r="E23" s="99">
        <v>102</v>
      </c>
      <c r="F23" s="109" t="s">
        <v>244</v>
      </c>
      <c r="G23" s="107">
        <f t="shared" si="1"/>
        <v>102</v>
      </c>
      <c r="H23" s="107">
        <f t="shared" si="0"/>
        <v>0</v>
      </c>
      <c r="L23" t="b">
        <f t="shared" si="2"/>
        <v>1</v>
      </c>
      <c r="M23" s="5">
        <v>10074</v>
      </c>
      <c r="N23" s="113">
        <v>10074</v>
      </c>
      <c r="O23">
        <v>2.9409999999999998</v>
      </c>
      <c r="P23">
        <v>0</v>
      </c>
    </row>
    <row r="24" spans="1:16" ht="15.75" thickBot="1" x14ac:dyDescent="0.3">
      <c r="A24" s="96">
        <v>10105</v>
      </c>
      <c r="B24" s="97" t="s">
        <v>44</v>
      </c>
      <c r="C24" s="98" t="s">
        <v>229</v>
      </c>
      <c r="D24" s="99" t="s">
        <v>230</v>
      </c>
      <c r="E24" s="99" t="s">
        <v>230</v>
      </c>
      <c r="F24" s="110"/>
      <c r="G24" s="107">
        <f t="shared" si="1"/>
        <v>0</v>
      </c>
      <c r="H24" s="107">
        <f t="shared" si="0"/>
        <v>0</v>
      </c>
      <c r="L24" t="b">
        <f t="shared" si="2"/>
        <v>1</v>
      </c>
      <c r="M24" s="5">
        <v>10076</v>
      </c>
      <c r="N24" s="113">
        <v>10076</v>
      </c>
      <c r="O24">
        <v>0</v>
      </c>
      <c r="P24">
        <v>0</v>
      </c>
    </row>
    <row r="25" spans="1:16" ht="15.75" thickBot="1" x14ac:dyDescent="0.3">
      <c r="A25" s="96">
        <v>10106</v>
      </c>
      <c r="B25" s="97" t="s">
        <v>45</v>
      </c>
      <c r="C25" s="98" t="s">
        <v>229</v>
      </c>
      <c r="D25" s="99" t="s">
        <v>230</v>
      </c>
      <c r="E25" s="99" t="s">
        <v>230</v>
      </c>
      <c r="F25" s="110"/>
      <c r="G25" s="107">
        <f t="shared" si="1"/>
        <v>0</v>
      </c>
      <c r="H25" s="107">
        <f t="shared" si="0"/>
        <v>0</v>
      </c>
      <c r="L25" t="b">
        <f t="shared" si="2"/>
        <v>1</v>
      </c>
      <c r="M25" s="5">
        <v>10078</v>
      </c>
      <c r="N25" s="113">
        <v>10078</v>
      </c>
      <c r="O25">
        <v>0</v>
      </c>
      <c r="P25">
        <v>0</v>
      </c>
    </row>
    <row r="26" spans="1:16" ht="15.75" thickBot="1" x14ac:dyDescent="0.3">
      <c r="A26" s="96">
        <v>10109</v>
      </c>
      <c r="B26" s="97" t="s">
        <v>46</v>
      </c>
      <c r="C26" s="98" t="s">
        <v>229</v>
      </c>
      <c r="D26" s="99" t="s">
        <v>230</v>
      </c>
      <c r="E26" s="99" t="s">
        <v>230</v>
      </c>
      <c r="F26" s="110"/>
      <c r="G26" s="107">
        <f t="shared" si="1"/>
        <v>0</v>
      </c>
      <c r="H26" s="107">
        <f t="shared" si="0"/>
        <v>0</v>
      </c>
      <c r="L26" t="b">
        <f t="shared" si="2"/>
        <v>1</v>
      </c>
      <c r="M26" s="5">
        <v>10079</v>
      </c>
      <c r="N26" s="113">
        <v>10079</v>
      </c>
      <c r="O26">
        <v>2.9409999999999998</v>
      </c>
      <c r="P26">
        <v>4.0149999999999997</v>
      </c>
    </row>
    <row r="27" spans="1:16" ht="15.75" thickBot="1" x14ac:dyDescent="0.3">
      <c r="A27" s="96">
        <v>10111</v>
      </c>
      <c r="B27" s="97" t="s">
        <v>47</v>
      </c>
      <c r="C27" s="98" t="s">
        <v>229</v>
      </c>
      <c r="D27" s="99" t="s">
        <v>230</v>
      </c>
      <c r="E27" s="99" t="s">
        <v>230</v>
      </c>
      <c r="F27" s="110"/>
      <c r="G27" s="107">
        <f t="shared" si="1"/>
        <v>0</v>
      </c>
      <c r="H27" s="107">
        <f t="shared" si="0"/>
        <v>0</v>
      </c>
      <c r="L27" t="b">
        <f t="shared" si="2"/>
        <v>1</v>
      </c>
      <c r="M27" s="5">
        <v>10080</v>
      </c>
      <c r="N27" s="113">
        <v>10080</v>
      </c>
      <c r="O27">
        <v>0</v>
      </c>
      <c r="P27">
        <v>0</v>
      </c>
    </row>
    <row r="28" spans="1:16" ht="15.75" thickBot="1" x14ac:dyDescent="0.3">
      <c r="A28" s="96">
        <v>10113</v>
      </c>
      <c r="B28" s="97" t="s">
        <v>49</v>
      </c>
      <c r="C28" s="100" t="s">
        <v>245</v>
      </c>
      <c r="D28" s="99">
        <v>1.2310000000000001</v>
      </c>
      <c r="E28" s="99">
        <v>1.2310000000000001</v>
      </c>
      <c r="F28" s="108" t="s">
        <v>274</v>
      </c>
      <c r="G28" s="107">
        <f t="shared" si="1"/>
        <v>0</v>
      </c>
      <c r="H28" s="107">
        <f t="shared" si="0"/>
        <v>1.2310000000000001</v>
      </c>
      <c r="L28" t="b">
        <f t="shared" si="2"/>
        <v>1</v>
      </c>
      <c r="M28" s="5">
        <v>10081</v>
      </c>
      <c r="N28" s="113">
        <v>10081</v>
      </c>
      <c r="O28">
        <v>2.9409999999999998</v>
      </c>
      <c r="P28">
        <v>0</v>
      </c>
    </row>
    <row r="29" spans="1:16" ht="15.75" thickBot="1" x14ac:dyDescent="0.3">
      <c r="A29" s="96">
        <v>10112</v>
      </c>
      <c r="B29" s="97" t="s">
        <v>48</v>
      </c>
      <c r="C29" s="98" t="s">
        <v>229</v>
      </c>
      <c r="D29" s="99" t="s">
        <v>230</v>
      </c>
      <c r="E29" s="99" t="s">
        <v>230</v>
      </c>
      <c r="F29" s="107"/>
      <c r="G29" s="107">
        <f t="shared" si="1"/>
        <v>0</v>
      </c>
      <c r="H29" s="107">
        <f t="shared" si="0"/>
        <v>0</v>
      </c>
      <c r="L29" t="b">
        <f t="shared" si="2"/>
        <v>1</v>
      </c>
      <c r="M29" s="5">
        <v>10082</v>
      </c>
      <c r="N29" s="113">
        <v>10082</v>
      </c>
      <c r="O29">
        <v>0</v>
      </c>
      <c r="P29">
        <v>0</v>
      </c>
    </row>
    <row r="30" spans="1:16" ht="15.75" thickBot="1" x14ac:dyDescent="0.3">
      <c r="A30" s="96">
        <v>10116</v>
      </c>
      <c r="B30" s="97" t="s">
        <v>50</v>
      </c>
      <c r="C30" s="98" t="s">
        <v>229</v>
      </c>
      <c r="D30" s="99" t="s">
        <v>230</v>
      </c>
      <c r="E30" s="99" t="s">
        <v>230</v>
      </c>
      <c r="F30" s="107"/>
      <c r="G30" s="107">
        <f t="shared" si="1"/>
        <v>0</v>
      </c>
      <c r="H30" s="107">
        <f t="shared" si="0"/>
        <v>0</v>
      </c>
      <c r="L30" t="b">
        <f t="shared" si="2"/>
        <v>1</v>
      </c>
      <c r="M30" s="5">
        <v>10083</v>
      </c>
      <c r="N30" s="113">
        <v>10083</v>
      </c>
      <c r="O30">
        <v>0</v>
      </c>
      <c r="P30">
        <v>0</v>
      </c>
    </row>
    <row r="31" spans="1:16" ht="15.75" thickBot="1" x14ac:dyDescent="0.3">
      <c r="A31" s="96">
        <v>10118</v>
      </c>
      <c r="B31" s="97" t="s">
        <v>51</v>
      </c>
      <c r="C31" s="100" t="s">
        <v>246</v>
      </c>
      <c r="D31" s="99">
        <v>0</v>
      </c>
      <c r="E31" s="99">
        <v>0</v>
      </c>
      <c r="F31" s="108" t="s">
        <v>247</v>
      </c>
      <c r="G31" s="107">
        <f t="shared" si="1"/>
        <v>0</v>
      </c>
      <c r="H31" s="107">
        <f t="shared" si="0"/>
        <v>0</v>
      </c>
      <c r="L31" t="b">
        <f t="shared" si="2"/>
        <v>1</v>
      </c>
      <c r="M31" s="5">
        <v>10086</v>
      </c>
      <c r="N31" s="113">
        <v>10086</v>
      </c>
      <c r="O31">
        <v>0</v>
      </c>
      <c r="P31">
        <v>0</v>
      </c>
    </row>
    <row r="32" spans="1:16" ht="30.75" thickBot="1" x14ac:dyDescent="0.3">
      <c r="A32" s="96">
        <v>10118</v>
      </c>
      <c r="B32" s="97" t="s">
        <v>51</v>
      </c>
      <c r="C32" s="100" t="s">
        <v>248</v>
      </c>
      <c r="D32" s="99">
        <v>2.363</v>
      </c>
      <c r="E32" s="99">
        <v>0</v>
      </c>
      <c r="F32" s="108" t="s">
        <v>247</v>
      </c>
      <c r="G32" s="107">
        <f t="shared" si="1"/>
        <v>0</v>
      </c>
      <c r="H32" s="107">
        <f t="shared" si="0"/>
        <v>0</v>
      </c>
      <c r="L32" t="b">
        <f t="shared" si="2"/>
        <v>1</v>
      </c>
      <c r="M32" s="5">
        <v>10087</v>
      </c>
      <c r="N32" s="113">
        <v>10087</v>
      </c>
      <c r="O32">
        <v>0</v>
      </c>
      <c r="P32">
        <v>0</v>
      </c>
    </row>
    <row r="33" spans="1:16" ht="15.75" thickBot="1" x14ac:dyDescent="0.3">
      <c r="A33" s="96">
        <v>10121</v>
      </c>
      <c r="B33" s="97" t="s">
        <v>52</v>
      </c>
      <c r="C33" s="98" t="s">
        <v>229</v>
      </c>
      <c r="D33" s="99" t="s">
        <v>230</v>
      </c>
      <c r="E33" s="99" t="s">
        <v>230</v>
      </c>
      <c r="F33" s="107"/>
      <c r="G33" s="107">
        <f t="shared" si="1"/>
        <v>0</v>
      </c>
      <c r="H33" s="107">
        <f t="shared" si="0"/>
        <v>0</v>
      </c>
      <c r="L33" t="b">
        <f t="shared" si="2"/>
        <v>1</v>
      </c>
      <c r="M33" s="5">
        <v>10089</v>
      </c>
      <c r="N33" s="113">
        <v>10089</v>
      </c>
      <c r="O33">
        <v>0</v>
      </c>
      <c r="P33">
        <v>0.58199999999999996</v>
      </c>
    </row>
    <row r="34" spans="1:16" ht="15.75" thickBot="1" x14ac:dyDescent="0.3">
      <c r="A34" s="96">
        <v>10378</v>
      </c>
      <c r="B34" s="97" t="s">
        <v>117</v>
      </c>
      <c r="C34" s="98" t="s">
        <v>229</v>
      </c>
      <c r="D34" s="99" t="s">
        <v>230</v>
      </c>
      <c r="E34" s="99" t="s">
        <v>230</v>
      </c>
      <c r="F34" s="107"/>
      <c r="G34" s="107">
        <f t="shared" si="1"/>
        <v>0</v>
      </c>
      <c r="H34" s="107">
        <f t="shared" ref="H34:H65" si="3">IF(F34="A",E34,0)</f>
        <v>0</v>
      </c>
      <c r="L34" t="b">
        <f t="shared" si="2"/>
        <v>1</v>
      </c>
      <c r="M34" s="5">
        <v>10091</v>
      </c>
      <c r="N34" s="113">
        <v>10091</v>
      </c>
      <c r="O34">
        <v>0</v>
      </c>
      <c r="P34">
        <v>0</v>
      </c>
    </row>
    <row r="35" spans="1:16" ht="15.75" thickBot="1" x14ac:dyDescent="0.3">
      <c r="A35" s="96">
        <v>10123</v>
      </c>
      <c r="B35" s="97" t="s">
        <v>53</v>
      </c>
      <c r="C35" s="100" t="s">
        <v>249</v>
      </c>
      <c r="D35" s="99">
        <v>0.60099999999999998</v>
      </c>
      <c r="E35" s="101">
        <v>0.55500000000000005</v>
      </c>
      <c r="F35" s="108" t="s">
        <v>250</v>
      </c>
      <c r="G35" s="107">
        <f t="shared" si="1"/>
        <v>0.55500000000000005</v>
      </c>
      <c r="H35" s="107">
        <f t="shared" si="3"/>
        <v>0</v>
      </c>
      <c r="L35" t="b">
        <f t="shared" si="2"/>
        <v>1</v>
      </c>
      <c r="M35" s="5">
        <v>10094</v>
      </c>
      <c r="N35" s="113">
        <v>10094</v>
      </c>
      <c r="O35">
        <v>0</v>
      </c>
      <c r="P35">
        <v>0</v>
      </c>
    </row>
    <row r="36" spans="1:16" ht="15.75" thickBot="1" x14ac:dyDescent="0.3">
      <c r="A36" s="96">
        <v>10123</v>
      </c>
      <c r="B36" s="97" t="s">
        <v>53</v>
      </c>
      <c r="C36" s="100" t="s">
        <v>251</v>
      </c>
      <c r="D36" s="99">
        <v>14.599</v>
      </c>
      <c r="E36" s="99">
        <v>14.599</v>
      </c>
      <c r="F36" s="107"/>
      <c r="G36" s="107">
        <f t="shared" si="1"/>
        <v>14.599</v>
      </c>
      <c r="H36" s="107">
        <f t="shared" si="3"/>
        <v>0</v>
      </c>
      <c r="L36" t="b">
        <f t="shared" si="2"/>
        <v>1</v>
      </c>
      <c r="M36" s="5">
        <v>10095</v>
      </c>
      <c r="N36" s="113">
        <v>10095</v>
      </c>
      <c r="O36">
        <v>0</v>
      </c>
      <c r="P36">
        <v>0</v>
      </c>
    </row>
    <row r="37" spans="1:16" ht="15.75" thickBot="1" x14ac:dyDescent="0.3">
      <c r="A37" s="96">
        <v>10123</v>
      </c>
      <c r="B37" s="97" t="s">
        <v>53</v>
      </c>
      <c r="C37" s="100" t="s">
        <v>252</v>
      </c>
      <c r="D37" s="99">
        <v>0.61</v>
      </c>
      <c r="E37" s="99">
        <v>0.56599999999999995</v>
      </c>
      <c r="F37" s="108" t="s">
        <v>250</v>
      </c>
      <c r="G37" s="107">
        <f t="shared" si="1"/>
        <v>0.56599999999999995</v>
      </c>
      <c r="H37" s="107">
        <f t="shared" si="3"/>
        <v>0</v>
      </c>
      <c r="L37" t="b">
        <f t="shared" si="2"/>
        <v>1</v>
      </c>
      <c r="M37" s="5">
        <v>10097</v>
      </c>
      <c r="N37" s="113">
        <v>10097</v>
      </c>
      <c r="O37">
        <v>0</v>
      </c>
      <c r="P37">
        <v>0</v>
      </c>
    </row>
    <row r="38" spans="1:16" ht="15.75" thickBot="1" x14ac:dyDescent="0.3">
      <c r="A38" s="96">
        <v>10123</v>
      </c>
      <c r="B38" s="97" t="s">
        <v>53</v>
      </c>
      <c r="C38" s="100" t="s">
        <v>253</v>
      </c>
      <c r="D38" s="99">
        <v>35</v>
      </c>
      <c r="E38" s="99">
        <v>0</v>
      </c>
      <c r="F38" s="108" t="s">
        <v>239</v>
      </c>
      <c r="G38" s="107">
        <f t="shared" si="1"/>
        <v>0</v>
      </c>
      <c r="H38" s="107">
        <f t="shared" si="3"/>
        <v>0</v>
      </c>
      <c r="L38" t="b">
        <f t="shared" si="2"/>
        <v>1</v>
      </c>
      <c r="M38" s="5">
        <v>10101</v>
      </c>
      <c r="N38" s="113">
        <v>10101</v>
      </c>
      <c r="O38">
        <v>0.46</v>
      </c>
      <c r="P38">
        <v>0</v>
      </c>
    </row>
    <row r="39" spans="1:16" ht="15.75" thickBot="1" x14ac:dyDescent="0.3">
      <c r="A39" s="96">
        <v>10123</v>
      </c>
      <c r="B39" s="97" t="s">
        <v>53</v>
      </c>
      <c r="C39" s="100" t="s">
        <v>254</v>
      </c>
      <c r="D39" s="99">
        <v>0</v>
      </c>
      <c r="E39" s="99">
        <v>0</v>
      </c>
      <c r="F39" s="108" t="s">
        <v>239</v>
      </c>
      <c r="G39" s="107">
        <f t="shared" si="1"/>
        <v>0</v>
      </c>
      <c r="H39" s="107">
        <f t="shared" si="3"/>
        <v>0</v>
      </c>
      <c r="L39" t="b">
        <f t="shared" si="2"/>
        <v>1</v>
      </c>
      <c r="M39" s="5">
        <v>10103</v>
      </c>
      <c r="N39" s="113">
        <v>10103</v>
      </c>
      <c r="O39">
        <v>103.181</v>
      </c>
      <c r="P39">
        <v>0</v>
      </c>
    </row>
    <row r="40" spans="1:16" ht="15.75" thickBot="1" x14ac:dyDescent="0.3">
      <c r="A40" s="96">
        <v>10123</v>
      </c>
      <c r="B40" s="97" t="s">
        <v>53</v>
      </c>
      <c r="C40" s="100" t="s">
        <v>255</v>
      </c>
      <c r="D40" s="99">
        <v>35</v>
      </c>
      <c r="E40" s="99">
        <v>0</v>
      </c>
      <c r="F40" s="108" t="s">
        <v>239</v>
      </c>
      <c r="G40" s="107">
        <f t="shared" si="1"/>
        <v>0</v>
      </c>
      <c r="H40" s="107">
        <f t="shared" si="3"/>
        <v>0</v>
      </c>
      <c r="L40" t="b">
        <f t="shared" si="2"/>
        <v>1</v>
      </c>
      <c r="M40" s="5">
        <v>10105</v>
      </c>
      <c r="N40" s="113">
        <v>10105</v>
      </c>
      <c r="O40">
        <v>0</v>
      </c>
      <c r="P40">
        <v>0</v>
      </c>
    </row>
    <row r="41" spans="1:16" ht="15.75" thickBot="1" x14ac:dyDescent="0.3">
      <c r="A41" s="96">
        <v>10070</v>
      </c>
      <c r="B41" s="97" t="s">
        <v>24</v>
      </c>
      <c r="C41" s="98" t="s">
        <v>229</v>
      </c>
      <c r="D41" s="99" t="s">
        <v>230</v>
      </c>
      <c r="E41" s="99" t="s">
        <v>230</v>
      </c>
      <c r="F41" s="107"/>
      <c r="G41" s="107">
        <f t="shared" si="1"/>
        <v>0</v>
      </c>
      <c r="H41" s="107">
        <f t="shared" si="3"/>
        <v>0</v>
      </c>
      <c r="L41" t="b">
        <f t="shared" si="2"/>
        <v>1</v>
      </c>
      <c r="M41" s="5">
        <v>10106</v>
      </c>
      <c r="N41" s="113">
        <v>10106</v>
      </c>
      <c r="O41">
        <v>0</v>
      </c>
      <c r="P41">
        <v>0</v>
      </c>
    </row>
    <row r="42" spans="1:16" ht="15.75" thickBot="1" x14ac:dyDescent="0.3">
      <c r="A42" s="96">
        <v>10136</v>
      </c>
      <c r="B42" s="97" t="s">
        <v>54</v>
      </c>
      <c r="C42" s="98" t="s">
        <v>229</v>
      </c>
      <c r="D42" s="99" t="s">
        <v>230</v>
      </c>
      <c r="E42" s="99" t="s">
        <v>230</v>
      </c>
      <c r="F42" s="107"/>
      <c r="G42" s="107">
        <f t="shared" si="1"/>
        <v>0</v>
      </c>
      <c r="H42" s="107">
        <f t="shared" si="3"/>
        <v>0</v>
      </c>
      <c r="L42" t="b">
        <f t="shared" si="2"/>
        <v>1</v>
      </c>
      <c r="M42" s="5">
        <v>10109</v>
      </c>
      <c r="N42" s="113">
        <v>10109</v>
      </c>
      <c r="O42">
        <v>0</v>
      </c>
      <c r="P42">
        <v>0</v>
      </c>
    </row>
    <row r="43" spans="1:16" ht="15.75" thickBot="1" x14ac:dyDescent="0.3">
      <c r="A43" s="96">
        <v>10071</v>
      </c>
      <c r="B43" s="97" t="s">
        <v>25</v>
      </c>
      <c r="C43" s="98" t="s">
        <v>229</v>
      </c>
      <c r="D43" s="99" t="s">
        <v>230</v>
      </c>
      <c r="E43" s="99" t="s">
        <v>230</v>
      </c>
      <c r="F43" s="107"/>
      <c r="G43" s="107">
        <f t="shared" si="1"/>
        <v>0</v>
      </c>
      <c r="H43" s="107">
        <f t="shared" si="3"/>
        <v>0</v>
      </c>
      <c r="L43" t="b">
        <f t="shared" si="2"/>
        <v>1</v>
      </c>
      <c r="M43" s="5">
        <v>10111</v>
      </c>
      <c r="N43" s="113">
        <v>10111</v>
      </c>
      <c r="O43">
        <v>0</v>
      </c>
      <c r="P43">
        <v>0</v>
      </c>
    </row>
    <row r="44" spans="1:16" ht="15.75" thickBot="1" x14ac:dyDescent="0.3">
      <c r="A44" s="96">
        <v>10142</v>
      </c>
      <c r="B44" s="97" t="s">
        <v>55</v>
      </c>
      <c r="C44" s="98" t="s">
        <v>229</v>
      </c>
      <c r="D44" s="99" t="s">
        <v>230</v>
      </c>
      <c r="E44" s="99" t="s">
        <v>230</v>
      </c>
      <c r="F44" s="107"/>
      <c r="G44" s="107">
        <f t="shared" si="1"/>
        <v>0</v>
      </c>
      <c r="H44" s="107">
        <f t="shared" si="3"/>
        <v>0</v>
      </c>
      <c r="L44" t="b">
        <f t="shared" si="2"/>
        <v>1</v>
      </c>
      <c r="M44" s="5">
        <v>10112</v>
      </c>
      <c r="N44" s="113">
        <v>10112</v>
      </c>
      <c r="O44">
        <v>0</v>
      </c>
      <c r="P44">
        <v>0</v>
      </c>
    </row>
    <row r="45" spans="1:16" ht="15.75" thickBot="1" x14ac:dyDescent="0.3">
      <c r="A45" s="96">
        <v>10144</v>
      </c>
      <c r="B45" s="97" t="s">
        <v>56</v>
      </c>
      <c r="C45" s="98" t="s">
        <v>229</v>
      </c>
      <c r="D45" s="99" t="s">
        <v>230</v>
      </c>
      <c r="E45" s="99" t="s">
        <v>230</v>
      </c>
      <c r="F45" s="107"/>
      <c r="G45" s="107">
        <f t="shared" si="1"/>
        <v>0</v>
      </c>
      <c r="H45" s="107">
        <f t="shared" si="3"/>
        <v>0</v>
      </c>
      <c r="L45" t="b">
        <f t="shared" si="2"/>
        <v>1</v>
      </c>
      <c r="M45" s="5">
        <v>10113</v>
      </c>
      <c r="N45" s="113">
        <v>10113</v>
      </c>
      <c r="O45">
        <v>0</v>
      </c>
      <c r="P45">
        <v>1.2310000000000001</v>
      </c>
    </row>
    <row r="46" spans="1:16" ht="15.75" thickBot="1" x14ac:dyDescent="0.3">
      <c r="A46" s="96">
        <v>10072</v>
      </c>
      <c r="B46" s="97" t="s">
        <v>26</v>
      </c>
      <c r="C46" s="98" t="s">
        <v>229</v>
      </c>
      <c r="D46" s="99" t="s">
        <v>230</v>
      </c>
      <c r="E46" s="99" t="s">
        <v>230</v>
      </c>
      <c r="F46" s="107"/>
      <c r="G46" s="107">
        <f t="shared" si="1"/>
        <v>0</v>
      </c>
      <c r="H46" s="107">
        <f t="shared" si="3"/>
        <v>0</v>
      </c>
      <c r="L46" t="b">
        <f t="shared" si="2"/>
        <v>1</v>
      </c>
      <c r="M46" s="5">
        <v>10116</v>
      </c>
      <c r="N46" s="113">
        <v>10116</v>
      </c>
      <c r="O46">
        <v>0</v>
      </c>
      <c r="P46">
        <v>0</v>
      </c>
    </row>
    <row r="47" spans="1:16" ht="15.75" thickBot="1" x14ac:dyDescent="0.3">
      <c r="A47" s="96">
        <v>10156</v>
      </c>
      <c r="B47" s="97" t="s">
        <v>57</v>
      </c>
      <c r="C47" s="98" t="s">
        <v>229</v>
      </c>
      <c r="D47" s="99" t="s">
        <v>230</v>
      </c>
      <c r="E47" s="99" t="s">
        <v>230</v>
      </c>
      <c r="F47" s="107"/>
      <c r="G47" s="107">
        <f t="shared" si="1"/>
        <v>0</v>
      </c>
      <c r="H47" s="107">
        <f t="shared" si="3"/>
        <v>0</v>
      </c>
      <c r="L47" t="b">
        <f t="shared" si="2"/>
        <v>1</v>
      </c>
      <c r="M47" s="5">
        <v>10118</v>
      </c>
      <c r="N47" s="113">
        <v>10118</v>
      </c>
      <c r="O47">
        <v>0</v>
      </c>
      <c r="P47">
        <v>0</v>
      </c>
    </row>
    <row r="48" spans="1:16" ht="15.75" thickBot="1" x14ac:dyDescent="0.3">
      <c r="A48" s="96">
        <v>10157</v>
      </c>
      <c r="B48" s="97" t="s">
        <v>58</v>
      </c>
      <c r="C48" s="100" t="s">
        <v>256</v>
      </c>
      <c r="D48" s="99">
        <v>2.5489999999999999</v>
      </c>
      <c r="E48" s="99">
        <v>0</v>
      </c>
      <c r="F48" s="108" t="s">
        <v>247</v>
      </c>
      <c r="G48" s="107">
        <f t="shared" si="1"/>
        <v>0</v>
      </c>
      <c r="H48" s="107">
        <f t="shared" si="3"/>
        <v>0</v>
      </c>
      <c r="L48" t="b">
        <f t="shared" si="2"/>
        <v>1</v>
      </c>
      <c r="M48" s="5">
        <v>10121</v>
      </c>
      <c r="N48" s="113">
        <v>10121</v>
      </c>
      <c r="O48">
        <v>0</v>
      </c>
      <c r="P48">
        <v>0</v>
      </c>
    </row>
    <row r="49" spans="1:16" ht="15.75" thickBot="1" x14ac:dyDescent="0.3">
      <c r="A49" s="96">
        <v>10158</v>
      </c>
      <c r="B49" s="97" t="s">
        <v>59</v>
      </c>
      <c r="C49" s="98" t="s">
        <v>229</v>
      </c>
      <c r="D49" s="99" t="s">
        <v>230</v>
      </c>
      <c r="E49" s="99" t="s">
        <v>230</v>
      </c>
      <c r="F49" s="107"/>
      <c r="G49" s="107">
        <f t="shared" si="1"/>
        <v>0</v>
      </c>
      <c r="H49" s="107">
        <f t="shared" si="3"/>
        <v>0</v>
      </c>
      <c r="L49" t="b">
        <f t="shared" si="2"/>
        <v>1</v>
      </c>
      <c r="M49" s="5">
        <v>10123</v>
      </c>
      <c r="N49" s="113">
        <v>10123</v>
      </c>
      <c r="O49">
        <v>15.72</v>
      </c>
      <c r="P49">
        <v>0</v>
      </c>
    </row>
    <row r="50" spans="1:16" ht="15.75" thickBot="1" x14ac:dyDescent="0.3">
      <c r="A50" s="96">
        <v>10170</v>
      </c>
      <c r="B50" s="97" t="s">
        <v>60</v>
      </c>
      <c r="C50" s="100" t="s">
        <v>257</v>
      </c>
      <c r="D50" s="99">
        <v>15.425000000000001</v>
      </c>
      <c r="E50" s="99">
        <v>15.425000000000001</v>
      </c>
      <c r="F50" s="107"/>
      <c r="G50" s="107">
        <f t="shared" si="1"/>
        <v>15.425000000000001</v>
      </c>
      <c r="H50" s="107">
        <f t="shared" si="3"/>
        <v>0</v>
      </c>
      <c r="L50" t="b">
        <f t="shared" si="2"/>
        <v>1</v>
      </c>
      <c r="M50" s="5">
        <v>10136</v>
      </c>
      <c r="N50" s="113">
        <v>10136</v>
      </c>
      <c r="O50">
        <v>0</v>
      </c>
      <c r="P50">
        <v>0</v>
      </c>
    </row>
    <row r="51" spans="1:16" ht="15.75" thickBot="1" x14ac:dyDescent="0.3">
      <c r="A51" s="96">
        <v>10170</v>
      </c>
      <c r="B51" s="97" t="s">
        <v>60</v>
      </c>
      <c r="C51" s="100" t="s">
        <v>258</v>
      </c>
      <c r="D51" s="99" t="s">
        <v>173</v>
      </c>
      <c r="E51" s="99">
        <v>0</v>
      </c>
      <c r="F51" s="108" t="s">
        <v>244</v>
      </c>
      <c r="G51" s="107">
        <f t="shared" si="1"/>
        <v>0</v>
      </c>
      <c r="H51" s="107">
        <f t="shared" si="3"/>
        <v>0</v>
      </c>
      <c r="L51" t="b">
        <f t="shared" si="2"/>
        <v>1</v>
      </c>
      <c r="M51" s="5">
        <v>10142</v>
      </c>
      <c r="N51" s="113">
        <v>10142</v>
      </c>
      <c r="O51">
        <v>0</v>
      </c>
      <c r="P51">
        <v>0</v>
      </c>
    </row>
    <row r="52" spans="1:16" ht="15.75" thickBot="1" x14ac:dyDescent="0.3">
      <c r="A52" s="96">
        <v>10170</v>
      </c>
      <c r="B52" s="97" t="s">
        <v>60</v>
      </c>
      <c r="C52" s="100" t="s">
        <v>259</v>
      </c>
      <c r="D52" s="99">
        <v>2.0859999999999999</v>
      </c>
      <c r="E52" s="99">
        <v>0</v>
      </c>
      <c r="F52" s="108" t="s">
        <v>244</v>
      </c>
      <c r="G52" s="107">
        <f t="shared" si="1"/>
        <v>0</v>
      </c>
      <c r="H52" s="107">
        <f t="shared" si="3"/>
        <v>0</v>
      </c>
      <c r="L52" t="b">
        <f t="shared" si="2"/>
        <v>1</v>
      </c>
      <c r="M52" s="5">
        <v>10144</v>
      </c>
      <c r="N52" s="113">
        <v>10144</v>
      </c>
      <c r="O52">
        <v>0</v>
      </c>
      <c r="P52">
        <v>0</v>
      </c>
    </row>
    <row r="53" spans="1:16" ht="15.75" thickBot="1" x14ac:dyDescent="0.3">
      <c r="A53" s="96">
        <v>10170</v>
      </c>
      <c r="B53" s="97" t="s">
        <v>60</v>
      </c>
      <c r="C53" s="100" t="s">
        <v>260</v>
      </c>
      <c r="D53" s="99">
        <v>0</v>
      </c>
      <c r="E53" s="99">
        <v>0</v>
      </c>
      <c r="F53" s="108" t="s">
        <v>244</v>
      </c>
      <c r="G53" s="107">
        <f t="shared" si="1"/>
        <v>0</v>
      </c>
      <c r="H53" s="107">
        <f t="shared" si="3"/>
        <v>0</v>
      </c>
      <c r="L53" t="b">
        <f t="shared" si="2"/>
        <v>1</v>
      </c>
      <c r="M53" s="5">
        <v>10156</v>
      </c>
      <c r="N53" s="113">
        <v>10156</v>
      </c>
      <c r="O53">
        <v>0</v>
      </c>
      <c r="P53">
        <v>0</v>
      </c>
    </row>
    <row r="54" spans="1:16" ht="15.75" thickBot="1" x14ac:dyDescent="0.3">
      <c r="A54" s="96">
        <v>10170</v>
      </c>
      <c r="B54" s="97" t="s">
        <v>60</v>
      </c>
      <c r="C54" s="100" t="s">
        <v>249</v>
      </c>
      <c r="D54" s="99">
        <v>0.52600000000000002</v>
      </c>
      <c r="E54" s="99">
        <v>0.49399999999999999</v>
      </c>
      <c r="F54" s="108" t="s">
        <v>250</v>
      </c>
      <c r="G54" s="107">
        <f t="shared" si="1"/>
        <v>0.49399999999999999</v>
      </c>
      <c r="H54" s="107">
        <f t="shared" si="3"/>
        <v>0</v>
      </c>
      <c r="L54" t="b">
        <f t="shared" si="2"/>
        <v>1</v>
      </c>
      <c r="M54" s="5">
        <v>10157</v>
      </c>
      <c r="N54" s="113">
        <v>10157</v>
      </c>
      <c r="O54">
        <v>0</v>
      </c>
      <c r="P54">
        <v>0</v>
      </c>
    </row>
    <row r="55" spans="1:16" ht="15.75" thickBot="1" x14ac:dyDescent="0.3">
      <c r="A55" s="96">
        <v>10170</v>
      </c>
      <c r="B55" s="97" t="s">
        <v>60</v>
      </c>
      <c r="C55" s="100" t="s">
        <v>261</v>
      </c>
      <c r="D55" s="99" t="s">
        <v>173</v>
      </c>
      <c r="E55" s="99">
        <v>0</v>
      </c>
      <c r="F55" s="108" t="s">
        <v>244</v>
      </c>
      <c r="G55" s="107">
        <f t="shared" si="1"/>
        <v>0</v>
      </c>
      <c r="H55" s="107">
        <f t="shared" si="3"/>
        <v>0</v>
      </c>
      <c r="L55" t="b">
        <f t="shared" si="2"/>
        <v>1</v>
      </c>
      <c r="M55" s="5">
        <v>10158</v>
      </c>
      <c r="N55" s="113">
        <v>10158</v>
      </c>
      <c r="O55">
        <v>0</v>
      </c>
      <c r="P55">
        <v>0</v>
      </c>
    </row>
    <row r="56" spans="1:16" ht="15.75" thickBot="1" x14ac:dyDescent="0.3">
      <c r="A56" s="96">
        <v>10170</v>
      </c>
      <c r="B56" s="97" t="s">
        <v>60</v>
      </c>
      <c r="C56" s="100" t="s">
        <v>262</v>
      </c>
      <c r="D56" s="99">
        <v>6.9850000000000003</v>
      </c>
      <c r="E56" s="99">
        <v>6.9850000000000003</v>
      </c>
      <c r="F56" s="107"/>
      <c r="G56" s="107">
        <f t="shared" si="1"/>
        <v>6.9850000000000003</v>
      </c>
      <c r="H56" s="107">
        <f t="shared" si="3"/>
        <v>0</v>
      </c>
      <c r="L56" t="b">
        <f t="shared" si="2"/>
        <v>1</v>
      </c>
      <c r="M56" s="5">
        <v>10170</v>
      </c>
      <c r="N56" s="113">
        <v>10170</v>
      </c>
      <c r="O56">
        <v>30.675000000000001</v>
      </c>
      <c r="P56">
        <v>0</v>
      </c>
    </row>
    <row r="57" spans="1:16" ht="15.75" thickBot="1" x14ac:dyDescent="0.3">
      <c r="A57" s="96">
        <v>10170</v>
      </c>
      <c r="B57" s="97" t="s">
        <v>60</v>
      </c>
      <c r="C57" s="100" t="s">
        <v>263</v>
      </c>
      <c r="D57" s="99">
        <v>3.484</v>
      </c>
      <c r="E57" s="99">
        <v>0</v>
      </c>
      <c r="F57" s="108" t="s">
        <v>264</v>
      </c>
      <c r="G57" s="107">
        <f t="shared" si="1"/>
        <v>0</v>
      </c>
      <c r="H57" s="107">
        <f t="shared" si="3"/>
        <v>0</v>
      </c>
      <c r="L57" t="b">
        <f t="shared" si="2"/>
        <v>1</v>
      </c>
      <c r="M57" s="5">
        <v>10172</v>
      </c>
      <c r="N57" s="113">
        <v>10172</v>
      </c>
      <c r="O57">
        <v>0</v>
      </c>
      <c r="P57">
        <v>0</v>
      </c>
    </row>
    <row r="58" spans="1:16" ht="15.75" thickBot="1" x14ac:dyDescent="0.3">
      <c r="A58" s="96">
        <v>10170</v>
      </c>
      <c r="B58" s="97" t="s">
        <v>60</v>
      </c>
      <c r="C58" s="100" t="s">
        <v>265</v>
      </c>
      <c r="D58" s="99">
        <v>3.282</v>
      </c>
      <c r="E58" s="99">
        <v>1.694</v>
      </c>
      <c r="F58" s="108" t="s">
        <v>247</v>
      </c>
      <c r="G58" s="107">
        <f t="shared" si="1"/>
        <v>1.694</v>
      </c>
      <c r="H58" s="107">
        <f t="shared" si="3"/>
        <v>0</v>
      </c>
      <c r="L58" t="b">
        <f t="shared" si="2"/>
        <v>1</v>
      </c>
      <c r="M58" s="5">
        <v>10173</v>
      </c>
      <c r="N58" s="113">
        <v>10173</v>
      </c>
      <c r="O58">
        <v>0.99199999999999999</v>
      </c>
      <c r="P58">
        <v>0.96699999999999997</v>
      </c>
    </row>
    <row r="59" spans="1:16" ht="15.75" thickBot="1" x14ac:dyDescent="0.3">
      <c r="A59" s="96">
        <v>10170</v>
      </c>
      <c r="B59" s="97" t="s">
        <v>60</v>
      </c>
      <c r="C59" s="100" t="s">
        <v>266</v>
      </c>
      <c r="D59" s="99">
        <v>5.5910000000000002</v>
      </c>
      <c r="E59" s="99">
        <v>5.5910000000000002</v>
      </c>
      <c r="F59" s="107"/>
      <c r="G59" s="107">
        <f t="shared" si="1"/>
        <v>5.5910000000000002</v>
      </c>
      <c r="H59" s="107">
        <f t="shared" si="3"/>
        <v>0</v>
      </c>
      <c r="L59" t="b">
        <f t="shared" si="2"/>
        <v>1</v>
      </c>
      <c r="M59" s="5">
        <v>10174</v>
      </c>
      <c r="N59" s="113">
        <v>10174</v>
      </c>
      <c r="O59">
        <v>0</v>
      </c>
      <c r="P59">
        <v>0</v>
      </c>
    </row>
    <row r="60" spans="1:16" ht="15.75" thickBot="1" x14ac:dyDescent="0.3">
      <c r="A60" s="96">
        <v>10170</v>
      </c>
      <c r="B60" s="97" t="s">
        <v>60</v>
      </c>
      <c r="C60" s="100" t="s">
        <v>252</v>
      </c>
      <c r="D60" s="99">
        <v>0.53300000000000003</v>
      </c>
      <c r="E60" s="99">
        <v>0.48599999999999999</v>
      </c>
      <c r="F60" s="108" t="s">
        <v>250</v>
      </c>
      <c r="G60" s="107">
        <f t="shared" si="1"/>
        <v>0.48599999999999999</v>
      </c>
      <c r="H60" s="107">
        <f t="shared" si="3"/>
        <v>0</v>
      </c>
      <c r="L60" t="b">
        <f t="shared" si="2"/>
        <v>1</v>
      </c>
      <c r="M60" s="5">
        <v>10177</v>
      </c>
      <c r="N60" s="113">
        <v>10177</v>
      </c>
      <c r="O60">
        <v>6.6000000000000003E-2</v>
      </c>
      <c r="P60">
        <v>0</v>
      </c>
    </row>
    <row r="61" spans="1:16" ht="15.75" thickBot="1" x14ac:dyDescent="0.3">
      <c r="A61" s="96">
        <v>10170</v>
      </c>
      <c r="B61" s="97" t="s">
        <v>60</v>
      </c>
      <c r="C61" s="100" t="s">
        <v>267</v>
      </c>
      <c r="D61" s="101">
        <v>5.7000000000000002E-2</v>
      </c>
      <c r="E61" s="101">
        <v>0</v>
      </c>
      <c r="F61" s="109" t="s">
        <v>232</v>
      </c>
      <c r="G61" s="107">
        <f t="shared" si="1"/>
        <v>0</v>
      </c>
      <c r="H61" s="107">
        <f t="shared" si="3"/>
        <v>0</v>
      </c>
      <c r="L61" t="b">
        <f t="shared" si="2"/>
        <v>1</v>
      </c>
      <c r="M61" s="5">
        <v>10179</v>
      </c>
      <c r="N61" s="113">
        <v>10179</v>
      </c>
      <c r="O61">
        <v>9.4039999999999999</v>
      </c>
      <c r="P61">
        <v>3.577</v>
      </c>
    </row>
    <row r="62" spans="1:16" ht="15.75" thickBot="1" x14ac:dyDescent="0.3">
      <c r="A62" s="96">
        <v>10170</v>
      </c>
      <c r="B62" s="97" t="s">
        <v>60</v>
      </c>
      <c r="C62" s="100" t="s">
        <v>268</v>
      </c>
      <c r="D62" s="101">
        <v>17.678000000000001</v>
      </c>
      <c r="E62" s="101">
        <v>0</v>
      </c>
      <c r="F62" s="109" t="s">
        <v>239</v>
      </c>
      <c r="G62" s="107">
        <f t="shared" si="1"/>
        <v>0</v>
      </c>
      <c r="H62" s="107">
        <f t="shared" si="3"/>
        <v>0</v>
      </c>
      <c r="L62" t="b">
        <f t="shared" si="2"/>
        <v>1</v>
      </c>
      <c r="M62" s="5">
        <v>10183</v>
      </c>
      <c r="N62" s="113">
        <v>10183</v>
      </c>
      <c r="O62">
        <v>0.68899999999999995</v>
      </c>
      <c r="P62">
        <v>0</v>
      </c>
    </row>
    <row r="63" spans="1:16" ht="30.75" thickBot="1" x14ac:dyDescent="0.3">
      <c r="A63" s="96">
        <v>10170</v>
      </c>
      <c r="B63" s="97" t="s">
        <v>60</v>
      </c>
      <c r="C63" s="100" t="s">
        <v>269</v>
      </c>
      <c r="D63" s="101">
        <v>3.1E-2</v>
      </c>
      <c r="E63" s="101">
        <v>0</v>
      </c>
      <c r="F63" s="109" t="s">
        <v>232</v>
      </c>
      <c r="G63" s="107">
        <f t="shared" si="1"/>
        <v>0</v>
      </c>
      <c r="H63" s="107">
        <f t="shared" si="3"/>
        <v>0</v>
      </c>
      <c r="L63" t="b">
        <f t="shared" si="2"/>
        <v>1</v>
      </c>
      <c r="M63" s="5">
        <v>10186</v>
      </c>
      <c r="N63" s="113">
        <v>10186</v>
      </c>
      <c r="O63">
        <v>0</v>
      </c>
      <c r="P63">
        <v>0</v>
      </c>
    </row>
    <row r="64" spans="1:16" ht="15.75" thickBot="1" x14ac:dyDescent="0.3">
      <c r="A64" s="96">
        <v>10170</v>
      </c>
      <c r="B64" s="97" t="s">
        <v>60</v>
      </c>
      <c r="C64" s="100" t="s">
        <v>270</v>
      </c>
      <c r="D64" s="101">
        <v>2.5000000000000001E-2</v>
      </c>
      <c r="E64" s="101">
        <v>0</v>
      </c>
      <c r="F64" s="109" t="s">
        <v>232</v>
      </c>
      <c r="G64" s="107">
        <f t="shared" si="1"/>
        <v>0</v>
      </c>
      <c r="H64" s="107">
        <f t="shared" si="3"/>
        <v>0</v>
      </c>
      <c r="L64" t="b">
        <f t="shared" si="2"/>
        <v>1</v>
      </c>
      <c r="M64" s="5">
        <v>10190</v>
      </c>
      <c r="N64" s="113">
        <v>10190</v>
      </c>
      <c r="O64">
        <v>403.12600000000003</v>
      </c>
      <c r="P64">
        <v>0</v>
      </c>
    </row>
    <row r="65" spans="1:16" ht="30.75" thickBot="1" x14ac:dyDescent="0.3">
      <c r="A65" s="96">
        <v>10170</v>
      </c>
      <c r="B65" s="97" t="s">
        <v>60</v>
      </c>
      <c r="C65" s="100" t="s">
        <v>271</v>
      </c>
      <c r="D65" s="101">
        <v>0.56999999999999995</v>
      </c>
      <c r="E65" s="101">
        <v>0</v>
      </c>
      <c r="F65" s="109" t="s">
        <v>232</v>
      </c>
      <c r="G65" s="107">
        <f t="shared" si="1"/>
        <v>0</v>
      </c>
      <c r="H65" s="107">
        <f t="shared" si="3"/>
        <v>0</v>
      </c>
      <c r="L65" t="b">
        <f t="shared" si="2"/>
        <v>1</v>
      </c>
      <c r="M65" s="5">
        <v>10191</v>
      </c>
      <c r="N65" s="113">
        <v>10191</v>
      </c>
      <c r="O65">
        <v>0</v>
      </c>
      <c r="P65">
        <v>0</v>
      </c>
    </row>
    <row r="66" spans="1:16" ht="15.75" thickBot="1" x14ac:dyDescent="0.3">
      <c r="A66" s="96">
        <v>10172</v>
      </c>
      <c r="B66" s="97" t="s">
        <v>61</v>
      </c>
      <c r="C66" s="98" t="s">
        <v>229</v>
      </c>
      <c r="D66" s="101" t="s">
        <v>230</v>
      </c>
      <c r="E66" s="101" t="s">
        <v>230</v>
      </c>
      <c r="F66" s="110"/>
      <c r="G66" s="107">
        <f t="shared" si="1"/>
        <v>0</v>
      </c>
      <c r="H66" s="107">
        <f t="shared" ref="H66:H97" si="4">IF(F66="A",E66,0)</f>
        <v>0</v>
      </c>
      <c r="L66" t="b">
        <f t="shared" si="2"/>
        <v>1</v>
      </c>
      <c r="M66" s="5">
        <v>10197</v>
      </c>
      <c r="N66" s="113">
        <v>10197</v>
      </c>
      <c r="O66">
        <v>0</v>
      </c>
      <c r="P66">
        <v>0</v>
      </c>
    </row>
    <row r="67" spans="1:16" ht="15.75" thickBot="1" x14ac:dyDescent="0.3">
      <c r="A67" s="96">
        <v>10173</v>
      </c>
      <c r="B67" s="97" t="s">
        <v>62</v>
      </c>
      <c r="C67" s="98" t="s">
        <v>272</v>
      </c>
      <c r="D67" s="99">
        <v>0.13500000000000001</v>
      </c>
      <c r="E67" s="99">
        <v>0</v>
      </c>
      <c r="F67" s="108" t="s">
        <v>232</v>
      </c>
      <c r="G67" s="107">
        <f t="shared" ref="G67:G130" si="5">IF(E67="-",0,E67-H67)</f>
        <v>0</v>
      </c>
      <c r="H67" s="107">
        <f t="shared" si="4"/>
        <v>0</v>
      </c>
      <c r="L67" t="b">
        <f t="shared" ref="L67:L130" si="6">N67=M67</f>
        <v>1</v>
      </c>
      <c r="M67" s="5">
        <v>10202</v>
      </c>
      <c r="N67" s="113">
        <v>10202</v>
      </c>
      <c r="O67">
        <v>0</v>
      </c>
      <c r="P67">
        <v>0</v>
      </c>
    </row>
    <row r="68" spans="1:16" ht="15.75" thickBot="1" x14ac:dyDescent="0.3">
      <c r="A68" s="96">
        <v>10173</v>
      </c>
      <c r="B68" s="97" t="s">
        <v>62</v>
      </c>
      <c r="C68" s="98" t="s">
        <v>273</v>
      </c>
      <c r="D68" s="99">
        <v>0.96699999999999997</v>
      </c>
      <c r="E68" s="99">
        <v>0.96699999999999997</v>
      </c>
      <c r="F68" s="108" t="s">
        <v>274</v>
      </c>
      <c r="G68" s="107">
        <f t="shared" si="5"/>
        <v>0</v>
      </c>
      <c r="H68" s="107">
        <f t="shared" si="4"/>
        <v>0.96699999999999997</v>
      </c>
      <c r="L68" t="b">
        <f t="shared" si="6"/>
        <v>1</v>
      </c>
      <c r="M68" s="5">
        <v>10203</v>
      </c>
      <c r="N68" s="113">
        <v>10203</v>
      </c>
      <c r="O68">
        <v>0</v>
      </c>
      <c r="P68">
        <v>0</v>
      </c>
    </row>
    <row r="69" spans="1:16" ht="15.75" thickBot="1" x14ac:dyDescent="0.3">
      <c r="A69" s="96">
        <v>10173</v>
      </c>
      <c r="B69" s="97" t="s">
        <v>62</v>
      </c>
      <c r="C69" s="98" t="s">
        <v>275</v>
      </c>
      <c r="D69" s="99">
        <v>0.99199999999999999</v>
      </c>
      <c r="E69" s="99">
        <v>0.99199999999999999</v>
      </c>
      <c r="F69" s="107"/>
      <c r="G69" s="107">
        <f t="shared" si="5"/>
        <v>0.99199999999999999</v>
      </c>
      <c r="H69" s="107">
        <f t="shared" si="4"/>
        <v>0</v>
      </c>
      <c r="L69" t="b">
        <f t="shared" si="6"/>
        <v>1</v>
      </c>
      <c r="M69" s="5">
        <v>10204</v>
      </c>
      <c r="N69" s="113">
        <v>10204</v>
      </c>
      <c r="O69">
        <v>17.321999999999999</v>
      </c>
      <c r="P69">
        <v>0.51800000000000002</v>
      </c>
    </row>
    <row r="70" spans="1:16" ht="15.75" thickBot="1" x14ac:dyDescent="0.3">
      <c r="A70" s="96">
        <v>10174</v>
      </c>
      <c r="B70" s="97" t="s">
        <v>63</v>
      </c>
      <c r="C70" s="98" t="s">
        <v>229</v>
      </c>
      <c r="D70" s="99" t="s">
        <v>230</v>
      </c>
      <c r="E70" s="99" t="s">
        <v>230</v>
      </c>
      <c r="F70" s="107"/>
      <c r="G70" s="107">
        <f t="shared" si="5"/>
        <v>0</v>
      </c>
      <c r="H70" s="107">
        <f t="shared" si="4"/>
        <v>0</v>
      </c>
      <c r="L70" t="b">
        <f t="shared" si="6"/>
        <v>1</v>
      </c>
      <c r="M70" s="5">
        <v>10209</v>
      </c>
      <c r="N70" s="113">
        <v>10209</v>
      </c>
      <c r="O70">
        <v>0</v>
      </c>
      <c r="P70">
        <v>0</v>
      </c>
    </row>
    <row r="71" spans="1:16" ht="15.75" thickBot="1" x14ac:dyDescent="0.3">
      <c r="A71" s="96">
        <v>10177</v>
      </c>
      <c r="B71" s="97" t="s">
        <v>64</v>
      </c>
      <c r="C71" s="98" t="s">
        <v>233</v>
      </c>
      <c r="D71" s="99">
        <v>0</v>
      </c>
      <c r="E71" s="99">
        <v>6.6000000000000003E-2</v>
      </c>
      <c r="F71" s="108" t="s">
        <v>276</v>
      </c>
      <c r="G71" s="107">
        <f t="shared" si="5"/>
        <v>6.6000000000000003E-2</v>
      </c>
      <c r="H71" s="107">
        <f t="shared" si="4"/>
        <v>0</v>
      </c>
      <c r="L71" t="b">
        <f t="shared" si="6"/>
        <v>1</v>
      </c>
      <c r="M71" s="5">
        <v>10230</v>
      </c>
      <c r="N71" s="113">
        <v>10230</v>
      </c>
      <c r="O71">
        <v>0.996</v>
      </c>
      <c r="P71">
        <v>0</v>
      </c>
    </row>
    <row r="72" spans="1:16" ht="15.75" thickBot="1" x14ac:dyDescent="0.3">
      <c r="A72" s="96">
        <v>10179</v>
      </c>
      <c r="B72" s="97" t="s">
        <v>65</v>
      </c>
      <c r="C72" s="98" t="s">
        <v>277</v>
      </c>
      <c r="D72" s="99">
        <v>1.077</v>
      </c>
      <c r="E72" s="99">
        <v>1.077</v>
      </c>
      <c r="F72" s="108" t="s">
        <v>274</v>
      </c>
      <c r="G72" s="107">
        <f t="shared" si="5"/>
        <v>0</v>
      </c>
      <c r="H72" s="107">
        <f t="shared" si="4"/>
        <v>1.077</v>
      </c>
      <c r="L72" t="b">
        <f t="shared" si="6"/>
        <v>1</v>
      </c>
      <c r="M72" s="5">
        <v>10231</v>
      </c>
      <c r="N72" s="113">
        <v>10231</v>
      </c>
      <c r="O72">
        <v>4.4190000000000005</v>
      </c>
      <c r="P72">
        <v>0</v>
      </c>
    </row>
    <row r="73" spans="1:16" ht="15.75" thickBot="1" x14ac:dyDescent="0.3">
      <c r="A73" s="96">
        <v>10179</v>
      </c>
      <c r="B73" s="97" t="s">
        <v>65</v>
      </c>
      <c r="C73" s="98" t="s">
        <v>278</v>
      </c>
      <c r="D73" s="99">
        <v>2.5</v>
      </c>
      <c r="E73" s="99">
        <v>2.5</v>
      </c>
      <c r="F73" s="108" t="s">
        <v>274</v>
      </c>
      <c r="G73" s="107">
        <f t="shared" si="5"/>
        <v>0</v>
      </c>
      <c r="H73" s="107">
        <f t="shared" si="4"/>
        <v>2.5</v>
      </c>
      <c r="L73" t="b">
        <f t="shared" si="6"/>
        <v>1</v>
      </c>
      <c r="M73" s="5">
        <v>10234</v>
      </c>
      <c r="N73" s="113">
        <v>10234</v>
      </c>
      <c r="O73">
        <v>0</v>
      </c>
      <c r="P73">
        <v>0</v>
      </c>
    </row>
    <row r="74" spans="1:16" ht="15.75" thickBot="1" x14ac:dyDescent="0.3">
      <c r="A74" s="96">
        <v>10179</v>
      </c>
      <c r="B74" s="97" t="s">
        <v>65</v>
      </c>
      <c r="C74" s="98" t="s">
        <v>279</v>
      </c>
      <c r="D74" s="99">
        <v>2.5</v>
      </c>
      <c r="E74" s="99">
        <v>0</v>
      </c>
      <c r="F74" s="108" t="s">
        <v>239</v>
      </c>
      <c r="G74" s="107">
        <f t="shared" si="5"/>
        <v>0</v>
      </c>
      <c r="H74" s="107">
        <f t="shared" si="4"/>
        <v>0</v>
      </c>
      <c r="L74" t="b">
        <f t="shared" si="6"/>
        <v>1</v>
      </c>
      <c r="M74" s="5">
        <v>10235</v>
      </c>
      <c r="N74" s="113">
        <v>10235</v>
      </c>
      <c r="O74">
        <v>0</v>
      </c>
      <c r="P74">
        <v>0</v>
      </c>
    </row>
    <row r="75" spans="1:16" ht="60.75" thickBot="1" x14ac:dyDescent="0.3">
      <c r="A75" s="96">
        <v>10179</v>
      </c>
      <c r="B75" s="97" t="s">
        <v>65</v>
      </c>
      <c r="C75" s="100" t="s">
        <v>280</v>
      </c>
      <c r="D75" s="99">
        <v>9.4039999999999999</v>
      </c>
      <c r="E75" s="99">
        <v>9.4039999999999999</v>
      </c>
      <c r="F75" s="108" t="s">
        <v>281</v>
      </c>
      <c r="G75" s="107">
        <f t="shared" si="5"/>
        <v>9.4039999999999999</v>
      </c>
      <c r="H75" s="107">
        <f t="shared" si="4"/>
        <v>0</v>
      </c>
      <c r="L75" t="b">
        <f t="shared" si="6"/>
        <v>1</v>
      </c>
      <c r="M75" s="5">
        <v>10236</v>
      </c>
      <c r="N75" s="113">
        <v>10236</v>
      </c>
      <c r="O75">
        <v>0</v>
      </c>
      <c r="P75">
        <v>0</v>
      </c>
    </row>
    <row r="76" spans="1:16" ht="15.75" thickBot="1" x14ac:dyDescent="0.3">
      <c r="A76" s="96">
        <v>10179</v>
      </c>
      <c r="B76" s="97" t="s">
        <v>65</v>
      </c>
      <c r="C76" s="98" t="s">
        <v>282</v>
      </c>
      <c r="D76" s="99">
        <v>0</v>
      </c>
      <c r="E76" s="99">
        <v>0</v>
      </c>
      <c r="F76" s="108" t="s">
        <v>281</v>
      </c>
      <c r="G76" s="107">
        <f t="shared" si="5"/>
        <v>0</v>
      </c>
      <c r="H76" s="107">
        <f t="shared" si="4"/>
        <v>0</v>
      </c>
      <c r="L76" t="b">
        <f t="shared" si="6"/>
        <v>1</v>
      </c>
      <c r="M76" s="5">
        <v>10237</v>
      </c>
      <c r="N76" s="113">
        <v>10237</v>
      </c>
      <c r="O76">
        <v>0.93600000000000005</v>
      </c>
      <c r="P76">
        <v>0</v>
      </c>
    </row>
    <row r="77" spans="1:16" ht="15.75" thickBot="1" x14ac:dyDescent="0.3">
      <c r="A77" s="96">
        <v>10074</v>
      </c>
      <c r="B77" s="97" t="s">
        <v>27</v>
      </c>
      <c r="C77" s="100" t="s">
        <v>249</v>
      </c>
      <c r="D77" s="99">
        <v>1.577</v>
      </c>
      <c r="E77" s="99">
        <v>1.4570000000000001</v>
      </c>
      <c r="F77" s="108" t="s">
        <v>250</v>
      </c>
      <c r="G77" s="107">
        <f t="shared" si="5"/>
        <v>1.4570000000000001</v>
      </c>
      <c r="H77" s="107">
        <f t="shared" si="4"/>
        <v>0</v>
      </c>
      <c r="L77" t="b">
        <f t="shared" si="6"/>
        <v>1</v>
      </c>
      <c r="M77" s="5">
        <v>10239</v>
      </c>
      <c r="N77" s="113">
        <v>10239</v>
      </c>
      <c r="O77">
        <v>0</v>
      </c>
      <c r="P77">
        <v>0</v>
      </c>
    </row>
    <row r="78" spans="1:16" ht="15.75" thickBot="1" x14ac:dyDescent="0.3">
      <c r="A78" s="96">
        <v>10074</v>
      </c>
      <c r="B78" s="97" t="s">
        <v>27</v>
      </c>
      <c r="C78" s="100" t="s">
        <v>252</v>
      </c>
      <c r="D78" s="99">
        <v>1.6</v>
      </c>
      <c r="E78" s="99">
        <v>1.484</v>
      </c>
      <c r="F78" s="108" t="s">
        <v>250</v>
      </c>
      <c r="G78" s="107">
        <f t="shared" si="5"/>
        <v>1.484</v>
      </c>
      <c r="H78" s="107">
        <f t="shared" si="4"/>
        <v>0</v>
      </c>
      <c r="L78" t="b">
        <f t="shared" si="6"/>
        <v>1</v>
      </c>
      <c r="M78" s="5">
        <v>10242</v>
      </c>
      <c r="N78" s="113">
        <v>10242</v>
      </c>
      <c r="O78">
        <v>0</v>
      </c>
      <c r="P78">
        <v>0</v>
      </c>
    </row>
    <row r="79" spans="1:16" ht="15.75" thickBot="1" x14ac:dyDescent="0.3">
      <c r="A79" s="96">
        <v>10183</v>
      </c>
      <c r="B79" s="97" t="s">
        <v>66</v>
      </c>
      <c r="C79" s="100" t="s">
        <v>233</v>
      </c>
      <c r="D79" s="99">
        <v>0.68899999999999995</v>
      </c>
      <c r="E79" s="99">
        <v>0.68899999999999995</v>
      </c>
      <c r="F79" s="108" t="s">
        <v>234</v>
      </c>
      <c r="G79" s="107">
        <f t="shared" si="5"/>
        <v>0.68899999999999995</v>
      </c>
      <c r="H79" s="107">
        <f t="shared" si="4"/>
        <v>0</v>
      </c>
      <c r="L79" t="b">
        <f t="shared" si="6"/>
        <v>1</v>
      </c>
      <c r="M79" s="5">
        <v>10244</v>
      </c>
      <c r="N79" s="113">
        <v>10244</v>
      </c>
      <c r="O79">
        <v>1.03</v>
      </c>
      <c r="P79">
        <v>2.573</v>
      </c>
    </row>
    <row r="80" spans="1:16" ht="45.75" thickBot="1" x14ac:dyDescent="0.3">
      <c r="A80" s="96">
        <v>10186</v>
      </c>
      <c r="B80" s="97" t="s">
        <v>67</v>
      </c>
      <c r="C80" s="100" t="s">
        <v>283</v>
      </c>
      <c r="D80" s="99">
        <v>3.3159999999999998</v>
      </c>
      <c r="E80" s="99">
        <v>0</v>
      </c>
      <c r="F80" s="108" t="s">
        <v>284</v>
      </c>
      <c r="G80" s="107">
        <f t="shared" si="5"/>
        <v>0</v>
      </c>
      <c r="H80" s="107">
        <f t="shared" si="4"/>
        <v>0</v>
      </c>
      <c r="L80" t="b">
        <f t="shared" si="6"/>
        <v>1</v>
      </c>
      <c r="M80" s="5">
        <v>10246</v>
      </c>
      <c r="N80" s="113">
        <v>10246</v>
      </c>
      <c r="O80">
        <v>0</v>
      </c>
      <c r="P80">
        <v>0</v>
      </c>
    </row>
    <row r="81" spans="1:16" ht="15.75" thickBot="1" x14ac:dyDescent="0.3">
      <c r="A81" s="96">
        <v>10190</v>
      </c>
      <c r="B81" s="97" t="s">
        <v>68</v>
      </c>
      <c r="C81" s="100" t="s">
        <v>381</v>
      </c>
      <c r="D81" s="99" t="s">
        <v>173</v>
      </c>
      <c r="E81" s="99">
        <v>400.83600000000001</v>
      </c>
      <c r="F81" s="108" t="s">
        <v>382</v>
      </c>
      <c r="G81" s="107">
        <f t="shared" si="5"/>
        <v>400.83600000000001</v>
      </c>
      <c r="H81" s="107">
        <f t="shared" si="4"/>
        <v>0</v>
      </c>
      <c r="L81" t="b">
        <f t="shared" si="6"/>
        <v>1</v>
      </c>
      <c r="M81" s="5">
        <v>10247</v>
      </c>
      <c r="N81" s="113">
        <v>10247</v>
      </c>
      <c r="O81">
        <v>0.65600000000000003</v>
      </c>
      <c r="P81">
        <v>0.80900000000000005</v>
      </c>
    </row>
    <row r="82" spans="1:16" ht="15.75" thickBot="1" x14ac:dyDescent="0.3">
      <c r="A82" s="96">
        <v>10190</v>
      </c>
      <c r="B82" s="97" t="s">
        <v>68</v>
      </c>
      <c r="C82" s="100" t="s">
        <v>384</v>
      </c>
      <c r="D82" s="99" t="s">
        <v>173</v>
      </c>
      <c r="E82" s="99">
        <v>0</v>
      </c>
      <c r="F82" s="108" t="s">
        <v>383</v>
      </c>
      <c r="G82" s="107">
        <f t="shared" ref="G82:G83" si="7">IF(E82="-",0,E82-H82)</f>
        <v>0</v>
      </c>
      <c r="H82" s="107">
        <f t="shared" ref="H82:H83" si="8">IF(F82="A",E82,0)</f>
        <v>0</v>
      </c>
      <c r="L82" t="b">
        <f t="shared" si="6"/>
        <v>1</v>
      </c>
      <c r="M82" s="5">
        <v>10256</v>
      </c>
      <c r="N82" s="113">
        <v>10256</v>
      </c>
      <c r="O82">
        <v>0</v>
      </c>
      <c r="P82">
        <v>0</v>
      </c>
    </row>
    <row r="83" spans="1:16" ht="15.75" thickBot="1" x14ac:dyDescent="0.3">
      <c r="A83" s="96">
        <v>10190</v>
      </c>
      <c r="B83" s="97" t="s">
        <v>68</v>
      </c>
      <c r="C83" s="100" t="s">
        <v>285</v>
      </c>
      <c r="D83" s="99" t="s">
        <v>173</v>
      </c>
      <c r="E83" s="116">
        <v>2.29</v>
      </c>
      <c r="F83" s="108" t="s">
        <v>378</v>
      </c>
      <c r="G83" s="107">
        <f t="shared" si="7"/>
        <v>2.29</v>
      </c>
      <c r="H83" s="107">
        <f t="shared" si="8"/>
        <v>0</v>
      </c>
      <c r="L83" t="b">
        <f t="shared" si="6"/>
        <v>1</v>
      </c>
      <c r="M83" s="5">
        <v>10258</v>
      </c>
      <c r="N83" s="113">
        <v>10258</v>
      </c>
      <c r="O83">
        <v>3.4390000000000001</v>
      </c>
      <c r="P83">
        <v>0</v>
      </c>
    </row>
    <row r="84" spans="1:16" ht="15.75" thickBot="1" x14ac:dyDescent="0.3">
      <c r="A84" s="96">
        <v>10190</v>
      </c>
      <c r="B84" s="97" t="s">
        <v>68</v>
      </c>
      <c r="C84" s="100" t="s">
        <v>286</v>
      </c>
      <c r="D84" s="99" t="s">
        <v>173</v>
      </c>
      <c r="E84" s="99">
        <v>0</v>
      </c>
      <c r="F84" s="108" t="s">
        <v>378</v>
      </c>
      <c r="G84" s="107">
        <f t="shared" si="5"/>
        <v>0</v>
      </c>
      <c r="H84" s="107">
        <f t="shared" si="4"/>
        <v>0</v>
      </c>
      <c r="L84" t="b">
        <f t="shared" si="6"/>
        <v>1</v>
      </c>
      <c r="M84" s="5">
        <v>10259</v>
      </c>
      <c r="N84" s="113">
        <v>10259</v>
      </c>
      <c r="O84">
        <v>0</v>
      </c>
      <c r="P84">
        <v>0</v>
      </c>
    </row>
    <row r="85" spans="1:16" ht="15.75" thickBot="1" x14ac:dyDescent="0.3">
      <c r="A85" s="96">
        <v>10190</v>
      </c>
      <c r="B85" s="97" t="s">
        <v>68</v>
      </c>
      <c r="C85" s="100" t="s">
        <v>287</v>
      </c>
      <c r="D85" s="99" t="s">
        <v>173</v>
      </c>
      <c r="E85" s="99">
        <v>0</v>
      </c>
      <c r="F85" s="108" t="s">
        <v>288</v>
      </c>
      <c r="G85" s="107">
        <f t="shared" si="5"/>
        <v>0</v>
      </c>
      <c r="H85" s="107">
        <f t="shared" si="4"/>
        <v>0</v>
      </c>
      <c r="L85" t="b">
        <f t="shared" si="6"/>
        <v>1</v>
      </c>
      <c r="M85" s="5">
        <v>10260</v>
      </c>
      <c r="N85" s="113">
        <v>10260</v>
      </c>
      <c r="O85">
        <v>0</v>
      </c>
      <c r="P85">
        <v>0</v>
      </c>
    </row>
    <row r="86" spans="1:16" ht="15.75" thickBot="1" x14ac:dyDescent="0.3">
      <c r="A86" s="96">
        <v>10191</v>
      </c>
      <c r="B86" s="97" t="s">
        <v>69</v>
      </c>
      <c r="C86" s="100" t="s">
        <v>289</v>
      </c>
      <c r="D86" s="99">
        <v>13</v>
      </c>
      <c r="E86" s="99">
        <v>0</v>
      </c>
      <c r="F86" s="108" t="s">
        <v>239</v>
      </c>
      <c r="G86" s="107">
        <f t="shared" si="5"/>
        <v>0</v>
      </c>
      <c r="H86" s="107">
        <f t="shared" si="4"/>
        <v>0</v>
      </c>
      <c r="L86" t="b">
        <f t="shared" si="6"/>
        <v>1</v>
      </c>
      <c r="M86" s="5">
        <v>10273</v>
      </c>
      <c r="N86" s="113">
        <v>10273</v>
      </c>
      <c r="O86">
        <v>0</v>
      </c>
      <c r="P86">
        <v>0</v>
      </c>
    </row>
    <row r="87" spans="1:16" ht="30.75" thickBot="1" x14ac:dyDescent="0.3">
      <c r="A87" s="96">
        <v>10191</v>
      </c>
      <c r="B87" s="97" t="s">
        <v>69</v>
      </c>
      <c r="C87" s="100" t="s">
        <v>290</v>
      </c>
      <c r="D87" s="99">
        <v>14.446</v>
      </c>
      <c r="E87" s="99">
        <v>0</v>
      </c>
      <c r="F87" s="108" t="s">
        <v>239</v>
      </c>
      <c r="G87" s="107">
        <f t="shared" si="5"/>
        <v>0</v>
      </c>
      <c r="H87" s="107">
        <f t="shared" si="4"/>
        <v>0</v>
      </c>
      <c r="L87" t="b">
        <f t="shared" si="6"/>
        <v>1</v>
      </c>
      <c r="M87" s="5">
        <v>10278</v>
      </c>
      <c r="N87" s="113">
        <v>10278</v>
      </c>
      <c r="O87">
        <v>1.53</v>
      </c>
      <c r="P87">
        <v>0</v>
      </c>
    </row>
    <row r="88" spans="1:16" ht="15.75" thickBot="1" x14ac:dyDescent="0.3">
      <c r="A88" s="96">
        <v>10197</v>
      </c>
      <c r="B88" s="97" t="s">
        <v>70</v>
      </c>
      <c r="C88" s="98" t="s">
        <v>229</v>
      </c>
      <c r="D88" s="99" t="s">
        <v>230</v>
      </c>
      <c r="E88" s="99" t="s">
        <v>230</v>
      </c>
      <c r="F88" s="107"/>
      <c r="G88" s="107">
        <f t="shared" si="5"/>
        <v>0</v>
      </c>
      <c r="H88" s="107">
        <f t="shared" si="4"/>
        <v>0</v>
      </c>
      <c r="L88" t="b">
        <f t="shared" si="6"/>
        <v>1</v>
      </c>
      <c r="M88" s="5">
        <v>10279</v>
      </c>
      <c r="N88" s="113">
        <v>10279</v>
      </c>
      <c r="O88">
        <v>4.4039999999999999</v>
      </c>
      <c r="P88">
        <v>0</v>
      </c>
    </row>
    <row r="89" spans="1:16" ht="15.75" thickBot="1" x14ac:dyDescent="0.3">
      <c r="A89" s="96">
        <v>10597</v>
      </c>
      <c r="B89" s="97" t="s">
        <v>135</v>
      </c>
      <c r="C89" s="98" t="s">
        <v>229</v>
      </c>
      <c r="D89" s="99" t="s">
        <v>230</v>
      </c>
      <c r="E89" s="99" t="s">
        <v>230</v>
      </c>
      <c r="F89" s="107"/>
      <c r="G89" s="107">
        <f t="shared" si="5"/>
        <v>0</v>
      </c>
      <c r="H89" s="107">
        <f t="shared" si="4"/>
        <v>0</v>
      </c>
      <c r="L89" t="b">
        <f t="shared" si="6"/>
        <v>1</v>
      </c>
      <c r="M89" s="5">
        <v>10284</v>
      </c>
      <c r="N89" s="113">
        <v>10284</v>
      </c>
      <c r="O89">
        <v>0</v>
      </c>
      <c r="P89">
        <v>0</v>
      </c>
    </row>
    <row r="90" spans="1:16" ht="15.75" thickBot="1" x14ac:dyDescent="0.3">
      <c r="A90" s="96">
        <v>10076</v>
      </c>
      <c r="B90" s="97" t="s">
        <v>28</v>
      </c>
      <c r="C90" s="98" t="s">
        <v>229</v>
      </c>
      <c r="D90" s="99" t="s">
        <v>230</v>
      </c>
      <c r="E90" s="99" t="s">
        <v>230</v>
      </c>
      <c r="F90" s="107"/>
      <c r="G90" s="107">
        <f t="shared" si="5"/>
        <v>0</v>
      </c>
      <c r="H90" s="107">
        <f t="shared" si="4"/>
        <v>0</v>
      </c>
      <c r="L90" t="b">
        <f t="shared" si="6"/>
        <v>1</v>
      </c>
      <c r="M90" s="5">
        <v>10285</v>
      </c>
      <c r="N90" s="113">
        <v>10285</v>
      </c>
      <c r="O90">
        <v>0</v>
      </c>
      <c r="P90">
        <v>0</v>
      </c>
    </row>
    <row r="91" spans="1:16" ht="15.75" thickBot="1" x14ac:dyDescent="0.3">
      <c r="A91" s="96">
        <v>10202</v>
      </c>
      <c r="B91" s="97" t="s">
        <v>71</v>
      </c>
      <c r="C91" s="98" t="s">
        <v>291</v>
      </c>
      <c r="D91" s="99">
        <v>2.6859999999999999</v>
      </c>
      <c r="E91" s="99">
        <v>0</v>
      </c>
      <c r="F91" s="108" t="s">
        <v>239</v>
      </c>
      <c r="G91" s="107">
        <f t="shared" si="5"/>
        <v>0</v>
      </c>
      <c r="H91" s="107">
        <f t="shared" si="4"/>
        <v>0</v>
      </c>
      <c r="L91" t="b">
        <f t="shared" si="6"/>
        <v>1</v>
      </c>
      <c r="M91" s="5">
        <v>10286</v>
      </c>
      <c r="N91" s="113">
        <v>10286</v>
      </c>
      <c r="O91">
        <v>24.13</v>
      </c>
      <c r="P91">
        <v>0</v>
      </c>
    </row>
    <row r="92" spans="1:16" ht="15.75" thickBot="1" x14ac:dyDescent="0.3">
      <c r="A92" s="96">
        <v>10203</v>
      </c>
      <c r="B92" s="97" t="s">
        <v>72</v>
      </c>
      <c r="C92" s="98" t="s">
        <v>229</v>
      </c>
      <c r="D92" s="99" t="s">
        <v>230</v>
      </c>
      <c r="E92" s="99" t="s">
        <v>230</v>
      </c>
      <c r="F92" s="107"/>
      <c r="G92" s="107">
        <f t="shared" si="5"/>
        <v>0</v>
      </c>
      <c r="H92" s="107">
        <f t="shared" si="4"/>
        <v>0</v>
      </c>
      <c r="L92" t="b">
        <f t="shared" si="6"/>
        <v>1</v>
      </c>
      <c r="M92" s="5">
        <v>10288</v>
      </c>
      <c r="N92" s="113">
        <v>10288</v>
      </c>
      <c r="O92">
        <v>0</v>
      </c>
      <c r="P92">
        <v>0</v>
      </c>
    </row>
    <row r="93" spans="1:16" ht="15.75" thickBot="1" x14ac:dyDescent="0.3">
      <c r="A93" s="96">
        <v>10204</v>
      </c>
      <c r="B93" s="97" t="s">
        <v>73</v>
      </c>
      <c r="C93" s="100" t="s">
        <v>292</v>
      </c>
      <c r="D93" s="99">
        <v>11.528</v>
      </c>
      <c r="E93" s="99">
        <v>11.528</v>
      </c>
      <c r="F93" s="107"/>
      <c r="G93" s="107">
        <f t="shared" si="5"/>
        <v>11.528</v>
      </c>
      <c r="H93" s="107">
        <f t="shared" si="4"/>
        <v>0</v>
      </c>
      <c r="L93" t="b">
        <f t="shared" si="6"/>
        <v>1</v>
      </c>
      <c r="M93" s="5">
        <v>10291</v>
      </c>
      <c r="N93" s="113">
        <v>10291</v>
      </c>
      <c r="O93">
        <v>0</v>
      </c>
      <c r="P93">
        <v>0</v>
      </c>
    </row>
    <row r="94" spans="1:16" ht="15.75" thickBot="1" x14ac:dyDescent="0.3">
      <c r="A94" s="96">
        <v>10204</v>
      </c>
      <c r="B94" s="97" t="s">
        <v>73</v>
      </c>
      <c r="C94" s="100" t="s">
        <v>293</v>
      </c>
      <c r="D94" s="99">
        <v>5.7939999999999996</v>
      </c>
      <c r="E94" s="99">
        <v>5.7939999999999996</v>
      </c>
      <c r="F94" s="107"/>
      <c r="G94" s="107">
        <f t="shared" si="5"/>
        <v>5.7939999999999996</v>
      </c>
      <c r="H94" s="107">
        <f t="shared" si="4"/>
        <v>0</v>
      </c>
      <c r="L94" t="b">
        <f t="shared" si="6"/>
        <v>1</v>
      </c>
      <c r="M94" s="5">
        <v>10294</v>
      </c>
      <c r="N94" s="113">
        <v>10294</v>
      </c>
      <c r="O94">
        <v>0</v>
      </c>
      <c r="P94">
        <v>0</v>
      </c>
    </row>
    <row r="95" spans="1:16" ht="15.75" thickBot="1" x14ac:dyDescent="0.3">
      <c r="A95" s="96">
        <v>10204</v>
      </c>
      <c r="B95" s="97" t="s">
        <v>73</v>
      </c>
      <c r="C95" s="100" t="s">
        <v>294</v>
      </c>
      <c r="D95" s="99">
        <v>0.51800000000000002</v>
      </c>
      <c r="E95" s="99">
        <v>0.51800000000000002</v>
      </c>
      <c r="F95" s="108" t="s">
        <v>274</v>
      </c>
      <c r="G95" s="107">
        <f t="shared" si="5"/>
        <v>0</v>
      </c>
      <c r="H95" s="107">
        <f t="shared" si="4"/>
        <v>0.51800000000000002</v>
      </c>
      <c r="L95" t="b">
        <f t="shared" si="6"/>
        <v>1</v>
      </c>
      <c r="M95" s="5">
        <v>10304</v>
      </c>
      <c r="N95" s="113">
        <v>10304</v>
      </c>
      <c r="O95">
        <v>0</v>
      </c>
      <c r="P95">
        <v>0</v>
      </c>
    </row>
    <row r="96" spans="1:16" ht="15.75" thickBot="1" x14ac:dyDescent="0.3">
      <c r="A96" s="96">
        <v>10209</v>
      </c>
      <c r="B96" s="97" t="s">
        <v>74</v>
      </c>
      <c r="C96" s="98" t="s">
        <v>229</v>
      </c>
      <c r="D96" s="99" t="s">
        <v>230</v>
      </c>
      <c r="E96" s="99" t="s">
        <v>230</v>
      </c>
      <c r="F96" s="107"/>
      <c r="G96" s="107">
        <f t="shared" si="5"/>
        <v>0</v>
      </c>
      <c r="H96" s="107">
        <f t="shared" si="4"/>
        <v>0</v>
      </c>
      <c r="L96" t="b">
        <f t="shared" si="6"/>
        <v>1</v>
      </c>
      <c r="M96" s="5">
        <v>10306</v>
      </c>
      <c r="N96" s="113">
        <v>10306</v>
      </c>
      <c r="O96">
        <v>36.024000000000001</v>
      </c>
      <c r="P96">
        <v>0</v>
      </c>
    </row>
    <row r="97" spans="1:16" ht="15.75" thickBot="1" x14ac:dyDescent="0.3">
      <c r="A97" s="96">
        <v>12026</v>
      </c>
      <c r="B97" s="97" t="s">
        <v>138</v>
      </c>
      <c r="C97" s="98" t="s">
        <v>229</v>
      </c>
      <c r="D97" s="99" t="s">
        <v>230</v>
      </c>
      <c r="E97" s="99" t="s">
        <v>230</v>
      </c>
      <c r="F97" s="107"/>
      <c r="G97" s="107">
        <f t="shared" si="5"/>
        <v>0</v>
      </c>
      <c r="H97" s="107">
        <f t="shared" si="4"/>
        <v>0</v>
      </c>
      <c r="L97" t="b">
        <f t="shared" si="6"/>
        <v>1</v>
      </c>
      <c r="M97" s="5">
        <v>10307</v>
      </c>
      <c r="N97" s="113">
        <v>10307</v>
      </c>
      <c r="O97">
        <v>0</v>
      </c>
      <c r="P97">
        <v>5</v>
      </c>
    </row>
    <row r="98" spans="1:16" ht="15.75" thickBot="1" x14ac:dyDescent="0.3">
      <c r="A98" s="96">
        <v>13927</v>
      </c>
      <c r="B98" s="97" t="s">
        <v>134</v>
      </c>
      <c r="C98" s="98" t="s">
        <v>229</v>
      </c>
      <c r="D98" s="99" t="s">
        <v>230</v>
      </c>
      <c r="E98" s="99" t="s">
        <v>230</v>
      </c>
      <c r="F98" s="107"/>
      <c r="G98" s="107">
        <f t="shared" si="5"/>
        <v>0</v>
      </c>
      <c r="H98" s="107">
        <f t="shared" ref="H98:H126" si="9">IF(F98="A",E98,0)</f>
        <v>0</v>
      </c>
      <c r="L98" t="b">
        <f t="shared" si="6"/>
        <v>1</v>
      </c>
      <c r="M98" s="5">
        <v>10326</v>
      </c>
      <c r="N98" s="113">
        <v>10326</v>
      </c>
      <c r="O98">
        <v>0</v>
      </c>
      <c r="P98">
        <v>0</v>
      </c>
    </row>
    <row r="99" spans="1:16" ht="15.75" thickBot="1" x14ac:dyDescent="0.3">
      <c r="A99" s="96">
        <v>10230</v>
      </c>
      <c r="B99" s="97" t="s">
        <v>75</v>
      </c>
      <c r="C99" s="100" t="s">
        <v>249</v>
      </c>
      <c r="D99" s="99">
        <v>0.52600000000000002</v>
      </c>
      <c r="E99" s="99">
        <v>0.48599999999999999</v>
      </c>
      <c r="F99" s="108" t="s">
        <v>250</v>
      </c>
      <c r="G99" s="107">
        <f t="shared" si="5"/>
        <v>0.48599999999999999</v>
      </c>
      <c r="H99" s="107">
        <f t="shared" si="9"/>
        <v>0</v>
      </c>
      <c r="L99" t="b">
        <f t="shared" si="6"/>
        <v>1</v>
      </c>
      <c r="M99" s="5">
        <v>10331</v>
      </c>
      <c r="N99" s="113">
        <v>10331</v>
      </c>
      <c r="O99">
        <v>0</v>
      </c>
      <c r="P99">
        <v>0</v>
      </c>
    </row>
    <row r="100" spans="1:16" ht="15.75" thickBot="1" x14ac:dyDescent="0.3">
      <c r="A100" s="96">
        <v>10230</v>
      </c>
      <c r="B100" s="97" t="s">
        <v>75</v>
      </c>
      <c r="C100" s="100" t="s">
        <v>252</v>
      </c>
      <c r="D100" s="99">
        <v>0.53300000000000003</v>
      </c>
      <c r="E100" s="99">
        <v>0.49399999999999999</v>
      </c>
      <c r="F100" s="108" t="s">
        <v>250</v>
      </c>
      <c r="G100" s="107">
        <f t="shared" si="5"/>
        <v>0.49399999999999999</v>
      </c>
      <c r="H100" s="107">
        <f t="shared" si="9"/>
        <v>0</v>
      </c>
      <c r="L100" t="b">
        <f t="shared" si="6"/>
        <v>1</v>
      </c>
      <c r="M100" s="5">
        <v>10333</v>
      </c>
      <c r="N100" s="113">
        <v>10333</v>
      </c>
      <c r="O100">
        <v>0</v>
      </c>
      <c r="P100">
        <v>0</v>
      </c>
    </row>
    <row r="101" spans="1:16" ht="15.75" thickBot="1" x14ac:dyDescent="0.3">
      <c r="A101" s="96">
        <v>10230</v>
      </c>
      <c r="B101" s="97" t="s">
        <v>75</v>
      </c>
      <c r="C101" s="100" t="s">
        <v>233</v>
      </c>
      <c r="D101" s="99">
        <v>0</v>
      </c>
      <c r="E101" s="99">
        <v>1.6E-2</v>
      </c>
      <c r="F101" s="108" t="s">
        <v>276</v>
      </c>
      <c r="G101" s="107">
        <f t="shared" si="5"/>
        <v>1.6E-2</v>
      </c>
      <c r="H101" s="107">
        <f t="shared" si="9"/>
        <v>0</v>
      </c>
      <c r="L101" t="b">
        <f t="shared" si="6"/>
        <v>1</v>
      </c>
      <c r="M101" s="5">
        <v>10338</v>
      </c>
      <c r="N101" s="113">
        <v>10338</v>
      </c>
      <c r="O101">
        <v>0</v>
      </c>
      <c r="P101">
        <v>0</v>
      </c>
    </row>
    <row r="102" spans="1:16" ht="15.75" thickBot="1" x14ac:dyDescent="0.3">
      <c r="A102" s="96">
        <v>10231</v>
      </c>
      <c r="B102" s="97" t="s">
        <v>76</v>
      </c>
      <c r="C102" s="100" t="s">
        <v>295</v>
      </c>
      <c r="D102" s="99">
        <v>4.2220000000000004</v>
      </c>
      <c r="E102" s="99">
        <v>4.2220000000000004</v>
      </c>
      <c r="F102" s="107"/>
      <c r="G102" s="107">
        <f t="shared" si="5"/>
        <v>4.2220000000000004</v>
      </c>
      <c r="H102" s="107">
        <f t="shared" si="9"/>
        <v>0</v>
      </c>
      <c r="L102" t="b">
        <f t="shared" si="6"/>
        <v>1</v>
      </c>
      <c r="M102" s="5">
        <v>10342</v>
      </c>
      <c r="N102" s="113">
        <v>10342</v>
      </c>
      <c r="O102">
        <v>0</v>
      </c>
      <c r="P102">
        <v>0</v>
      </c>
    </row>
    <row r="103" spans="1:16" ht="15.75" thickBot="1" x14ac:dyDescent="0.3">
      <c r="A103" s="96">
        <v>10231</v>
      </c>
      <c r="B103" s="97" t="s">
        <v>76</v>
      </c>
      <c r="C103" s="100" t="s">
        <v>233</v>
      </c>
      <c r="D103" s="99">
        <v>0.19700000000000001</v>
      </c>
      <c r="E103" s="99">
        <v>0.19700000000000001</v>
      </c>
      <c r="F103" s="108" t="s">
        <v>234</v>
      </c>
      <c r="G103" s="107">
        <f t="shared" si="5"/>
        <v>0.19700000000000001</v>
      </c>
      <c r="H103" s="107">
        <f t="shared" si="9"/>
        <v>0</v>
      </c>
      <c r="L103" t="b">
        <f t="shared" si="6"/>
        <v>1</v>
      </c>
      <c r="M103" s="5">
        <v>10343</v>
      </c>
      <c r="N103" s="113">
        <v>10343</v>
      </c>
      <c r="O103">
        <v>0</v>
      </c>
      <c r="P103">
        <v>0</v>
      </c>
    </row>
    <row r="104" spans="1:16" ht="15.75" thickBot="1" x14ac:dyDescent="0.3">
      <c r="A104" s="96">
        <v>10231</v>
      </c>
      <c r="B104" s="97" t="s">
        <v>76</v>
      </c>
      <c r="C104" s="100" t="s">
        <v>296</v>
      </c>
      <c r="D104" s="99">
        <v>1.256</v>
      </c>
      <c r="E104" s="99">
        <v>0</v>
      </c>
      <c r="F104" s="108" t="s">
        <v>239</v>
      </c>
      <c r="G104" s="107">
        <f t="shared" si="5"/>
        <v>0</v>
      </c>
      <c r="H104" s="107">
        <f t="shared" si="9"/>
        <v>0</v>
      </c>
      <c r="L104" t="b">
        <f t="shared" si="6"/>
        <v>1</v>
      </c>
      <c r="M104" s="5">
        <v>10349</v>
      </c>
      <c r="N104" s="113">
        <v>10349</v>
      </c>
      <c r="O104">
        <v>588.60600000000011</v>
      </c>
      <c r="P104">
        <v>0</v>
      </c>
    </row>
    <row r="105" spans="1:16" ht="15.75" thickBot="1" x14ac:dyDescent="0.3">
      <c r="A105" s="96">
        <v>10234</v>
      </c>
      <c r="B105" s="97" t="s">
        <v>77</v>
      </c>
      <c r="C105" s="98" t="s">
        <v>229</v>
      </c>
      <c r="D105" s="99" t="s">
        <v>230</v>
      </c>
      <c r="E105" s="99" t="s">
        <v>230</v>
      </c>
      <c r="F105" s="107"/>
      <c r="G105" s="107">
        <f t="shared" si="5"/>
        <v>0</v>
      </c>
      <c r="H105" s="107">
        <f t="shared" si="9"/>
        <v>0</v>
      </c>
      <c r="L105" t="b">
        <f t="shared" si="6"/>
        <v>1</v>
      </c>
      <c r="M105" s="5">
        <v>10352</v>
      </c>
      <c r="N105" s="113">
        <v>10352</v>
      </c>
      <c r="O105">
        <v>6.6000000000000003E-2</v>
      </c>
      <c r="P105">
        <v>0</v>
      </c>
    </row>
    <row r="106" spans="1:16" ht="15.75" thickBot="1" x14ac:dyDescent="0.3">
      <c r="A106" s="96">
        <v>10235</v>
      </c>
      <c r="B106" s="97" t="s">
        <v>78</v>
      </c>
      <c r="C106" s="98" t="s">
        <v>229</v>
      </c>
      <c r="D106" s="99" t="s">
        <v>230</v>
      </c>
      <c r="E106" s="99" t="s">
        <v>230</v>
      </c>
      <c r="F106" s="107"/>
      <c r="G106" s="107">
        <f t="shared" si="5"/>
        <v>0</v>
      </c>
      <c r="H106" s="107">
        <f t="shared" si="9"/>
        <v>0</v>
      </c>
      <c r="L106" t="b">
        <f t="shared" si="6"/>
        <v>1</v>
      </c>
      <c r="M106" s="5">
        <v>10354</v>
      </c>
      <c r="N106" s="113">
        <v>10354</v>
      </c>
      <c r="O106">
        <v>30.791</v>
      </c>
      <c r="P106">
        <v>1.3680000000000001</v>
      </c>
    </row>
    <row r="107" spans="1:16" ht="15.75" thickBot="1" x14ac:dyDescent="0.3">
      <c r="A107" s="96">
        <v>10236</v>
      </c>
      <c r="B107" s="97" t="s">
        <v>79</v>
      </c>
      <c r="C107" s="98" t="s">
        <v>297</v>
      </c>
      <c r="D107" s="99">
        <v>0.13200000000000001</v>
      </c>
      <c r="E107" s="99">
        <v>0</v>
      </c>
      <c r="F107" s="108" t="s">
        <v>232</v>
      </c>
      <c r="G107" s="107">
        <f t="shared" si="5"/>
        <v>0</v>
      </c>
      <c r="H107" s="107">
        <f t="shared" si="9"/>
        <v>0</v>
      </c>
      <c r="L107" t="b">
        <f t="shared" si="6"/>
        <v>1</v>
      </c>
      <c r="M107" s="5">
        <v>10360</v>
      </c>
      <c r="N107" s="113">
        <v>10360</v>
      </c>
      <c r="O107">
        <v>0</v>
      </c>
      <c r="P107">
        <v>0</v>
      </c>
    </row>
    <row r="108" spans="1:16" ht="15.75" thickBot="1" x14ac:dyDescent="0.3">
      <c r="A108" s="96">
        <v>10237</v>
      </c>
      <c r="B108" s="97" t="s">
        <v>80</v>
      </c>
      <c r="C108" s="100" t="s">
        <v>298</v>
      </c>
      <c r="D108" s="99">
        <v>0.159</v>
      </c>
      <c r="E108" s="99">
        <v>0</v>
      </c>
      <c r="F108" s="108" t="s">
        <v>232</v>
      </c>
      <c r="G108" s="107">
        <f t="shared" si="5"/>
        <v>0</v>
      </c>
      <c r="H108" s="107">
        <f t="shared" si="9"/>
        <v>0</v>
      </c>
      <c r="L108" t="b">
        <f t="shared" si="6"/>
        <v>1</v>
      </c>
      <c r="M108" s="5">
        <v>10363</v>
      </c>
      <c r="N108" s="113">
        <v>10363</v>
      </c>
      <c r="O108">
        <v>0</v>
      </c>
      <c r="P108">
        <v>0</v>
      </c>
    </row>
    <row r="109" spans="1:16" ht="15.75" thickBot="1" x14ac:dyDescent="0.3">
      <c r="A109" s="96">
        <v>10237</v>
      </c>
      <c r="B109" s="97" t="s">
        <v>80</v>
      </c>
      <c r="C109" s="100" t="s">
        <v>299</v>
      </c>
      <c r="D109" s="99">
        <v>9.6000000000000002E-2</v>
      </c>
      <c r="E109" s="99">
        <v>0</v>
      </c>
      <c r="F109" s="108" t="s">
        <v>232</v>
      </c>
      <c r="G109" s="107">
        <f t="shared" si="5"/>
        <v>0</v>
      </c>
      <c r="H109" s="107">
        <f t="shared" si="9"/>
        <v>0</v>
      </c>
      <c r="L109" t="b">
        <f t="shared" si="6"/>
        <v>1</v>
      </c>
      <c r="M109" s="5">
        <v>10369</v>
      </c>
      <c r="N109" s="113">
        <v>10369</v>
      </c>
      <c r="O109">
        <v>0</v>
      </c>
      <c r="P109">
        <v>0</v>
      </c>
    </row>
    <row r="110" spans="1:16" ht="15.75" thickBot="1" x14ac:dyDescent="0.3">
      <c r="A110" s="96">
        <v>10237</v>
      </c>
      <c r="B110" s="97" t="s">
        <v>80</v>
      </c>
      <c r="C110" s="100" t="s">
        <v>233</v>
      </c>
      <c r="D110" s="99">
        <v>0.93600000000000005</v>
      </c>
      <c r="E110" s="99">
        <v>0.93600000000000005</v>
      </c>
      <c r="F110" s="108" t="s">
        <v>234</v>
      </c>
      <c r="G110" s="107">
        <f t="shared" si="5"/>
        <v>0.93600000000000005</v>
      </c>
      <c r="H110" s="107">
        <f t="shared" si="9"/>
        <v>0</v>
      </c>
      <c r="L110" t="b">
        <f t="shared" si="6"/>
        <v>1</v>
      </c>
      <c r="M110" s="5">
        <v>10370</v>
      </c>
      <c r="N110" s="113">
        <v>10370</v>
      </c>
      <c r="O110">
        <v>181.13900000000001</v>
      </c>
      <c r="P110">
        <v>0</v>
      </c>
    </row>
    <row r="111" spans="1:16" ht="15.75" thickBot="1" x14ac:dyDescent="0.3">
      <c r="A111" s="96">
        <v>10239</v>
      </c>
      <c r="B111" s="97" t="s">
        <v>81</v>
      </c>
      <c r="C111" s="98" t="s">
        <v>229</v>
      </c>
      <c r="D111" s="99" t="s">
        <v>230</v>
      </c>
      <c r="E111" s="99" t="s">
        <v>230</v>
      </c>
      <c r="F111" s="107"/>
      <c r="G111" s="107">
        <f t="shared" si="5"/>
        <v>0</v>
      </c>
      <c r="H111" s="107">
        <f t="shared" si="9"/>
        <v>0</v>
      </c>
      <c r="L111" t="b">
        <f t="shared" si="6"/>
        <v>1</v>
      </c>
      <c r="M111" s="5">
        <v>10371</v>
      </c>
      <c r="N111" s="113">
        <v>10371</v>
      </c>
      <c r="O111">
        <v>0</v>
      </c>
      <c r="P111">
        <v>0</v>
      </c>
    </row>
    <row r="112" spans="1:16" ht="15.75" thickBot="1" x14ac:dyDescent="0.3">
      <c r="A112" s="96">
        <v>10242</v>
      </c>
      <c r="B112" s="97" t="s">
        <v>82</v>
      </c>
      <c r="C112" s="98" t="s">
        <v>229</v>
      </c>
      <c r="D112" s="99" t="s">
        <v>230</v>
      </c>
      <c r="E112" s="99" t="s">
        <v>230</v>
      </c>
      <c r="F112" s="107"/>
      <c r="G112" s="107">
        <f t="shared" si="5"/>
        <v>0</v>
      </c>
      <c r="H112" s="107">
        <f t="shared" si="9"/>
        <v>0</v>
      </c>
      <c r="L112" t="b">
        <f t="shared" si="6"/>
        <v>1</v>
      </c>
      <c r="M112" s="5">
        <v>10376</v>
      </c>
      <c r="N112" s="113">
        <v>10376</v>
      </c>
      <c r="O112">
        <v>0</v>
      </c>
      <c r="P112">
        <v>0</v>
      </c>
    </row>
    <row r="113" spans="1:16" ht="15.75" thickBot="1" x14ac:dyDescent="0.3">
      <c r="A113" s="96">
        <v>10244</v>
      </c>
      <c r="B113" s="97" t="s">
        <v>83</v>
      </c>
      <c r="C113" s="100" t="s">
        <v>300</v>
      </c>
      <c r="D113" s="99">
        <v>0.151</v>
      </c>
      <c r="E113" s="99">
        <v>0</v>
      </c>
      <c r="F113" s="108" t="s">
        <v>232</v>
      </c>
      <c r="G113" s="107">
        <f t="shared" si="5"/>
        <v>0</v>
      </c>
      <c r="H113" s="107">
        <f t="shared" si="9"/>
        <v>0</v>
      </c>
      <c r="L113" t="b">
        <f t="shared" si="6"/>
        <v>1</v>
      </c>
      <c r="M113" s="5">
        <v>10378</v>
      </c>
      <c r="N113" s="113">
        <v>10378</v>
      </c>
      <c r="O113">
        <v>0</v>
      </c>
      <c r="P113">
        <v>0</v>
      </c>
    </row>
    <row r="114" spans="1:16" ht="15.75" thickBot="1" x14ac:dyDescent="0.3">
      <c r="A114" s="96">
        <v>10244</v>
      </c>
      <c r="B114" s="97" t="s">
        <v>83</v>
      </c>
      <c r="C114" s="100" t="s">
        <v>294</v>
      </c>
      <c r="D114" s="99">
        <v>2.573</v>
      </c>
      <c r="E114" s="99">
        <v>2.573</v>
      </c>
      <c r="F114" s="108" t="s">
        <v>274</v>
      </c>
      <c r="G114" s="107">
        <f t="shared" si="5"/>
        <v>0</v>
      </c>
      <c r="H114" s="107">
        <f t="shared" si="9"/>
        <v>2.573</v>
      </c>
      <c r="L114" t="b">
        <f t="shared" si="6"/>
        <v>1</v>
      </c>
      <c r="M114" s="5">
        <v>10379</v>
      </c>
      <c r="N114" s="113">
        <v>10379</v>
      </c>
      <c r="O114">
        <v>0</v>
      </c>
      <c r="P114">
        <v>0</v>
      </c>
    </row>
    <row r="115" spans="1:16" ht="15.75" thickBot="1" x14ac:dyDescent="0.3">
      <c r="A115" s="96">
        <v>10244</v>
      </c>
      <c r="B115" s="97" t="s">
        <v>83</v>
      </c>
      <c r="C115" s="100" t="s">
        <v>301</v>
      </c>
      <c r="D115" s="99">
        <v>0.182</v>
      </c>
      <c r="E115" s="99">
        <v>0</v>
      </c>
      <c r="F115" s="108" t="s">
        <v>232</v>
      </c>
      <c r="G115" s="107">
        <f t="shared" si="5"/>
        <v>0</v>
      </c>
      <c r="H115" s="107">
        <f t="shared" si="9"/>
        <v>0</v>
      </c>
      <c r="L115" t="b">
        <f t="shared" si="6"/>
        <v>1</v>
      </c>
      <c r="M115" s="5">
        <v>10388</v>
      </c>
      <c r="N115" s="113">
        <v>10388</v>
      </c>
      <c r="O115">
        <v>0</v>
      </c>
      <c r="P115">
        <v>0</v>
      </c>
    </row>
    <row r="116" spans="1:16" ht="15.75" thickBot="1" x14ac:dyDescent="0.3">
      <c r="A116" s="96">
        <v>10244</v>
      </c>
      <c r="B116" s="97" t="s">
        <v>83</v>
      </c>
      <c r="C116" s="100" t="s">
        <v>302</v>
      </c>
      <c r="D116" s="99">
        <v>1.03</v>
      </c>
      <c r="E116" s="99">
        <v>1.03</v>
      </c>
      <c r="F116" s="107"/>
      <c r="G116" s="107">
        <f t="shared" si="5"/>
        <v>1.03</v>
      </c>
      <c r="H116" s="107">
        <f t="shared" si="9"/>
        <v>0</v>
      </c>
      <c r="L116" t="b">
        <f t="shared" si="6"/>
        <v>1</v>
      </c>
      <c r="M116" s="5">
        <v>10391</v>
      </c>
      <c r="N116" s="113">
        <v>10391</v>
      </c>
      <c r="O116">
        <v>0</v>
      </c>
      <c r="P116">
        <v>0</v>
      </c>
    </row>
    <row r="117" spans="1:16" ht="15.75" thickBot="1" x14ac:dyDescent="0.3">
      <c r="A117" s="96">
        <v>10244</v>
      </c>
      <c r="B117" s="97" t="s">
        <v>83</v>
      </c>
      <c r="C117" s="100" t="s">
        <v>303</v>
      </c>
      <c r="D117" s="99">
        <v>0.41499999999999998</v>
      </c>
      <c r="E117" s="99">
        <v>0</v>
      </c>
      <c r="F117" s="108" t="s">
        <v>232</v>
      </c>
      <c r="G117" s="107">
        <f t="shared" si="5"/>
        <v>0</v>
      </c>
      <c r="H117" s="107">
        <f t="shared" si="9"/>
        <v>0</v>
      </c>
      <c r="L117" t="b">
        <f t="shared" si="6"/>
        <v>1</v>
      </c>
      <c r="M117" s="5">
        <v>10406</v>
      </c>
      <c r="N117" s="113">
        <v>10406</v>
      </c>
      <c r="O117">
        <v>0</v>
      </c>
      <c r="P117">
        <v>0</v>
      </c>
    </row>
    <row r="118" spans="1:16" ht="15.75" thickBot="1" x14ac:dyDescent="0.3">
      <c r="A118" s="96">
        <v>10246</v>
      </c>
      <c r="B118" s="97" t="s">
        <v>84</v>
      </c>
      <c r="C118" s="100" t="s">
        <v>304</v>
      </c>
      <c r="D118" s="99">
        <v>0.54200000000000004</v>
      </c>
      <c r="E118" s="99">
        <v>0</v>
      </c>
      <c r="F118" s="108" t="s">
        <v>247</v>
      </c>
      <c r="G118" s="107">
        <f t="shared" si="5"/>
        <v>0</v>
      </c>
      <c r="H118" s="107">
        <f t="shared" si="9"/>
        <v>0</v>
      </c>
      <c r="L118" t="b">
        <f t="shared" si="6"/>
        <v>1</v>
      </c>
      <c r="M118" s="5">
        <v>10408</v>
      </c>
      <c r="N118" s="113">
        <v>10408</v>
      </c>
      <c r="O118">
        <v>0</v>
      </c>
      <c r="P118">
        <v>0</v>
      </c>
    </row>
    <row r="119" spans="1:16" ht="15.75" thickBot="1" x14ac:dyDescent="0.3">
      <c r="A119" s="96">
        <v>10247</v>
      </c>
      <c r="B119" s="97" t="s">
        <v>85</v>
      </c>
      <c r="C119" s="100" t="s">
        <v>305</v>
      </c>
      <c r="D119" s="99">
        <v>0.26900000000000002</v>
      </c>
      <c r="E119" s="99">
        <v>0.26900000000000002</v>
      </c>
      <c r="F119" s="108" t="s">
        <v>274</v>
      </c>
      <c r="G119" s="107">
        <f t="shared" si="5"/>
        <v>0</v>
      </c>
      <c r="H119" s="107">
        <f t="shared" si="9"/>
        <v>0.26900000000000002</v>
      </c>
      <c r="L119" t="b">
        <f t="shared" si="6"/>
        <v>1</v>
      </c>
      <c r="M119" s="5">
        <v>10409</v>
      </c>
      <c r="N119" s="113">
        <v>10409</v>
      </c>
      <c r="O119">
        <v>0</v>
      </c>
      <c r="P119">
        <v>0</v>
      </c>
    </row>
    <row r="120" spans="1:16" ht="15.75" thickBot="1" x14ac:dyDescent="0.3">
      <c r="A120" s="96">
        <v>10247</v>
      </c>
      <c r="B120" s="97" t="s">
        <v>85</v>
      </c>
      <c r="C120" s="100" t="s">
        <v>306</v>
      </c>
      <c r="D120" s="99">
        <v>0.26900000000000002</v>
      </c>
      <c r="E120" s="99">
        <v>0.26900000000000002</v>
      </c>
      <c r="F120" s="108" t="s">
        <v>274</v>
      </c>
      <c r="G120" s="107">
        <f t="shared" si="5"/>
        <v>0</v>
      </c>
      <c r="H120" s="107">
        <f t="shared" si="9"/>
        <v>0.26900000000000002</v>
      </c>
      <c r="L120" t="b">
        <f t="shared" si="6"/>
        <v>1</v>
      </c>
      <c r="M120" s="5">
        <v>10426</v>
      </c>
      <c r="N120" s="113">
        <v>10426</v>
      </c>
      <c r="O120">
        <v>0</v>
      </c>
      <c r="P120">
        <v>0</v>
      </c>
    </row>
    <row r="121" spans="1:16" ht="15.75" thickBot="1" x14ac:dyDescent="0.3">
      <c r="A121" s="96">
        <v>10247</v>
      </c>
      <c r="B121" s="97" t="s">
        <v>85</v>
      </c>
      <c r="C121" s="100" t="s">
        <v>307</v>
      </c>
      <c r="D121" s="99">
        <v>0.27100000000000002</v>
      </c>
      <c r="E121" s="99">
        <v>0.27100000000000002</v>
      </c>
      <c r="F121" s="108" t="s">
        <v>274</v>
      </c>
      <c r="G121" s="107">
        <f t="shared" si="5"/>
        <v>0</v>
      </c>
      <c r="H121" s="107">
        <f t="shared" si="9"/>
        <v>0.27100000000000002</v>
      </c>
      <c r="L121" t="b">
        <f t="shared" si="6"/>
        <v>1</v>
      </c>
      <c r="M121" s="5">
        <v>10434</v>
      </c>
      <c r="N121" s="113">
        <v>10434</v>
      </c>
      <c r="O121">
        <v>0</v>
      </c>
      <c r="P121">
        <v>0</v>
      </c>
    </row>
    <row r="122" spans="1:16" ht="15.75" thickBot="1" x14ac:dyDescent="0.3">
      <c r="A122" s="96">
        <v>10247</v>
      </c>
      <c r="B122" s="97" t="s">
        <v>85</v>
      </c>
      <c r="C122" s="100" t="s">
        <v>233</v>
      </c>
      <c r="D122" s="99">
        <v>0.65600000000000003</v>
      </c>
      <c r="E122" s="99">
        <v>0.65600000000000003</v>
      </c>
      <c r="F122" s="108" t="s">
        <v>234</v>
      </c>
      <c r="G122" s="107">
        <f t="shared" si="5"/>
        <v>0.65600000000000003</v>
      </c>
      <c r="H122" s="107">
        <f t="shared" si="9"/>
        <v>0</v>
      </c>
      <c r="L122" t="b">
        <f t="shared" si="6"/>
        <v>1</v>
      </c>
      <c r="M122" s="5">
        <v>10436</v>
      </c>
      <c r="N122" s="113">
        <v>10436</v>
      </c>
      <c r="O122">
        <v>0</v>
      </c>
      <c r="P122">
        <v>0</v>
      </c>
    </row>
    <row r="123" spans="1:16" ht="15.75" thickBot="1" x14ac:dyDescent="0.3">
      <c r="A123" s="96">
        <v>10247</v>
      </c>
      <c r="B123" s="97" t="s">
        <v>85</v>
      </c>
      <c r="C123" s="100" t="s">
        <v>308</v>
      </c>
      <c r="D123" s="99">
        <v>0.92</v>
      </c>
      <c r="E123" s="99">
        <v>0</v>
      </c>
      <c r="F123" s="108" t="s">
        <v>379</v>
      </c>
      <c r="G123" s="107">
        <f t="shared" si="5"/>
        <v>0</v>
      </c>
      <c r="H123" s="107">
        <f>E123</f>
        <v>0</v>
      </c>
      <c r="L123" t="b">
        <f t="shared" si="6"/>
        <v>1</v>
      </c>
      <c r="M123" s="5">
        <v>10440</v>
      </c>
      <c r="N123" s="113">
        <v>10440</v>
      </c>
      <c r="O123">
        <v>6.6000000000000003E-2</v>
      </c>
      <c r="P123">
        <v>0</v>
      </c>
    </row>
    <row r="124" spans="1:16" ht="15.75" thickBot="1" x14ac:dyDescent="0.3">
      <c r="A124" s="96">
        <v>10078</v>
      </c>
      <c r="B124" s="97" t="s">
        <v>29</v>
      </c>
      <c r="C124" s="98" t="s">
        <v>229</v>
      </c>
      <c r="D124" s="99" t="s">
        <v>230</v>
      </c>
      <c r="E124" s="99" t="s">
        <v>230</v>
      </c>
      <c r="F124" s="107"/>
      <c r="G124" s="107">
        <f t="shared" si="5"/>
        <v>0</v>
      </c>
      <c r="H124" s="107">
        <f t="shared" si="9"/>
        <v>0</v>
      </c>
      <c r="L124" t="b">
        <f t="shared" si="6"/>
        <v>1</v>
      </c>
      <c r="M124" s="5">
        <v>10442</v>
      </c>
      <c r="N124" s="113">
        <v>10442</v>
      </c>
      <c r="O124">
        <v>0</v>
      </c>
      <c r="P124">
        <v>0</v>
      </c>
    </row>
    <row r="125" spans="1:16" ht="15.75" thickBot="1" x14ac:dyDescent="0.3">
      <c r="A125" s="96">
        <v>10079</v>
      </c>
      <c r="B125" s="97" t="s">
        <v>30</v>
      </c>
      <c r="C125" s="100" t="s">
        <v>249</v>
      </c>
      <c r="D125" s="99">
        <v>1.577</v>
      </c>
      <c r="E125" s="99">
        <v>1.4570000000000001</v>
      </c>
      <c r="F125" s="108" t="s">
        <v>250</v>
      </c>
      <c r="G125" s="107">
        <f t="shared" si="5"/>
        <v>1.4570000000000001</v>
      </c>
      <c r="H125" s="107">
        <f t="shared" si="9"/>
        <v>0</v>
      </c>
      <c r="L125" t="b">
        <f t="shared" si="6"/>
        <v>1</v>
      </c>
      <c r="M125" s="5">
        <v>10446</v>
      </c>
      <c r="N125" s="113">
        <v>10446</v>
      </c>
      <c r="O125">
        <v>0</v>
      </c>
      <c r="P125">
        <v>0</v>
      </c>
    </row>
    <row r="126" spans="1:16" ht="15.75" thickBot="1" x14ac:dyDescent="0.3">
      <c r="A126" s="96">
        <v>10079</v>
      </c>
      <c r="B126" s="97" t="s">
        <v>30</v>
      </c>
      <c r="C126" s="100" t="s">
        <v>252</v>
      </c>
      <c r="D126" s="99">
        <v>1.6</v>
      </c>
      <c r="E126" s="99">
        <v>1.484</v>
      </c>
      <c r="F126" s="108" t="s">
        <v>250</v>
      </c>
      <c r="G126" s="107">
        <f t="shared" si="5"/>
        <v>1.484</v>
      </c>
      <c r="H126" s="107">
        <f t="shared" si="9"/>
        <v>0</v>
      </c>
      <c r="L126" t="b">
        <f t="shared" si="6"/>
        <v>1</v>
      </c>
      <c r="M126" s="5">
        <v>10448</v>
      </c>
      <c r="N126" s="113">
        <v>10448</v>
      </c>
      <c r="O126">
        <v>0</v>
      </c>
      <c r="P126">
        <v>0</v>
      </c>
    </row>
    <row r="127" spans="1:16" ht="30.75" thickBot="1" x14ac:dyDescent="0.3">
      <c r="A127" s="96">
        <v>10079</v>
      </c>
      <c r="B127" s="97" t="s">
        <v>30</v>
      </c>
      <c r="C127" s="100" t="s">
        <v>309</v>
      </c>
      <c r="D127" s="99">
        <v>0</v>
      </c>
      <c r="E127" s="99">
        <v>4.0149999999999997</v>
      </c>
      <c r="F127" s="108" t="s">
        <v>310</v>
      </c>
      <c r="G127" s="107">
        <f t="shared" si="5"/>
        <v>0</v>
      </c>
      <c r="H127" s="107">
        <f>E127</f>
        <v>4.0149999999999997</v>
      </c>
      <c r="L127" t="b">
        <f t="shared" si="6"/>
        <v>1</v>
      </c>
      <c r="M127" s="5">
        <v>10451</v>
      </c>
      <c r="N127" s="113">
        <v>10451</v>
      </c>
      <c r="O127">
        <v>0</v>
      </c>
      <c r="P127">
        <v>0</v>
      </c>
    </row>
    <row r="128" spans="1:16" ht="15.75" thickBot="1" x14ac:dyDescent="0.3">
      <c r="A128" s="96">
        <v>10256</v>
      </c>
      <c r="B128" s="97" t="s">
        <v>86</v>
      </c>
      <c r="C128" s="100" t="s">
        <v>311</v>
      </c>
      <c r="D128" s="99">
        <v>0.52200000000000002</v>
      </c>
      <c r="E128" s="99">
        <v>0</v>
      </c>
      <c r="F128" s="108" t="s">
        <v>312</v>
      </c>
      <c r="G128" s="107">
        <f t="shared" si="5"/>
        <v>0</v>
      </c>
      <c r="H128" s="107">
        <f t="shared" ref="H128:H159" si="10">IF(F128="A",E128,0)</f>
        <v>0</v>
      </c>
      <c r="L128" t="b">
        <f t="shared" si="6"/>
        <v>1</v>
      </c>
      <c r="M128" s="5">
        <v>10482</v>
      </c>
      <c r="N128" s="113">
        <v>10482</v>
      </c>
      <c r="O128">
        <v>0</v>
      </c>
      <c r="P128">
        <v>0</v>
      </c>
    </row>
    <row r="129" spans="1:16" ht="15.75" thickBot="1" x14ac:dyDescent="0.3">
      <c r="A129" s="96">
        <v>10080</v>
      </c>
      <c r="B129" s="97" t="s">
        <v>31</v>
      </c>
      <c r="C129" s="98" t="s">
        <v>229</v>
      </c>
      <c r="D129" s="99" t="s">
        <v>230</v>
      </c>
      <c r="E129" s="99" t="s">
        <v>230</v>
      </c>
      <c r="F129" s="107"/>
      <c r="G129" s="107">
        <f t="shared" si="5"/>
        <v>0</v>
      </c>
      <c r="H129" s="107">
        <f t="shared" si="10"/>
        <v>0</v>
      </c>
      <c r="L129" t="b">
        <f t="shared" si="6"/>
        <v>1</v>
      </c>
      <c r="M129" s="5">
        <v>10502</v>
      </c>
      <c r="N129" s="113">
        <v>10502</v>
      </c>
      <c r="O129">
        <v>0</v>
      </c>
      <c r="P129">
        <v>0</v>
      </c>
    </row>
    <row r="130" spans="1:16" ht="15.75" thickBot="1" x14ac:dyDescent="0.3">
      <c r="A130" s="96">
        <v>10081</v>
      </c>
      <c r="B130" s="97" t="s">
        <v>32</v>
      </c>
      <c r="C130" s="100" t="s">
        <v>249</v>
      </c>
      <c r="D130" s="99">
        <v>1.577</v>
      </c>
      <c r="E130" s="99">
        <v>1.4570000000000001</v>
      </c>
      <c r="F130" s="108" t="s">
        <v>250</v>
      </c>
      <c r="G130" s="107">
        <f t="shared" si="5"/>
        <v>1.4570000000000001</v>
      </c>
      <c r="H130" s="107">
        <f t="shared" si="10"/>
        <v>0</v>
      </c>
      <c r="L130" t="b">
        <f t="shared" si="6"/>
        <v>0</v>
      </c>
      <c r="M130" s="5">
        <v>13927</v>
      </c>
      <c r="N130" s="113">
        <v>10597</v>
      </c>
      <c r="O130">
        <v>0</v>
      </c>
      <c r="P130">
        <v>0</v>
      </c>
    </row>
    <row r="131" spans="1:16" ht="15.75" thickBot="1" x14ac:dyDescent="0.3">
      <c r="A131" s="96">
        <v>10081</v>
      </c>
      <c r="B131" s="97" t="s">
        <v>32</v>
      </c>
      <c r="C131" s="100" t="s">
        <v>252</v>
      </c>
      <c r="D131" s="99">
        <v>1.6</v>
      </c>
      <c r="E131" s="99">
        <v>1.484</v>
      </c>
      <c r="F131" s="108" t="s">
        <v>250</v>
      </c>
      <c r="G131" s="107">
        <f t="shared" ref="G131:G194" si="11">IF(E131="-",0,E131-H131)</f>
        <v>1.484</v>
      </c>
      <c r="H131" s="107">
        <f t="shared" si="10"/>
        <v>0</v>
      </c>
      <c r="L131" t="b">
        <f t="shared" ref="L131:L134" si="12">N131=M131</f>
        <v>0</v>
      </c>
      <c r="M131" s="5">
        <v>10597</v>
      </c>
      <c r="N131" s="113">
        <v>10706</v>
      </c>
      <c r="O131">
        <v>0</v>
      </c>
      <c r="P131">
        <v>0</v>
      </c>
    </row>
    <row r="132" spans="1:16" ht="15.75" thickBot="1" x14ac:dyDescent="0.3">
      <c r="A132" s="96">
        <v>10082</v>
      </c>
      <c r="B132" s="97" t="s">
        <v>33</v>
      </c>
      <c r="C132" s="98" t="s">
        <v>229</v>
      </c>
      <c r="D132" s="99" t="s">
        <v>230</v>
      </c>
      <c r="E132" s="99" t="s">
        <v>230</v>
      </c>
      <c r="F132" s="107"/>
      <c r="G132" s="107">
        <f t="shared" si="11"/>
        <v>0</v>
      </c>
      <c r="H132" s="107">
        <f t="shared" si="10"/>
        <v>0</v>
      </c>
      <c r="L132" t="b">
        <f t="shared" si="12"/>
        <v>0</v>
      </c>
      <c r="M132" s="5">
        <v>10706</v>
      </c>
      <c r="N132" s="113">
        <v>11680</v>
      </c>
      <c r="O132">
        <v>0</v>
      </c>
      <c r="P132">
        <v>0</v>
      </c>
    </row>
    <row r="133" spans="1:16" ht="15.75" thickBot="1" x14ac:dyDescent="0.3">
      <c r="A133" s="96">
        <v>10258</v>
      </c>
      <c r="B133" s="97" t="s">
        <v>87</v>
      </c>
      <c r="C133" s="100" t="s">
        <v>313</v>
      </c>
      <c r="D133" s="99">
        <v>9.4E-2</v>
      </c>
      <c r="E133" s="99">
        <v>0</v>
      </c>
      <c r="F133" s="108" t="s">
        <v>232</v>
      </c>
      <c r="G133" s="107">
        <f t="shared" si="11"/>
        <v>0</v>
      </c>
      <c r="H133" s="107">
        <f t="shared" si="10"/>
        <v>0</v>
      </c>
      <c r="L133" t="b">
        <f t="shared" si="12"/>
        <v>0</v>
      </c>
      <c r="M133" s="5">
        <v>11680</v>
      </c>
      <c r="N133" s="113">
        <v>12026</v>
      </c>
      <c r="O133">
        <v>0</v>
      </c>
      <c r="P133">
        <v>0</v>
      </c>
    </row>
    <row r="134" spans="1:16" ht="15.75" thickBot="1" x14ac:dyDescent="0.3">
      <c r="A134" s="96">
        <v>10258</v>
      </c>
      <c r="B134" s="97" t="s">
        <v>87</v>
      </c>
      <c r="C134" s="100" t="s">
        <v>314</v>
      </c>
      <c r="D134" s="99">
        <v>0</v>
      </c>
      <c r="E134" s="99">
        <v>0</v>
      </c>
      <c r="F134" s="108" t="s">
        <v>315</v>
      </c>
      <c r="G134" s="107">
        <f t="shared" si="11"/>
        <v>0</v>
      </c>
      <c r="H134" s="107">
        <f t="shared" si="10"/>
        <v>0</v>
      </c>
      <c r="L134" t="b">
        <f t="shared" si="12"/>
        <v>0</v>
      </c>
      <c r="M134" s="6">
        <v>12026</v>
      </c>
      <c r="N134" s="113">
        <v>13927</v>
      </c>
      <c r="O134">
        <v>0</v>
      </c>
      <c r="P134">
        <v>0</v>
      </c>
    </row>
    <row r="135" spans="1:16" ht="30.75" thickBot="1" x14ac:dyDescent="0.3">
      <c r="A135" s="96">
        <v>10258</v>
      </c>
      <c r="B135" s="97" t="s">
        <v>87</v>
      </c>
      <c r="C135" s="100" t="s">
        <v>316</v>
      </c>
      <c r="D135" s="99">
        <v>3.4390000000000001</v>
      </c>
      <c r="E135" s="99">
        <v>3.4390000000000001</v>
      </c>
      <c r="F135" s="107"/>
      <c r="G135" s="107">
        <f t="shared" si="11"/>
        <v>3.4390000000000001</v>
      </c>
      <c r="H135" s="107">
        <f t="shared" si="10"/>
        <v>0</v>
      </c>
      <c r="N135" s="113" t="s">
        <v>375</v>
      </c>
      <c r="O135">
        <v>1478.604</v>
      </c>
      <c r="P135">
        <v>20.639999999999997</v>
      </c>
    </row>
    <row r="136" spans="1:16" ht="15.75" thickBot="1" x14ac:dyDescent="0.3">
      <c r="A136" s="96">
        <v>10259</v>
      </c>
      <c r="B136" s="97" t="s">
        <v>88</v>
      </c>
      <c r="C136" s="98" t="s">
        <v>229</v>
      </c>
      <c r="D136" s="99" t="s">
        <v>230</v>
      </c>
      <c r="E136" s="99" t="s">
        <v>230</v>
      </c>
      <c r="F136" s="107"/>
      <c r="G136" s="107">
        <f t="shared" si="11"/>
        <v>0</v>
      </c>
      <c r="H136" s="107">
        <f t="shared" si="10"/>
        <v>0</v>
      </c>
    </row>
    <row r="137" spans="1:16" ht="15.75" thickBot="1" x14ac:dyDescent="0.3">
      <c r="A137" s="96">
        <v>10260</v>
      </c>
      <c r="B137" s="97" t="s">
        <v>89</v>
      </c>
      <c r="C137" s="98" t="s">
        <v>229</v>
      </c>
      <c r="D137" s="99" t="s">
        <v>230</v>
      </c>
      <c r="E137" s="99" t="s">
        <v>230</v>
      </c>
      <c r="F137" s="107"/>
      <c r="G137" s="107">
        <f t="shared" si="11"/>
        <v>0</v>
      </c>
      <c r="H137" s="107">
        <f t="shared" si="10"/>
        <v>0</v>
      </c>
    </row>
    <row r="138" spans="1:16" ht="15.75" thickBot="1" x14ac:dyDescent="0.3">
      <c r="A138" s="96">
        <v>10083</v>
      </c>
      <c r="B138" s="97" t="s">
        <v>34</v>
      </c>
      <c r="C138" s="98" t="s">
        <v>229</v>
      </c>
      <c r="D138" s="99" t="s">
        <v>230</v>
      </c>
      <c r="E138" s="99" t="s">
        <v>230</v>
      </c>
      <c r="F138" s="107"/>
      <c r="G138" s="107">
        <f t="shared" si="11"/>
        <v>0</v>
      </c>
      <c r="H138" s="107">
        <f t="shared" si="10"/>
        <v>0</v>
      </c>
    </row>
    <row r="139" spans="1:16" ht="15.75" thickBot="1" x14ac:dyDescent="0.3">
      <c r="A139" s="96">
        <v>10273</v>
      </c>
      <c r="B139" s="97" t="s">
        <v>90</v>
      </c>
      <c r="C139" s="98" t="s">
        <v>229</v>
      </c>
      <c r="D139" s="99" t="s">
        <v>230</v>
      </c>
      <c r="E139" s="99" t="s">
        <v>230</v>
      </c>
      <c r="F139" s="107"/>
      <c r="G139" s="107">
        <f t="shared" si="11"/>
        <v>0</v>
      </c>
      <c r="H139" s="107">
        <f t="shared" si="10"/>
        <v>0</v>
      </c>
    </row>
    <row r="140" spans="1:16" ht="15.75" thickBot="1" x14ac:dyDescent="0.3">
      <c r="A140" s="96">
        <v>10278</v>
      </c>
      <c r="B140" s="97" t="s">
        <v>91</v>
      </c>
      <c r="C140" s="98" t="s">
        <v>317</v>
      </c>
      <c r="D140" s="99">
        <v>1.53</v>
      </c>
      <c r="E140" s="99">
        <v>1.53</v>
      </c>
      <c r="F140" s="107"/>
      <c r="G140" s="107">
        <f t="shared" si="11"/>
        <v>1.53</v>
      </c>
      <c r="H140" s="107">
        <f t="shared" si="10"/>
        <v>0</v>
      </c>
    </row>
    <row r="141" spans="1:16" ht="15.75" thickBot="1" x14ac:dyDescent="0.3">
      <c r="A141" s="96">
        <v>10279</v>
      </c>
      <c r="B141" s="97" t="s">
        <v>92</v>
      </c>
      <c r="C141" s="100" t="s">
        <v>295</v>
      </c>
      <c r="D141" s="99">
        <v>4.4039999999999999</v>
      </c>
      <c r="E141" s="99">
        <v>4.4039999999999999</v>
      </c>
      <c r="F141" s="107"/>
      <c r="G141" s="107">
        <f t="shared" si="11"/>
        <v>4.4039999999999999</v>
      </c>
      <c r="H141" s="107">
        <f t="shared" si="10"/>
        <v>0</v>
      </c>
    </row>
    <row r="142" spans="1:16" ht="15.75" thickBot="1" x14ac:dyDescent="0.3">
      <c r="A142" s="96">
        <v>10284</v>
      </c>
      <c r="B142" s="97" t="s">
        <v>93</v>
      </c>
      <c r="C142" s="98" t="s">
        <v>229</v>
      </c>
      <c r="D142" s="99" t="s">
        <v>230</v>
      </c>
      <c r="E142" s="99" t="s">
        <v>230</v>
      </c>
      <c r="F142" s="107"/>
      <c r="G142" s="107">
        <f t="shared" si="11"/>
        <v>0</v>
      </c>
      <c r="H142" s="107">
        <f t="shared" si="10"/>
        <v>0</v>
      </c>
    </row>
    <row r="143" spans="1:16" ht="15.75" thickBot="1" x14ac:dyDescent="0.3">
      <c r="A143" s="96">
        <v>10285</v>
      </c>
      <c r="B143" s="97" t="s">
        <v>94</v>
      </c>
      <c r="C143" s="100" t="s">
        <v>229</v>
      </c>
      <c r="D143" s="99" t="s">
        <v>230</v>
      </c>
      <c r="E143" s="99" t="s">
        <v>230</v>
      </c>
      <c r="F143" s="107"/>
      <c r="G143" s="107">
        <f t="shared" si="11"/>
        <v>0</v>
      </c>
      <c r="H143" s="107">
        <f t="shared" si="10"/>
        <v>0</v>
      </c>
    </row>
    <row r="144" spans="1:16" ht="15.75" thickBot="1" x14ac:dyDescent="0.3">
      <c r="A144" s="96">
        <v>10286</v>
      </c>
      <c r="B144" s="97" t="s">
        <v>95</v>
      </c>
      <c r="C144" s="98" t="s">
        <v>318</v>
      </c>
      <c r="D144" s="99">
        <v>27.402999999999999</v>
      </c>
      <c r="E144" s="99">
        <v>24.13</v>
      </c>
      <c r="F144" s="108" t="s">
        <v>250</v>
      </c>
      <c r="G144" s="107">
        <f t="shared" si="11"/>
        <v>24.13</v>
      </c>
      <c r="H144" s="107">
        <f t="shared" si="10"/>
        <v>0</v>
      </c>
    </row>
    <row r="145" spans="1:8" ht="15.75" thickBot="1" x14ac:dyDescent="0.3">
      <c r="A145" s="96">
        <v>10288</v>
      </c>
      <c r="B145" s="97" t="s">
        <v>96</v>
      </c>
      <c r="C145" s="98" t="s">
        <v>319</v>
      </c>
      <c r="D145" s="99">
        <v>6.6000000000000003E-2</v>
      </c>
      <c r="E145" s="99">
        <v>0</v>
      </c>
      <c r="F145" s="108" t="s">
        <v>232</v>
      </c>
      <c r="G145" s="107">
        <f t="shared" si="11"/>
        <v>0</v>
      </c>
      <c r="H145" s="107">
        <f t="shared" si="10"/>
        <v>0</v>
      </c>
    </row>
    <row r="146" spans="1:8" ht="15.75" thickBot="1" x14ac:dyDescent="0.3">
      <c r="A146" s="96">
        <v>10291</v>
      </c>
      <c r="B146" s="97" t="s">
        <v>97</v>
      </c>
      <c r="C146" s="100" t="s">
        <v>320</v>
      </c>
      <c r="D146" s="99">
        <v>7.5670000000000002</v>
      </c>
      <c r="E146" s="99">
        <v>0</v>
      </c>
      <c r="F146" s="108" t="s">
        <v>239</v>
      </c>
      <c r="G146" s="107">
        <f t="shared" si="11"/>
        <v>0</v>
      </c>
      <c r="H146" s="107">
        <f t="shared" si="10"/>
        <v>0</v>
      </c>
    </row>
    <row r="147" spans="1:8" ht="15.75" thickBot="1" x14ac:dyDescent="0.3">
      <c r="A147" s="96">
        <v>10294</v>
      </c>
      <c r="B147" s="97" t="s">
        <v>98</v>
      </c>
      <c r="C147" s="98" t="s">
        <v>229</v>
      </c>
      <c r="D147" s="99" t="s">
        <v>230</v>
      </c>
      <c r="E147" s="99" t="s">
        <v>230</v>
      </c>
      <c r="F147" s="107"/>
      <c r="G147" s="107">
        <f t="shared" si="11"/>
        <v>0</v>
      </c>
      <c r="H147" s="107">
        <f t="shared" si="10"/>
        <v>0</v>
      </c>
    </row>
    <row r="148" spans="1:8" ht="15.75" thickBot="1" x14ac:dyDescent="0.3">
      <c r="A148" s="96">
        <v>10304</v>
      </c>
      <c r="B148" s="97" t="s">
        <v>99</v>
      </c>
      <c r="C148" s="98" t="s">
        <v>229</v>
      </c>
      <c r="D148" s="99" t="s">
        <v>230</v>
      </c>
      <c r="E148" s="99" t="s">
        <v>230</v>
      </c>
      <c r="F148" s="107"/>
      <c r="G148" s="107">
        <f t="shared" si="11"/>
        <v>0</v>
      </c>
      <c r="H148" s="107">
        <f t="shared" si="10"/>
        <v>0</v>
      </c>
    </row>
    <row r="149" spans="1:8" ht="15.75" thickBot="1" x14ac:dyDescent="0.3">
      <c r="A149" s="96">
        <v>10306</v>
      </c>
      <c r="B149" s="97" t="s">
        <v>100</v>
      </c>
      <c r="C149" s="100" t="s">
        <v>321</v>
      </c>
      <c r="D149" s="99">
        <v>42.718000000000004</v>
      </c>
      <c r="E149" s="114">
        <f>IF(Calculation!E101&gt;'Attachment A'!D149,0,'Attachment A'!D149-Calculation!E101)</f>
        <v>0</v>
      </c>
      <c r="F149" s="108" t="s">
        <v>322</v>
      </c>
      <c r="G149" s="107">
        <f t="shared" si="11"/>
        <v>0</v>
      </c>
      <c r="H149" s="107">
        <f t="shared" si="10"/>
        <v>0</v>
      </c>
    </row>
    <row r="150" spans="1:8" ht="30.75" thickBot="1" x14ac:dyDescent="0.3">
      <c r="A150" s="96">
        <v>10306</v>
      </c>
      <c r="B150" s="97" t="s">
        <v>100</v>
      </c>
      <c r="C150" s="100" t="s">
        <v>323</v>
      </c>
      <c r="D150" s="99">
        <v>3.581</v>
      </c>
      <c r="E150" s="99">
        <v>3.581</v>
      </c>
      <c r="F150" s="107"/>
      <c r="G150" s="107">
        <f t="shared" si="11"/>
        <v>3.581</v>
      </c>
      <c r="H150" s="107">
        <f t="shared" si="10"/>
        <v>0</v>
      </c>
    </row>
    <row r="151" spans="1:8" ht="15.75" thickBot="1" x14ac:dyDescent="0.3">
      <c r="A151" s="96">
        <v>10306</v>
      </c>
      <c r="B151" s="97" t="s">
        <v>100</v>
      </c>
      <c r="C151" s="100" t="s">
        <v>324</v>
      </c>
      <c r="D151" s="99">
        <v>40.048999999999999</v>
      </c>
      <c r="E151" s="114">
        <f>IF((Calculation!E101-'Attachment A'!E149)&gt;0,'Attachment A'!D151-(Calculation!E101-'Attachment A'!D149),D151)</f>
        <v>32.442999999999998</v>
      </c>
      <c r="F151" s="108" t="s">
        <v>322</v>
      </c>
      <c r="G151" s="107">
        <f t="shared" si="11"/>
        <v>32.442999999999998</v>
      </c>
      <c r="H151" s="107">
        <f t="shared" si="10"/>
        <v>0</v>
      </c>
    </row>
    <row r="152" spans="1:8" ht="15.75" thickBot="1" x14ac:dyDescent="0.3">
      <c r="A152" s="96">
        <v>10306</v>
      </c>
      <c r="B152" s="97" t="s">
        <v>100</v>
      </c>
      <c r="C152" s="100" t="s">
        <v>325</v>
      </c>
      <c r="D152" s="99">
        <v>0.3</v>
      </c>
      <c r="E152" s="99">
        <v>0</v>
      </c>
      <c r="F152" s="108" t="s">
        <v>232</v>
      </c>
      <c r="G152" s="107">
        <f t="shared" si="11"/>
        <v>0</v>
      </c>
      <c r="H152" s="107">
        <f t="shared" si="10"/>
        <v>0</v>
      </c>
    </row>
    <row r="153" spans="1:8" ht="30.75" thickBot="1" x14ac:dyDescent="0.3">
      <c r="A153" s="96">
        <v>10306</v>
      </c>
      <c r="B153" s="97" t="s">
        <v>100</v>
      </c>
      <c r="C153" s="100" t="s">
        <v>326</v>
      </c>
      <c r="D153" s="99">
        <v>0.83</v>
      </c>
      <c r="E153" s="99">
        <v>0</v>
      </c>
      <c r="F153" s="108" t="s">
        <v>288</v>
      </c>
      <c r="G153" s="107">
        <f t="shared" si="11"/>
        <v>0</v>
      </c>
      <c r="H153" s="107">
        <f t="shared" si="10"/>
        <v>0</v>
      </c>
    </row>
    <row r="154" spans="1:8" ht="15.75" thickBot="1" x14ac:dyDescent="0.3">
      <c r="A154" s="96">
        <v>10307</v>
      </c>
      <c r="B154" s="97" t="s">
        <v>101</v>
      </c>
      <c r="C154" s="100" t="s">
        <v>327</v>
      </c>
      <c r="D154" s="99">
        <v>0</v>
      </c>
      <c r="E154" s="99">
        <v>5</v>
      </c>
      <c r="F154" s="108" t="s">
        <v>380</v>
      </c>
      <c r="G154" s="107">
        <f t="shared" si="11"/>
        <v>0</v>
      </c>
      <c r="H154" s="107">
        <f>E154</f>
        <v>5</v>
      </c>
    </row>
    <row r="155" spans="1:8" ht="15.75" thickBot="1" x14ac:dyDescent="0.3">
      <c r="A155" s="96">
        <v>10086</v>
      </c>
      <c r="B155" s="97" t="s">
        <v>35</v>
      </c>
      <c r="C155" s="98" t="s">
        <v>229</v>
      </c>
      <c r="D155" s="99" t="s">
        <v>230</v>
      </c>
      <c r="E155" s="99" t="s">
        <v>230</v>
      </c>
      <c r="F155" s="107"/>
      <c r="G155" s="107">
        <f t="shared" si="11"/>
        <v>0</v>
      </c>
      <c r="H155" s="107">
        <f t="shared" si="10"/>
        <v>0</v>
      </c>
    </row>
    <row r="156" spans="1:8" ht="15.75" thickBot="1" x14ac:dyDescent="0.3">
      <c r="A156" s="96">
        <v>10087</v>
      </c>
      <c r="B156" s="97" t="s">
        <v>36</v>
      </c>
      <c r="C156" s="100" t="s">
        <v>328</v>
      </c>
      <c r="D156" s="99">
        <v>0</v>
      </c>
      <c r="E156" s="99">
        <v>0</v>
      </c>
      <c r="F156" s="108" t="s">
        <v>244</v>
      </c>
      <c r="G156" s="107">
        <f t="shared" si="11"/>
        <v>0</v>
      </c>
      <c r="H156" s="107">
        <f t="shared" si="10"/>
        <v>0</v>
      </c>
    </row>
    <row r="157" spans="1:8" ht="15.75" thickBot="1" x14ac:dyDescent="0.3">
      <c r="A157" s="96">
        <v>10087</v>
      </c>
      <c r="B157" s="97" t="s">
        <v>36</v>
      </c>
      <c r="C157" s="100" t="s">
        <v>329</v>
      </c>
      <c r="D157" s="99">
        <v>19.178000000000001</v>
      </c>
      <c r="E157" s="99">
        <v>0</v>
      </c>
      <c r="F157" s="108" t="s">
        <v>239</v>
      </c>
      <c r="G157" s="107">
        <f t="shared" si="11"/>
        <v>0</v>
      </c>
      <c r="H157" s="107">
        <f t="shared" si="10"/>
        <v>0</v>
      </c>
    </row>
    <row r="158" spans="1:8" ht="15.75" thickBot="1" x14ac:dyDescent="0.3">
      <c r="A158" s="96">
        <v>10706</v>
      </c>
      <c r="B158" s="97" t="s">
        <v>136</v>
      </c>
      <c r="C158" s="98" t="s">
        <v>229</v>
      </c>
      <c r="D158" s="99" t="s">
        <v>230</v>
      </c>
      <c r="E158" s="99" t="s">
        <v>230</v>
      </c>
      <c r="F158" s="107"/>
      <c r="G158" s="107">
        <f t="shared" si="11"/>
        <v>0</v>
      </c>
      <c r="H158" s="107">
        <f t="shared" si="10"/>
        <v>0</v>
      </c>
    </row>
    <row r="159" spans="1:8" ht="15.75" thickBot="1" x14ac:dyDescent="0.3">
      <c r="A159" s="96">
        <v>10331</v>
      </c>
      <c r="B159" s="97" t="s">
        <v>103</v>
      </c>
      <c r="C159" s="98" t="s">
        <v>229</v>
      </c>
      <c r="D159" s="99" t="s">
        <v>230</v>
      </c>
      <c r="E159" s="99" t="s">
        <v>230</v>
      </c>
      <c r="F159" s="107"/>
      <c r="G159" s="107">
        <f t="shared" si="11"/>
        <v>0</v>
      </c>
      <c r="H159" s="107">
        <f t="shared" si="10"/>
        <v>0</v>
      </c>
    </row>
    <row r="160" spans="1:8" ht="15.75" thickBot="1" x14ac:dyDescent="0.3">
      <c r="A160" s="96">
        <v>10333</v>
      </c>
      <c r="B160" s="97" t="s">
        <v>104</v>
      </c>
      <c r="C160" s="98" t="s">
        <v>229</v>
      </c>
      <c r="D160" s="99" t="s">
        <v>230</v>
      </c>
      <c r="E160" s="99" t="s">
        <v>230</v>
      </c>
      <c r="F160" s="107"/>
      <c r="G160" s="107">
        <f t="shared" si="11"/>
        <v>0</v>
      </c>
      <c r="H160" s="107">
        <f t="shared" ref="H160:H191" si="13">IF(F160="A",E160,0)</f>
        <v>0</v>
      </c>
    </row>
    <row r="161" spans="1:8" ht="15.75" thickBot="1" x14ac:dyDescent="0.3">
      <c r="A161" s="96">
        <v>10089</v>
      </c>
      <c r="B161" s="97" t="s">
        <v>37</v>
      </c>
      <c r="C161" s="100" t="s">
        <v>330</v>
      </c>
      <c r="D161" s="99">
        <v>0.58199999999999996</v>
      </c>
      <c r="E161" s="99">
        <v>0.58199999999999996</v>
      </c>
      <c r="F161" s="108" t="s">
        <v>274</v>
      </c>
      <c r="G161" s="107">
        <f t="shared" si="11"/>
        <v>0</v>
      </c>
      <c r="H161" s="107">
        <f t="shared" si="13"/>
        <v>0.58199999999999996</v>
      </c>
    </row>
    <row r="162" spans="1:8" ht="15.75" thickBot="1" x14ac:dyDescent="0.3">
      <c r="A162" s="96">
        <v>10338</v>
      </c>
      <c r="B162" s="97" t="s">
        <v>105</v>
      </c>
      <c r="C162" s="98" t="s">
        <v>229</v>
      </c>
      <c r="D162" s="99" t="s">
        <v>230</v>
      </c>
      <c r="E162" s="99" t="s">
        <v>230</v>
      </c>
      <c r="F162" s="107"/>
      <c r="G162" s="107">
        <f t="shared" si="11"/>
        <v>0</v>
      </c>
      <c r="H162" s="107">
        <f t="shared" si="13"/>
        <v>0</v>
      </c>
    </row>
    <row r="163" spans="1:8" ht="15.75" thickBot="1" x14ac:dyDescent="0.3">
      <c r="A163" s="96">
        <v>10091</v>
      </c>
      <c r="B163" s="97" t="s">
        <v>38</v>
      </c>
      <c r="C163" s="98" t="s">
        <v>229</v>
      </c>
      <c r="D163" s="99" t="s">
        <v>230</v>
      </c>
      <c r="E163" s="99" t="s">
        <v>230</v>
      </c>
      <c r="F163" s="107"/>
      <c r="G163" s="107">
        <f t="shared" si="11"/>
        <v>0</v>
      </c>
      <c r="H163" s="107">
        <f t="shared" si="13"/>
        <v>0</v>
      </c>
    </row>
    <row r="164" spans="1:8" ht="15.75" thickBot="1" x14ac:dyDescent="0.3">
      <c r="A164" s="96">
        <v>10342</v>
      </c>
      <c r="B164" s="97" t="s">
        <v>106</v>
      </c>
      <c r="C164" s="98" t="s">
        <v>229</v>
      </c>
      <c r="D164" s="99" t="s">
        <v>230</v>
      </c>
      <c r="E164" s="99" t="s">
        <v>230</v>
      </c>
      <c r="F164" s="107"/>
      <c r="G164" s="107">
        <f t="shared" si="11"/>
        <v>0</v>
      </c>
      <c r="H164" s="107">
        <f t="shared" si="13"/>
        <v>0</v>
      </c>
    </row>
    <row r="165" spans="1:8" ht="15.75" thickBot="1" x14ac:dyDescent="0.3">
      <c r="A165" s="96">
        <v>10343</v>
      </c>
      <c r="B165" s="97" t="s">
        <v>107</v>
      </c>
      <c r="C165" s="100" t="s">
        <v>331</v>
      </c>
      <c r="D165" s="99">
        <v>7.9000000000000001E-2</v>
      </c>
      <c r="E165" s="99">
        <v>0</v>
      </c>
      <c r="F165" s="108" t="s">
        <v>232</v>
      </c>
      <c r="G165" s="107">
        <f t="shared" si="11"/>
        <v>0</v>
      </c>
      <c r="H165" s="107">
        <f t="shared" si="13"/>
        <v>0</v>
      </c>
    </row>
    <row r="166" spans="1:8" ht="30.75" thickBot="1" x14ac:dyDescent="0.3">
      <c r="A166" s="96">
        <v>10343</v>
      </c>
      <c r="B166" s="97" t="s">
        <v>107</v>
      </c>
      <c r="C166" s="100" t="s">
        <v>332</v>
      </c>
      <c r="D166" s="99">
        <v>1.6E-2</v>
      </c>
      <c r="E166" s="99">
        <v>0</v>
      </c>
      <c r="F166" s="108" t="s">
        <v>232</v>
      </c>
      <c r="G166" s="107">
        <f t="shared" si="11"/>
        <v>0</v>
      </c>
      <c r="H166" s="107">
        <f t="shared" si="13"/>
        <v>0</v>
      </c>
    </row>
    <row r="167" spans="1:8" ht="30.75" thickBot="1" x14ac:dyDescent="0.3">
      <c r="A167" s="96">
        <v>10343</v>
      </c>
      <c r="B167" s="97" t="s">
        <v>107</v>
      </c>
      <c r="C167" s="100" t="s">
        <v>333</v>
      </c>
      <c r="D167" s="99">
        <v>4.3999999999999997E-2</v>
      </c>
      <c r="E167" s="99">
        <v>0</v>
      </c>
      <c r="F167" s="108" t="s">
        <v>232</v>
      </c>
      <c r="G167" s="107">
        <f t="shared" si="11"/>
        <v>0</v>
      </c>
      <c r="H167" s="107">
        <f t="shared" si="13"/>
        <v>0</v>
      </c>
    </row>
    <row r="168" spans="1:8" ht="30.75" thickBot="1" x14ac:dyDescent="0.3">
      <c r="A168" s="96">
        <v>10349</v>
      </c>
      <c r="B168" s="97" t="s">
        <v>108</v>
      </c>
      <c r="C168" s="100" t="s">
        <v>334</v>
      </c>
      <c r="D168" s="99">
        <v>-42.716999999999999</v>
      </c>
      <c r="E168" s="99">
        <v>-42.716999999999999</v>
      </c>
      <c r="F168" s="109" t="s">
        <v>244</v>
      </c>
      <c r="G168" s="107">
        <f t="shared" si="11"/>
        <v>-42.716999999999999</v>
      </c>
      <c r="H168" s="107">
        <f t="shared" si="13"/>
        <v>0</v>
      </c>
    </row>
    <row r="169" spans="1:8" ht="30.75" thickBot="1" x14ac:dyDescent="0.3">
      <c r="A169" s="96">
        <v>10349</v>
      </c>
      <c r="B169" s="97" t="s">
        <v>108</v>
      </c>
      <c r="C169" s="100" t="s">
        <v>335</v>
      </c>
      <c r="D169" s="99">
        <v>343.99900000000002</v>
      </c>
      <c r="E169" s="99">
        <v>343.99900000000002</v>
      </c>
      <c r="F169" s="107"/>
      <c r="G169" s="107">
        <f t="shared" si="11"/>
        <v>343.99900000000002</v>
      </c>
      <c r="H169" s="107">
        <f t="shared" si="13"/>
        <v>0</v>
      </c>
    </row>
    <row r="170" spans="1:8" ht="30.75" thickBot="1" x14ac:dyDescent="0.3">
      <c r="A170" s="96">
        <v>10349</v>
      </c>
      <c r="B170" s="97" t="s">
        <v>108</v>
      </c>
      <c r="C170" s="100" t="s">
        <v>336</v>
      </c>
      <c r="D170" s="99">
        <v>-3.589</v>
      </c>
      <c r="E170" s="99">
        <v>-3.589</v>
      </c>
      <c r="F170" s="107"/>
      <c r="G170" s="107">
        <f t="shared" si="11"/>
        <v>-3.589</v>
      </c>
      <c r="H170" s="107">
        <f t="shared" si="13"/>
        <v>0</v>
      </c>
    </row>
    <row r="171" spans="1:8" ht="15.75" thickBot="1" x14ac:dyDescent="0.3">
      <c r="A171" s="96">
        <v>10349</v>
      </c>
      <c r="B171" s="97" t="s">
        <v>108</v>
      </c>
      <c r="C171" s="100" t="s">
        <v>337</v>
      </c>
      <c r="D171" s="99">
        <v>10.638</v>
      </c>
      <c r="E171" s="99">
        <v>10.638</v>
      </c>
      <c r="F171" s="107"/>
      <c r="G171" s="107">
        <f t="shared" si="11"/>
        <v>10.638</v>
      </c>
      <c r="H171" s="107">
        <f t="shared" si="13"/>
        <v>0</v>
      </c>
    </row>
    <row r="172" spans="1:8" ht="15.75" thickBot="1" x14ac:dyDescent="0.3">
      <c r="A172" s="96">
        <v>10349</v>
      </c>
      <c r="B172" s="97" t="s">
        <v>108</v>
      </c>
      <c r="C172" s="100" t="s">
        <v>338</v>
      </c>
      <c r="D172" s="99">
        <v>66.460999999999999</v>
      </c>
      <c r="E172" s="99">
        <v>66.460999999999999</v>
      </c>
      <c r="F172" s="107"/>
      <c r="G172" s="107">
        <f t="shared" si="11"/>
        <v>66.460999999999999</v>
      </c>
      <c r="H172" s="107">
        <f t="shared" si="13"/>
        <v>0</v>
      </c>
    </row>
    <row r="173" spans="1:8" ht="15.75" thickBot="1" x14ac:dyDescent="0.3">
      <c r="A173" s="96">
        <v>10349</v>
      </c>
      <c r="B173" s="97" t="s">
        <v>108</v>
      </c>
      <c r="C173" s="100" t="s">
        <v>339</v>
      </c>
      <c r="D173" s="99">
        <v>0.11700000000000001</v>
      </c>
      <c r="E173" s="99">
        <v>0</v>
      </c>
      <c r="F173" s="108" t="s">
        <v>244</v>
      </c>
      <c r="G173" s="107">
        <f t="shared" si="11"/>
        <v>0</v>
      </c>
      <c r="H173" s="107">
        <f t="shared" si="13"/>
        <v>0</v>
      </c>
    </row>
    <row r="174" spans="1:8" ht="15.75" thickBot="1" x14ac:dyDescent="0.3">
      <c r="A174" s="96">
        <v>10349</v>
      </c>
      <c r="B174" s="97" t="s">
        <v>108</v>
      </c>
      <c r="C174" s="100" t="s">
        <v>340</v>
      </c>
      <c r="D174" s="99">
        <v>79.593999999999994</v>
      </c>
      <c r="E174" s="99">
        <v>79.593999999999994</v>
      </c>
      <c r="F174" s="107"/>
      <c r="G174" s="107">
        <f t="shared" si="11"/>
        <v>79.593999999999994</v>
      </c>
      <c r="H174" s="107">
        <f t="shared" si="13"/>
        <v>0</v>
      </c>
    </row>
    <row r="175" spans="1:8" ht="15.75" thickBot="1" x14ac:dyDescent="0.3">
      <c r="A175" s="96">
        <v>10349</v>
      </c>
      <c r="B175" s="97" t="s">
        <v>108</v>
      </c>
      <c r="C175" s="100" t="s">
        <v>341</v>
      </c>
      <c r="D175" s="99">
        <v>35.412999999999997</v>
      </c>
      <c r="E175" s="99">
        <v>35.412999999999997</v>
      </c>
      <c r="F175" s="107"/>
      <c r="G175" s="107">
        <f t="shared" si="11"/>
        <v>35.412999999999997</v>
      </c>
      <c r="H175" s="107">
        <f t="shared" si="13"/>
        <v>0</v>
      </c>
    </row>
    <row r="176" spans="1:8" ht="15.75" thickBot="1" x14ac:dyDescent="0.3">
      <c r="A176" s="96">
        <v>10349</v>
      </c>
      <c r="B176" s="97" t="s">
        <v>108</v>
      </c>
      <c r="C176" s="100" t="s">
        <v>342</v>
      </c>
      <c r="D176" s="99">
        <v>27.029</v>
      </c>
      <c r="E176" s="99">
        <v>27.029</v>
      </c>
      <c r="F176" s="107"/>
      <c r="G176" s="107">
        <f t="shared" si="11"/>
        <v>27.029</v>
      </c>
      <c r="H176" s="107">
        <f t="shared" si="13"/>
        <v>0</v>
      </c>
    </row>
    <row r="177" spans="1:8" ht="15.75" thickBot="1" x14ac:dyDescent="0.3">
      <c r="A177" s="96">
        <v>10349</v>
      </c>
      <c r="B177" s="97" t="s">
        <v>108</v>
      </c>
      <c r="C177" s="100" t="s">
        <v>343</v>
      </c>
      <c r="D177" s="99">
        <v>5.5359999999999996</v>
      </c>
      <c r="E177" s="99">
        <v>0</v>
      </c>
      <c r="F177" s="108" t="s">
        <v>244</v>
      </c>
      <c r="G177" s="107">
        <f t="shared" si="11"/>
        <v>0</v>
      </c>
      <c r="H177" s="107">
        <f t="shared" si="13"/>
        <v>0</v>
      </c>
    </row>
    <row r="178" spans="1:8" ht="15.75" thickBot="1" x14ac:dyDescent="0.3">
      <c r="A178" s="96">
        <v>10349</v>
      </c>
      <c r="B178" s="97" t="s">
        <v>108</v>
      </c>
      <c r="C178" s="100" t="s">
        <v>344</v>
      </c>
      <c r="D178" s="99">
        <v>0</v>
      </c>
      <c r="E178" s="99">
        <v>0</v>
      </c>
      <c r="F178" s="107"/>
      <c r="G178" s="107">
        <f t="shared" si="11"/>
        <v>0</v>
      </c>
      <c r="H178" s="107">
        <f t="shared" si="13"/>
        <v>0</v>
      </c>
    </row>
    <row r="179" spans="1:8" ht="15.75" thickBot="1" x14ac:dyDescent="0.3">
      <c r="A179" s="96">
        <v>10349</v>
      </c>
      <c r="B179" s="97" t="s">
        <v>108</v>
      </c>
      <c r="C179" s="100" t="s">
        <v>345</v>
      </c>
      <c r="D179" s="99">
        <v>0.54400000000000004</v>
      </c>
      <c r="E179" s="99">
        <v>0</v>
      </c>
      <c r="F179" s="108" t="s">
        <v>244</v>
      </c>
      <c r="G179" s="107">
        <f t="shared" si="11"/>
        <v>0</v>
      </c>
      <c r="H179" s="107">
        <f t="shared" si="13"/>
        <v>0</v>
      </c>
    </row>
    <row r="180" spans="1:8" ht="15.75" thickBot="1" x14ac:dyDescent="0.3">
      <c r="A180" s="96">
        <v>10349</v>
      </c>
      <c r="B180" s="97" t="s">
        <v>108</v>
      </c>
      <c r="C180" s="100" t="s">
        <v>249</v>
      </c>
      <c r="D180" s="99">
        <v>1.014</v>
      </c>
      <c r="E180" s="99">
        <v>0.93700000000000006</v>
      </c>
      <c r="F180" s="108" t="s">
        <v>250</v>
      </c>
      <c r="G180" s="107">
        <f t="shared" si="11"/>
        <v>0.93700000000000006</v>
      </c>
      <c r="H180" s="107">
        <f t="shared" si="13"/>
        <v>0</v>
      </c>
    </row>
    <row r="181" spans="1:8" ht="15.75" thickBot="1" x14ac:dyDescent="0.3">
      <c r="A181" s="96">
        <v>10349</v>
      </c>
      <c r="B181" s="97" t="s">
        <v>108</v>
      </c>
      <c r="C181" s="100" t="s">
        <v>346</v>
      </c>
      <c r="D181" s="99">
        <v>63.34</v>
      </c>
      <c r="E181" s="99">
        <v>63.34</v>
      </c>
      <c r="F181" s="107"/>
      <c r="G181" s="107">
        <f t="shared" si="11"/>
        <v>63.34</v>
      </c>
      <c r="H181" s="107">
        <f t="shared" si="13"/>
        <v>0</v>
      </c>
    </row>
    <row r="182" spans="1:8" ht="15.75" thickBot="1" x14ac:dyDescent="0.3">
      <c r="A182" s="96">
        <v>10349</v>
      </c>
      <c r="B182" s="97" t="s">
        <v>108</v>
      </c>
      <c r="C182" s="100" t="s">
        <v>347</v>
      </c>
      <c r="D182" s="99">
        <v>6.5469999999999997</v>
      </c>
      <c r="E182" s="99">
        <v>6.5469999999999997</v>
      </c>
      <c r="F182" s="107"/>
      <c r="G182" s="107">
        <f t="shared" si="11"/>
        <v>6.5469999999999997</v>
      </c>
      <c r="H182" s="107">
        <f t="shared" si="13"/>
        <v>0</v>
      </c>
    </row>
    <row r="183" spans="1:8" ht="15.75" thickBot="1" x14ac:dyDescent="0.3">
      <c r="A183" s="96">
        <v>10349</v>
      </c>
      <c r="B183" s="97" t="s">
        <v>108</v>
      </c>
      <c r="C183" s="100" t="s">
        <v>348</v>
      </c>
      <c r="D183" s="99">
        <v>19.568999999999999</v>
      </c>
      <c r="E183" s="99">
        <v>0</v>
      </c>
      <c r="F183" s="108" t="s">
        <v>244</v>
      </c>
      <c r="G183" s="107">
        <f t="shared" si="11"/>
        <v>0</v>
      </c>
      <c r="H183" s="107">
        <f t="shared" si="13"/>
        <v>0</v>
      </c>
    </row>
    <row r="184" spans="1:8" ht="15.75" thickBot="1" x14ac:dyDescent="0.3">
      <c r="A184" s="96">
        <v>10349</v>
      </c>
      <c r="B184" s="97" t="s">
        <v>108</v>
      </c>
      <c r="C184" s="100" t="s">
        <v>252</v>
      </c>
      <c r="D184" s="99">
        <v>1.0289999999999999</v>
      </c>
      <c r="E184" s="99">
        <v>0.95399999999999996</v>
      </c>
      <c r="F184" s="108" t="s">
        <v>250</v>
      </c>
      <c r="G184" s="107">
        <f t="shared" si="11"/>
        <v>0.95399999999999996</v>
      </c>
      <c r="H184" s="107">
        <f t="shared" si="13"/>
        <v>0</v>
      </c>
    </row>
    <row r="185" spans="1:8" ht="15.75" thickBot="1" x14ac:dyDescent="0.3">
      <c r="A185" s="96">
        <v>10349</v>
      </c>
      <c r="B185" s="97" t="s">
        <v>108</v>
      </c>
      <c r="C185" s="100" t="s">
        <v>349</v>
      </c>
      <c r="D185" s="99" t="s">
        <v>230</v>
      </c>
      <c r="E185" s="99">
        <v>0</v>
      </c>
      <c r="F185" s="108" t="s">
        <v>244</v>
      </c>
      <c r="G185" s="107">
        <f t="shared" si="11"/>
        <v>0</v>
      </c>
      <c r="H185" s="107">
        <f t="shared" si="13"/>
        <v>0</v>
      </c>
    </row>
    <row r="186" spans="1:8" ht="15.75" thickBot="1" x14ac:dyDescent="0.3">
      <c r="A186" s="96">
        <v>10349</v>
      </c>
      <c r="B186" s="97" t="s">
        <v>108</v>
      </c>
      <c r="C186" s="100" t="s">
        <v>350</v>
      </c>
      <c r="D186" s="99">
        <v>9.4E-2</v>
      </c>
      <c r="E186" s="99">
        <v>0</v>
      </c>
      <c r="F186" s="108" t="s">
        <v>237</v>
      </c>
      <c r="G186" s="107">
        <f t="shared" si="11"/>
        <v>0</v>
      </c>
      <c r="H186" s="107">
        <f t="shared" si="13"/>
        <v>0</v>
      </c>
    </row>
    <row r="187" spans="1:8" ht="15.75" thickBot="1" x14ac:dyDescent="0.3">
      <c r="A187" s="96">
        <v>10349</v>
      </c>
      <c r="B187" s="97" t="s">
        <v>108</v>
      </c>
      <c r="C187" s="100" t="s">
        <v>351</v>
      </c>
      <c r="D187" s="99">
        <v>2.9000000000000001E-2</v>
      </c>
      <c r="E187" s="99">
        <v>0</v>
      </c>
      <c r="F187" s="108" t="s">
        <v>237</v>
      </c>
      <c r="G187" s="107">
        <f t="shared" si="11"/>
        <v>0</v>
      </c>
      <c r="H187" s="107">
        <f t="shared" si="13"/>
        <v>0</v>
      </c>
    </row>
    <row r="188" spans="1:8" ht="15.75" thickBot="1" x14ac:dyDescent="0.3">
      <c r="A188" s="96">
        <v>10352</v>
      </c>
      <c r="B188" s="97" t="s">
        <v>109</v>
      </c>
      <c r="C188" s="100" t="s">
        <v>233</v>
      </c>
      <c r="D188" s="99">
        <v>0</v>
      </c>
      <c r="E188" s="99">
        <v>6.6000000000000003E-2</v>
      </c>
      <c r="F188" s="108" t="s">
        <v>276</v>
      </c>
      <c r="G188" s="107">
        <f t="shared" si="11"/>
        <v>6.6000000000000003E-2</v>
      </c>
      <c r="H188" s="107">
        <f t="shared" si="13"/>
        <v>0</v>
      </c>
    </row>
    <row r="189" spans="1:8" ht="15.75" thickBot="1" x14ac:dyDescent="0.3">
      <c r="A189" s="96">
        <v>10354</v>
      </c>
      <c r="B189" s="97" t="s">
        <v>110</v>
      </c>
      <c r="C189" s="100" t="s">
        <v>352</v>
      </c>
      <c r="D189" s="99">
        <v>29.478000000000002</v>
      </c>
      <c r="E189" s="99">
        <v>29.478000000000002</v>
      </c>
      <c r="F189" s="107"/>
      <c r="G189" s="107">
        <f t="shared" si="11"/>
        <v>29.478000000000002</v>
      </c>
      <c r="H189" s="107">
        <f t="shared" si="13"/>
        <v>0</v>
      </c>
    </row>
    <row r="190" spans="1:8" ht="15.75" thickBot="1" x14ac:dyDescent="0.3">
      <c r="A190" s="96">
        <v>10354</v>
      </c>
      <c r="B190" s="97" t="s">
        <v>110</v>
      </c>
      <c r="C190" s="100" t="s">
        <v>233</v>
      </c>
      <c r="D190" s="99">
        <v>1.3129999999999999</v>
      </c>
      <c r="E190" s="99">
        <v>1.3129999999999999</v>
      </c>
      <c r="F190" s="108" t="s">
        <v>234</v>
      </c>
      <c r="G190" s="107">
        <f t="shared" si="11"/>
        <v>1.3129999999999999</v>
      </c>
      <c r="H190" s="107">
        <f t="shared" si="13"/>
        <v>0</v>
      </c>
    </row>
    <row r="191" spans="1:8" ht="15.75" thickBot="1" x14ac:dyDescent="0.3">
      <c r="A191" s="96">
        <v>10354</v>
      </c>
      <c r="B191" s="97" t="s">
        <v>110</v>
      </c>
      <c r="C191" s="100" t="s">
        <v>353</v>
      </c>
      <c r="D191" s="99">
        <v>3.6999999999999998E-2</v>
      </c>
      <c r="E191" s="99">
        <v>0</v>
      </c>
      <c r="F191" s="108" t="s">
        <v>232</v>
      </c>
      <c r="G191" s="107">
        <f t="shared" si="11"/>
        <v>0</v>
      </c>
      <c r="H191" s="107">
        <f t="shared" si="13"/>
        <v>0</v>
      </c>
    </row>
    <row r="192" spans="1:8" ht="15.75" thickBot="1" x14ac:dyDescent="0.3">
      <c r="A192" s="96">
        <v>10354</v>
      </c>
      <c r="B192" s="97" t="s">
        <v>110</v>
      </c>
      <c r="C192" s="100" t="s">
        <v>354</v>
      </c>
      <c r="D192" s="99">
        <v>0</v>
      </c>
      <c r="E192" s="99">
        <v>1.3680000000000001</v>
      </c>
      <c r="F192" s="108" t="s">
        <v>355</v>
      </c>
      <c r="G192" s="107">
        <f t="shared" si="11"/>
        <v>0</v>
      </c>
      <c r="H192" s="99">
        <v>1.3680000000000001</v>
      </c>
    </row>
    <row r="193" spans="1:8" ht="15.75" thickBot="1" x14ac:dyDescent="0.3">
      <c r="A193" s="96">
        <v>10094</v>
      </c>
      <c r="B193" s="97" t="s">
        <v>39</v>
      </c>
      <c r="C193" s="100" t="s">
        <v>356</v>
      </c>
      <c r="D193" s="99">
        <v>6.6000000000000003E-2</v>
      </c>
      <c r="E193" s="99">
        <v>0</v>
      </c>
      <c r="F193" s="108" t="s">
        <v>232</v>
      </c>
      <c r="G193" s="107">
        <f t="shared" si="11"/>
        <v>0</v>
      </c>
      <c r="H193" s="107">
        <f t="shared" ref="H193:H223" si="14">IF(F193="A",E193,0)</f>
        <v>0</v>
      </c>
    </row>
    <row r="194" spans="1:8" ht="15.75" thickBot="1" x14ac:dyDescent="0.3">
      <c r="A194" s="96">
        <v>10094</v>
      </c>
      <c r="B194" s="97" t="s">
        <v>39</v>
      </c>
      <c r="C194" s="100" t="s">
        <v>357</v>
      </c>
      <c r="D194" s="99">
        <v>4.5999999999999999E-2</v>
      </c>
      <c r="E194" s="99">
        <v>0</v>
      </c>
      <c r="F194" s="108" t="s">
        <v>232</v>
      </c>
      <c r="G194" s="107">
        <f t="shared" si="11"/>
        <v>0</v>
      </c>
      <c r="H194" s="107">
        <f t="shared" si="14"/>
        <v>0</v>
      </c>
    </row>
    <row r="195" spans="1:8" ht="15.75" thickBot="1" x14ac:dyDescent="0.3">
      <c r="A195" s="96">
        <v>10360</v>
      </c>
      <c r="B195" s="97" t="s">
        <v>111</v>
      </c>
      <c r="C195" s="98" t="s">
        <v>229</v>
      </c>
      <c r="D195" s="99" t="s">
        <v>230</v>
      </c>
      <c r="E195" s="99" t="s">
        <v>230</v>
      </c>
      <c r="F195" s="107"/>
      <c r="G195" s="107">
        <f t="shared" ref="G195:G238" si="15">IF(E195="-",0,E195-H195)</f>
        <v>0</v>
      </c>
      <c r="H195" s="107">
        <f t="shared" si="14"/>
        <v>0</v>
      </c>
    </row>
    <row r="196" spans="1:8" ht="15.75" thickBot="1" x14ac:dyDescent="0.3">
      <c r="A196" s="96">
        <v>10363</v>
      </c>
      <c r="B196" s="97" t="s">
        <v>112</v>
      </c>
      <c r="C196" s="98" t="s">
        <v>229</v>
      </c>
      <c r="D196" s="99" t="s">
        <v>230</v>
      </c>
      <c r="E196" s="99" t="s">
        <v>230</v>
      </c>
      <c r="F196" s="107"/>
      <c r="G196" s="107">
        <f t="shared" si="15"/>
        <v>0</v>
      </c>
      <c r="H196" s="107">
        <f t="shared" si="14"/>
        <v>0</v>
      </c>
    </row>
    <row r="197" spans="1:8" ht="15.75" thickBot="1" x14ac:dyDescent="0.3">
      <c r="A197" s="96">
        <v>10379</v>
      </c>
      <c r="B197" s="97" t="s">
        <v>118</v>
      </c>
      <c r="C197" s="98" t="s">
        <v>229</v>
      </c>
      <c r="D197" s="99" t="s">
        <v>230</v>
      </c>
      <c r="E197" s="99" t="s">
        <v>230</v>
      </c>
      <c r="F197" s="107"/>
      <c r="G197" s="107">
        <f t="shared" si="15"/>
        <v>0</v>
      </c>
      <c r="H197" s="107">
        <f t="shared" si="14"/>
        <v>0</v>
      </c>
    </row>
    <row r="198" spans="1:8" ht="15.75" thickBot="1" x14ac:dyDescent="0.3">
      <c r="A198" s="96">
        <v>10095</v>
      </c>
      <c r="B198" s="97" t="s">
        <v>40</v>
      </c>
      <c r="C198" s="98" t="s">
        <v>229</v>
      </c>
      <c r="D198" s="99" t="s">
        <v>230</v>
      </c>
      <c r="E198" s="99" t="s">
        <v>230</v>
      </c>
      <c r="F198" s="107"/>
      <c r="G198" s="107">
        <f t="shared" si="15"/>
        <v>0</v>
      </c>
      <c r="H198" s="107">
        <f t="shared" si="14"/>
        <v>0</v>
      </c>
    </row>
    <row r="199" spans="1:8" ht="15.75" thickBot="1" x14ac:dyDescent="0.3">
      <c r="A199" s="96">
        <v>10369</v>
      </c>
      <c r="B199" s="97" t="s">
        <v>113</v>
      </c>
      <c r="C199" s="98" t="s">
        <v>229</v>
      </c>
      <c r="D199" s="99" t="s">
        <v>230</v>
      </c>
      <c r="E199" s="99" t="s">
        <v>230</v>
      </c>
      <c r="F199" s="107"/>
      <c r="G199" s="107">
        <f t="shared" si="15"/>
        <v>0</v>
      </c>
      <c r="H199" s="107">
        <f t="shared" si="14"/>
        <v>0</v>
      </c>
    </row>
    <row r="200" spans="1:8" ht="15.75" thickBot="1" x14ac:dyDescent="0.3">
      <c r="A200" s="96">
        <v>10370</v>
      </c>
      <c r="B200" s="97" t="s">
        <v>114</v>
      </c>
      <c r="C200" s="100" t="s">
        <v>358</v>
      </c>
      <c r="D200" s="99">
        <v>17.158999999999999</v>
      </c>
      <c r="E200" s="99">
        <v>17.158999999999999</v>
      </c>
      <c r="F200" s="107"/>
      <c r="G200" s="107">
        <f t="shared" si="15"/>
        <v>17.158999999999999</v>
      </c>
      <c r="H200" s="107">
        <f t="shared" si="14"/>
        <v>0</v>
      </c>
    </row>
    <row r="201" spans="1:8" ht="15.75" thickBot="1" x14ac:dyDescent="0.3">
      <c r="A201" s="96">
        <v>10370</v>
      </c>
      <c r="B201" s="97" t="s">
        <v>114</v>
      </c>
      <c r="C201" s="100" t="s">
        <v>359</v>
      </c>
      <c r="D201" s="99">
        <v>12.853999999999999</v>
      </c>
      <c r="E201" s="99">
        <v>12.853999999999999</v>
      </c>
      <c r="F201" s="107"/>
      <c r="G201" s="107">
        <f t="shared" si="15"/>
        <v>12.853999999999999</v>
      </c>
      <c r="H201" s="107">
        <f t="shared" si="14"/>
        <v>0</v>
      </c>
    </row>
    <row r="202" spans="1:8" ht="15.75" thickBot="1" x14ac:dyDescent="0.3">
      <c r="A202" s="96">
        <v>10370</v>
      </c>
      <c r="B202" s="97" t="s">
        <v>114</v>
      </c>
      <c r="C202" s="100" t="s">
        <v>360</v>
      </c>
      <c r="D202" s="99">
        <v>10.946999999999999</v>
      </c>
      <c r="E202" s="99">
        <v>15.76</v>
      </c>
      <c r="F202" s="108" t="s">
        <v>355</v>
      </c>
      <c r="G202" s="107">
        <f t="shared" si="15"/>
        <v>15.76</v>
      </c>
      <c r="H202" s="107">
        <f t="shared" si="14"/>
        <v>0</v>
      </c>
    </row>
    <row r="203" spans="1:8" ht="30.75" thickBot="1" x14ac:dyDescent="0.3">
      <c r="A203" s="96">
        <v>10370</v>
      </c>
      <c r="B203" s="97" t="s">
        <v>114</v>
      </c>
      <c r="C203" s="100" t="s">
        <v>361</v>
      </c>
      <c r="D203" s="99">
        <v>0</v>
      </c>
      <c r="E203" s="99">
        <v>2.7109999999999999</v>
      </c>
      <c r="F203" s="108" t="s">
        <v>355</v>
      </c>
      <c r="G203" s="107">
        <f t="shared" si="15"/>
        <v>2.7109999999999999</v>
      </c>
      <c r="H203" s="107">
        <f t="shared" si="14"/>
        <v>0</v>
      </c>
    </row>
    <row r="204" spans="1:8" ht="15.75" thickBot="1" x14ac:dyDescent="0.3">
      <c r="A204" s="96">
        <v>10370</v>
      </c>
      <c r="B204" s="97" t="s">
        <v>114</v>
      </c>
      <c r="C204" s="100" t="s">
        <v>339</v>
      </c>
      <c r="D204" s="99">
        <v>0</v>
      </c>
      <c r="E204" s="99">
        <v>0</v>
      </c>
      <c r="F204" s="108" t="s">
        <v>244</v>
      </c>
      <c r="G204" s="107">
        <f t="shared" si="15"/>
        <v>0</v>
      </c>
      <c r="H204" s="107">
        <f t="shared" si="14"/>
        <v>0</v>
      </c>
    </row>
    <row r="205" spans="1:8" ht="15.75" thickBot="1" x14ac:dyDescent="0.3">
      <c r="A205" s="96">
        <v>10370</v>
      </c>
      <c r="B205" s="97" t="s">
        <v>114</v>
      </c>
      <c r="C205" s="100" t="s">
        <v>362</v>
      </c>
      <c r="D205" s="99">
        <v>0</v>
      </c>
      <c r="E205" s="99">
        <v>0</v>
      </c>
      <c r="F205" s="108" t="s">
        <v>232</v>
      </c>
      <c r="G205" s="107">
        <f t="shared" si="15"/>
        <v>0</v>
      </c>
      <c r="H205" s="107">
        <f t="shared" si="14"/>
        <v>0</v>
      </c>
    </row>
    <row r="206" spans="1:8" ht="15.75" thickBot="1" x14ac:dyDescent="0.3">
      <c r="A206" s="96">
        <v>10370</v>
      </c>
      <c r="B206" s="97" t="s">
        <v>114</v>
      </c>
      <c r="C206" s="100" t="s">
        <v>363</v>
      </c>
      <c r="D206" s="99">
        <v>23.32</v>
      </c>
      <c r="E206" s="99">
        <v>23.32</v>
      </c>
      <c r="F206" s="107"/>
      <c r="G206" s="107">
        <f t="shared" si="15"/>
        <v>23.32</v>
      </c>
      <c r="H206" s="107">
        <f t="shared" si="14"/>
        <v>0</v>
      </c>
    </row>
    <row r="207" spans="1:8" ht="15.75" thickBot="1" x14ac:dyDescent="0.3">
      <c r="A207" s="96">
        <v>10370</v>
      </c>
      <c r="B207" s="97" t="s">
        <v>114</v>
      </c>
      <c r="C207" s="100" t="s">
        <v>364</v>
      </c>
      <c r="D207" s="99">
        <v>0</v>
      </c>
      <c r="E207" s="99">
        <v>0</v>
      </c>
      <c r="F207" s="108" t="s">
        <v>232</v>
      </c>
      <c r="G207" s="107">
        <f t="shared" si="15"/>
        <v>0</v>
      </c>
      <c r="H207" s="107">
        <f t="shared" si="14"/>
        <v>0</v>
      </c>
    </row>
    <row r="208" spans="1:8" ht="15.75" thickBot="1" x14ac:dyDescent="0.3">
      <c r="A208" s="96">
        <v>10370</v>
      </c>
      <c r="B208" s="97" t="s">
        <v>114</v>
      </c>
      <c r="C208" s="100" t="s">
        <v>343</v>
      </c>
      <c r="D208" s="99">
        <v>0</v>
      </c>
      <c r="E208" s="99">
        <v>0</v>
      </c>
      <c r="F208" s="108" t="s">
        <v>244</v>
      </c>
      <c r="G208" s="107">
        <f t="shared" si="15"/>
        <v>0</v>
      </c>
      <c r="H208" s="107">
        <f t="shared" si="14"/>
        <v>0</v>
      </c>
    </row>
    <row r="209" spans="1:8" ht="15.75" thickBot="1" x14ac:dyDescent="0.3">
      <c r="A209" s="96">
        <v>10370</v>
      </c>
      <c r="B209" s="97" t="s">
        <v>114</v>
      </c>
      <c r="C209" s="100" t="s">
        <v>365</v>
      </c>
      <c r="D209" s="99">
        <v>42.575000000000003</v>
      </c>
      <c r="E209" s="99">
        <v>42.575000000000003</v>
      </c>
      <c r="F209" s="107"/>
      <c r="G209" s="107">
        <f t="shared" si="15"/>
        <v>42.575000000000003</v>
      </c>
      <c r="H209" s="107">
        <f t="shared" si="14"/>
        <v>0</v>
      </c>
    </row>
    <row r="210" spans="1:8" ht="15.75" thickBot="1" x14ac:dyDescent="0.3">
      <c r="A210" s="96">
        <v>10370</v>
      </c>
      <c r="B210" s="97" t="s">
        <v>114</v>
      </c>
      <c r="C210" s="100" t="s">
        <v>366</v>
      </c>
      <c r="D210" s="99">
        <v>61.131999999999998</v>
      </c>
      <c r="E210" s="99">
        <v>61.131999999999998</v>
      </c>
      <c r="F210" s="107"/>
      <c r="G210" s="107">
        <f t="shared" si="15"/>
        <v>61.131999999999998</v>
      </c>
      <c r="H210" s="107">
        <f t="shared" si="14"/>
        <v>0</v>
      </c>
    </row>
    <row r="211" spans="1:8" ht="15.75" thickBot="1" x14ac:dyDescent="0.3">
      <c r="A211" s="96">
        <v>10370</v>
      </c>
      <c r="B211" s="97" t="s">
        <v>114</v>
      </c>
      <c r="C211" s="100" t="s">
        <v>345</v>
      </c>
      <c r="D211" s="99">
        <v>0</v>
      </c>
      <c r="E211" s="99">
        <v>0</v>
      </c>
      <c r="F211" s="108" t="s">
        <v>244</v>
      </c>
      <c r="G211" s="107">
        <f t="shared" si="15"/>
        <v>0</v>
      </c>
      <c r="H211" s="107">
        <f t="shared" si="14"/>
        <v>0</v>
      </c>
    </row>
    <row r="212" spans="1:8" ht="15.75" thickBot="1" x14ac:dyDescent="0.3">
      <c r="A212" s="96">
        <v>10370</v>
      </c>
      <c r="B212" s="97" t="s">
        <v>114</v>
      </c>
      <c r="C212" s="100" t="s">
        <v>249</v>
      </c>
      <c r="D212" s="99">
        <v>1.089</v>
      </c>
      <c r="E212" s="99">
        <v>1.006</v>
      </c>
      <c r="F212" s="108" t="s">
        <v>250</v>
      </c>
      <c r="G212" s="107">
        <f t="shared" si="15"/>
        <v>1.006</v>
      </c>
      <c r="H212" s="107">
        <f t="shared" si="14"/>
        <v>0</v>
      </c>
    </row>
    <row r="213" spans="1:8" ht="15.75" thickBot="1" x14ac:dyDescent="0.3">
      <c r="A213" s="96">
        <v>10370</v>
      </c>
      <c r="B213" s="97" t="s">
        <v>114</v>
      </c>
      <c r="C213" s="100" t="s">
        <v>348</v>
      </c>
      <c r="D213" s="99">
        <v>0</v>
      </c>
      <c r="E213" s="99">
        <v>0</v>
      </c>
      <c r="F213" s="108" t="s">
        <v>244</v>
      </c>
      <c r="G213" s="107">
        <f t="shared" si="15"/>
        <v>0</v>
      </c>
      <c r="H213" s="107">
        <f t="shared" si="14"/>
        <v>0</v>
      </c>
    </row>
    <row r="214" spans="1:8" ht="15.75" thickBot="1" x14ac:dyDescent="0.3">
      <c r="A214" s="96">
        <v>10370</v>
      </c>
      <c r="B214" s="97" t="s">
        <v>114</v>
      </c>
      <c r="C214" s="100" t="s">
        <v>252</v>
      </c>
      <c r="D214" s="99">
        <v>1.105</v>
      </c>
      <c r="E214" s="99">
        <v>1.0249999999999999</v>
      </c>
      <c r="F214" s="108" t="s">
        <v>250</v>
      </c>
      <c r="G214" s="107">
        <f t="shared" si="15"/>
        <v>1.0249999999999999</v>
      </c>
      <c r="H214" s="107">
        <f t="shared" si="14"/>
        <v>0</v>
      </c>
    </row>
    <row r="215" spans="1:8" ht="15.75" thickBot="1" x14ac:dyDescent="0.3">
      <c r="A215" s="96">
        <v>10370</v>
      </c>
      <c r="B215" s="97" t="s">
        <v>114</v>
      </c>
      <c r="C215" s="100" t="s">
        <v>367</v>
      </c>
      <c r="D215" s="99">
        <v>3.597</v>
      </c>
      <c r="E215" s="99">
        <v>3.597</v>
      </c>
      <c r="F215" s="107"/>
      <c r="G215" s="107">
        <f t="shared" si="15"/>
        <v>3.597</v>
      </c>
      <c r="H215" s="107">
        <f t="shared" si="14"/>
        <v>0</v>
      </c>
    </row>
    <row r="216" spans="1:8" ht="15.75" thickBot="1" x14ac:dyDescent="0.3">
      <c r="A216" s="96">
        <v>10370</v>
      </c>
      <c r="B216" s="97" t="s">
        <v>114</v>
      </c>
      <c r="C216" s="100" t="s">
        <v>368</v>
      </c>
      <c r="D216" s="99" t="s">
        <v>230</v>
      </c>
      <c r="E216" s="99">
        <v>0</v>
      </c>
      <c r="F216" s="108" t="s">
        <v>244</v>
      </c>
      <c r="G216" s="107">
        <f t="shared" si="15"/>
        <v>0</v>
      </c>
      <c r="H216" s="107">
        <f t="shared" si="14"/>
        <v>0</v>
      </c>
    </row>
    <row r="217" spans="1:8" ht="15.75" thickBot="1" x14ac:dyDescent="0.3">
      <c r="A217" s="96">
        <v>10370</v>
      </c>
      <c r="B217" s="97" t="s">
        <v>114</v>
      </c>
      <c r="C217" s="100" t="s">
        <v>369</v>
      </c>
      <c r="D217" s="99">
        <v>34.665999999999997</v>
      </c>
      <c r="E217" s="99">
        <v>0</v>
      </c>
      <c r="F217" s="108" t="s">
        <v>239</v>
      </c>
      <c r="G217" s="107">
        <f t="shared" si="15"/>
        <v>0</v>
      </c>
      <c r="H217" s="107">
        <f t="shared" si="14"/>
        <v>0</v>
      </c>
    </row>
    <row r="218" spans="1:8" ht="15.75" thickBot="1" x14ac:dyDescent="0.3">
      <c r="A218" s="96">
        <v>10371</v>
      </c>
      <c r="B218" s="97" t="s">
        <v>115</v>
      </c>
      <c r="C218" s="98" t="s">
        <v>229</v>
      </c>
      <c r="D218" s="99" t="s">
        <v>230</v>
      </c>
      <c r="E218" s="99" t="s">
        <v>230</v>
      </c>
      <c r="F218" s="107"/>
      <c r="G218" s="107">
        <f t="shared" si="15"/>
        <v>0</v>
      </c>
      <c r="H218" s="107">
        <f t="shared" si="14"/>
        <v>0</v>
      </c>
    </row>
    <row r="219" spans="1:8" ht="15.75" thickBot="1" x14ac:dyDescent="0.3">
      <c r="A219" s="96">
        <v>10376</v>
      </c>
      <c r="B219" s="97" t="s">
        <v>116</v>
      </c>
      <c r="C219" s="100" t="s">
        <v>370</v>
      </c>
      <c r="D219" s="99">
        <v>0.60599999999999998</v>
      </c>
      <c r="E219" s="99">
        <v>0</v>
      </c>
      <c r="F219" s="108" t="s">
        <v>371</v>
      </c>
      <c r="G219" s="107">
        <f t="shared" si="15"/>
        <v>0</v>
      </c>
      <c r="H219" s="107">
        <f t="shared" si="14"/>
        <v>0</v>
      </c>
    </row>
    <row r="220" spans="1:8" ht="15.75" thickBot="1" x14ac:dyDescent="0.3">
      <c r="A220" s="96">
        <v>10376</v>
      </c>
      <c r="B220" s="97" t="s">
        <v>116</v>
      </c>
      <c r="C220" s="100" t="s">
        <v>372</v>
      </c>
      <c r="D220" s="99">
        <v>0.69699999999999995</v>
      </c>
      <c r="E220" s="99">
        <v>0</v>
      </c>
      <c r="F220" s="108" t="s">
        <v>232</v>
      </c>
      <c r="G220" s="107">
        <f t="shared" si="15"/>
        <v>0</v>
      </c>
      <c r="H220" s="107">
        <f t="shared" si="14"/>
        <v>0</v>
      </c>
    </row>
    <row r="221" spans="1:8" ht="15.75" thickBot="1" x14ac:dyDescent="0.3">
      <c r="A221" s="96">
        <v>10097</v>
      </c>
      <c r="B221" s="97" t="s">
        <v>41</v>
      </c>
      <c r="C221" s="98" t="s">
        <v>229</v>
      </c>
      <c r="D221" s="99" t="s">
        <v>230</v>
      </c>
      <c r="E221" s="99" t="s">
        <v>230</v>
      </c>
      <c r="F221" s="107"/>
      <c r="G221" s="107">
        <f t="shared" si="15"/>
        <v>0</v>
      </c>
      <c r="H221" s="107">
        <f t="shared" si="14"/>
        <v>0</v>
      </c>
    </row>
    <row r="222" spans="1:8" ht="15.75" thickBot="1" x14ac:dyDescent="0.3">
      <c r="A222" s="96">
        <v>10388</v>
      </c>
      <c r="B222" s="97" t="s">
        <v>119</v>
      </c>
      <c r="C222" s="98" t="s">
        <v>373</v>
      </c>
      <c r="D222" s="99">
        <v>0.23200000000000001</v>
      </c>
      <c r="E222" s="99">
        <v>0</v>
      </c>
      <c r="F222" s="108" t="s">
        <v>232</v>
      </c>
      <c r="G222" s="107">
        <f t="shared" si="15"/>
        <v>0</v>
      </c>
      <c r="H222" s="107">
        <f t="shared" si="14"/>
        <v>0</v>
      </c>
    </row>
    <row r="223" spans="1:8" ht="15.75" thickBot="1" x14ac:dyDescent="0.3">
      <c r="A223" s="96">
        <v>10482</v>
      </c>
      <c r="B223" s="97" t="s">
        <v>132</v>
      </c>
      <c r="C223" s="98" t="s">
        <v>229</v>
      </c>
      <c r="D223" s="99" t="s">
        <v>230</v>
      </c>
      <c r="E223" s="99" t="s">
        <v>230</v>
      </c>
      <c r="F223" s="107"/>
      <c r="G223" s="107">
        <f t="shared" si="15"/>
        <v>0</v>
      </c>
      <c r="H223" s="107">
        <f t="shared" si="14"/>
        <v>0</v>
      </c>
    </row>
    <row r="224" spans="1:8" ht="15.75" thickBot="1" x14ac:dyDescent="0.3">
      <c r="A224" s="96">
        <v>10391</v>
      </c>
      <c r="B224" s="97" t="s">
        <v>120</v>
      </c>
      <c r="C224" s="98" t="s">
        <v>229</v>
      </c>
      <c r="D224" s="99" t="s">
        <v>230</v>
      </c>
      <c r="E224" s="99" t="s">
        <v>230</v>
      </c>
      <c r="F224" s="107"/>
      <c r="G224" s="107">
        <f t="shared" si="15"/>
        <v>0</v>
      </c>
      <c r="H224" s="107">
        <f t="shared" ref="H224:H238" si="16">IF(F224="A",E224,0)</f>
        <v>0</v>
      </c>
    </row>
    <row r="225" spans="1:8" ht="15.75" thickBot="1" x14ac:dyDescent="0.3">
      <c r="A225" s="96">
        <v>10406</v>
      </c>
      <c r="B225" s="97" t="s">
        <v>121</v>
      </c>
      <c r="C225" s="98" t="s">
        <v>229</v>
      </c>
      <c r="D225" s="99" t="s">
        <v>230</v>
      </c>
      <c r="E225" s="99" t="s">
        <v>230</v>
      </c>
      <c r="F225" s="107"/>
      <c r="G225" s="107">
        <f t="shared" si="15"/>
        <v>0</v>
      </c>
      <c r="H225" s="107">
        <f t="shared" si="16"/>
        <v>0</v>
      </c>
    </row>
    <row r="226" spans="1:8" ht="15.75" thickBot="1" x14ac:dyDescent="0.3">
      <c r="A226" s="96">
        <v>10426</v>
      </c>
      <c r="B226" s="97" t="s">
        <v>387</v>
      </c>
      <c r="C226" s="98" t="s">
        <v>229</v>
      </c>
      <c r="D226" s="99" t="s">
        <v>230</v>
      </c>
      <c r="E226" s="99" t="s">
        <v>230</v>
      </c>
      <c r="F226" s="107"/>
      <c r="G226" s="107">
        <f t="shared" si="15"/>
        <v>0</v>
      </c>
      <c r="H226" s="107">
        <f t="shared" si="16"/>
        <v>0</v>
      </c>
    </row>
    <row r="227" spans="1:8" ht="15.75" thickBot="1" x14ac:dyDescent="0.3">
      <c r="A227" s="96">
        <v>10409</v>
      </c>
      <c r="B227" s="97" t="s">
        <v>123</v>
      </c>
      <c r="C227" s="98" t="s">
        <v>229</v>
      </c>
      <c r="D227" s="99" t="s">
        <v>230</v>
      </c>
      <c r="E227" s="99" t="s">
        <v>230</v>
      </c>
      <c r="F227" s="107"/>
      <c r="G227" s="107">
        <f t="shared" si="15"/>
        <v>0</v>
      </c>
      <c r="H227" s="107">
        <f t="shared" si="16"/>
        <v>0</v>
      </c>
    </row>
    <row r="228" spans="1:8" ht="15.75" thickBot="1" x14ac:dyDescent="0.3">
      <c r="A228" s="96">
        <v>10408</v>
      </c>
      <c r="B228" s="97" t="s">
        <v>122</v>
      </c>
      <c r="C228" s="98" t="s">
        <v>229</v>
      </c>
      <c r="D228" s="99" t="s">
        <v>230</v>
      </c>
      <c r="E228" s="99" t="s">
        <v>230</v>
      </c>
      <c r="F228" s="107"/>
      <c r="G228" s="107">
        <f t="shared" si="15"/>
        <v>0</v>
      </c>
      <c r="H228" s="107">
        <f t="shared" si="16"/>
        <v>0</v>
      </c>
    </row>
    <row r="229" spans="1:8" ht="15.75" thickBot="1" x14ac:dyDescent="0.3">
      <c r="A229" s="96">
        <v>10326</v>
      </c>
      <c r="B229" s="97" t="s">
        <v>102</v>
      </c>
      <c r="C229" s="98" t="s">
        <v>229</v>
      </c>
      <c r="D229" s="99" t="s">
        <v>230</v>
      </c>
      <c r="E229" s="99" t="s">
        <v>230</v>
      </c>
      <c r="F229" s="107"/>
      <c r="G229" s="107">
        <f t="shared" si="15"/>
        <v>0</v>
      </c>
      <c r="H229" s="107">
        <f t="shared" si="16"/>
        <v>0</v>
      </c>
    </row>
    <row r="230" spans="1:8" ht="15.75" thickBot="1" x14ac:dyDescent="0.3">
      <c r="A230" s="96">
        <v>10434</v>
      </c>
      <c r="B230" s="97" t="s">
        <v>125</v>
      </c>
      <c r="C230" s="98" t="s">
        <v>229</v>
      </c>
      <c r="D230" s="99" t="s">
        <v>230</v>
      </c>
      <c r="E230" s="99" t="s">
        <v>230</v>
      </c>
      <c r="F230" s="107"/>
      <c r="G230" s="107">
        <f t="shared" si="15"/>
        <v>0</v>
      </c>
      <c r="H230" s="107">
        <f t="shared" si="16"/>
        <v>0</v>
      </c>
    </row>
    <row r="231" spans="1:8" ht="15.75" thickBot="1" x14ac:dyDescent="0.3">
      <c r="A231" s="96">
        <v>10436</v>
      </c>
      <c r="B231" s="97" t="s">
        <v>126</v>
      </c>
      <c r="C231" s="98" t="s">
        <v>229</v>
      </c>
      <c r="D231" s="99" t="s">
        <v>230</v>
      </c>
      <c r="E231" s="99" t="s">
        <v>230</v>
      </c>
      <c r="F231" s="107"/>
      <c r="G231" s="107">
        <f t="shared" si="15"/>
        <v>0</v>
      </c>
      <c r="H231" s="107">
        <f t="shared" si="16"/>
        <v>0</v>
      </c>
    </row>
    <row r="232" spans="1:8" ht="15.75" thickBot="1" x14ac:dyDescent="0.3">
      <c r="A232" s="96">
        <v>10440</v>
      </c>
      <c r="B232" s="97" t="s">
        <v>127</v>
      </c>
      <c r="C232" s="100" t="s">
        <v>233</v>
      </c>
      <c r="D232" s="99">
        <v>0</v>
      </c>
      <c r="E232" s="99">
        <v>6.6000000000000003E-2</v>
      </c>
      <c r="F232" s="108" t="s">
        <v>276</v>
      </c>
      <c r="G232" s="107">
        <f t="shared" si="15"/>
        <v>6.6000000000000003E-2</v>
      </c>
      <c r="H232" s="107">
        <f t="shared" si="16"/>
        <v>0</v>
      </c>
    </row>
    <row r="233" spans="1:8" ht="15.75" thickBot="1" x14ac:dyDescent="0.3">
      <c r="A233" s="96">
        <v>10442</v>
      </c>
      <c r="B233" s="97" t="s">
        <v>128</v>
      </c>
      <c r="C233" s="98" t="s">
        <v>229</v>
      </c>
      <c r="D233" s="99" t="s">
        <v>230</v>
      </c>
      <c r="E233" s="99" t="s">
        <v>230</v>
      </c>
      <c r="F233" s="107"/>
      <c r="G233" s="107">
        <f t="shared" si="15"/>
        <v>0</v>
      </c>
      <c r="H233" s="107">
        <f t="shared" si="16"/>
        <v>0</v>
      </c>
    </row>
    <row r="234" spans="1:8" ht="15.75" thickBot="1" x14ac:dyDescent="0.3">
      <c r="A234" s="96">
        <v>11680</v>
      </c>
      <c r="B234" s="97" t="s">
        <v>137</v>
      </c>
      <c r="C234" s="98" t="s">
        <v>229</v>
      </c>
      <c r="D234" s="99" t="s">
        <v>230</v>
      </c>
      <c r="E234" s="99" t="s">
        <v>230</v>
      </c>
      <c r="F234" s="107"/>
      <c r="G234" s="107">
        <f t="shared" si="15"/>
        <v>0</v>
      </c>
      <c r="H234" s="107">
        <f t="shared" si="16"/>
        <v>0</v>
      </c>
    </row>
    <row r="235" spans="1:8" ht="15.75" thickBot="1" x14ac:dyDescent="0.3">
      <c r="A235" s="96">
        <v>10446</v>
      </c>
      <c r="B235" s="97" t="s">
        <v>129</v>
      </c>
      <c r="C235" s="98" t="s">
        <v>229</v>
      </c>
      <c r="D235" s="99" t="s">
        <v>230</v>
      </c>
      <c r="E235" s="99" t="s">
        <v>230</v>
      </c>
      <c r="F235" s="107"/>
      <c r="G235" s="107">
        <f t="shared" si="15"/>
        <v>0</v>
      </c>
      <c r="H235" s="107">
        <f t="shared" si="16"/>
        <v>0</v>
      </c>
    </row>
    <row r="236" spans="1:8" ht="15.75" thickBot="1" x14ac:dyDescent="0.3">
      <c r="A236" s="96">
        <v>10448</v>
      </c>
      <c r="B236" s="97" t="s">
        <v>130</v>
      </c>
      <c r="C236" s="98" t="s">
        <v>229</v>
      </c>
      <c r="D236" s="99" t="s">
        <v>230</v>
      </c>
      <c r="E236" s="99" t="s">
        <v>230</v>
      </c>
      <c r="F236" s="107"/>
      <c r="G236" s="107">
        <f t="shared" si="15"/>
        <v>0</v>
      </c>
      <c r="H236" s="107">
        <f t="shared" si="16"/>
        <v>0</v>
      </c>
    </row>
    <row r="237" spans="1:8" ht="15.75" thickBot="1" x14ac:dyDescent="0.3">
      <c r="A237" s="96">
        <v>10451</v>
      </c>
      <c r="B237" s="97" t="s">
        <v>131</v>
      </c>
      <c r="C237" s="98" t="s">
        <v>229</v>
      </c>
      <c r="D237" s="99" t="s">
        <v>230</v>
      </c>
      <c r="E237" s="99" t="s">
        <v>230</v>
      </c>
      <c r="F237" s="107"/>
      <c r="G237" s="107">
        <f t="shared" si="15"/>
        <v>0</v>
      </c>
      <c r="H237" s="107">
        <f t="shared" si="16"/>
        <v>0</v>
      </c>
    </row>
    <row r="238" spans="1:8" ht="15.75" thickBot="1" x14ac:dyDescent="0.3">
      <c r="A238" s="96">
        <v>10502</v>
      </c>
      <c r="B238" s="97" t="s">
        <v>133</v>
      </c>
      <c r="C238" s="98" t="s">
        <v>229</v>
      </c>
      <c r="D238" s="99" t="s">
        <v>230</v>
      </c>
      <c r="E238" s="99" t="s">
        <v>230</v>
      </c>
      <c r="F238" s="107"/>
      <c r="G238" s="107">
        <f t="shared" si="15"/>
        <v>0</v>
      </c>
      <c r="H238" s="107">
        <f t="shared" si="1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42578125" defaultRowHeight="14.25" x14ac:dyDescent="0.2"/>
  <cols>
    <col min="1" max="1" width="8.5703125" style="1" bestFit="1" customWidth="1"/>
    <col min="2" max="2" width="34.42578125" style="1" customWidth="1"/>
    <col min="3" max="3" width="14.5703125" style="1" customWidth="1"/>
    <col min="4" max="4" width="12.5703125" style="1" customWidth="1"/>
    <col min="5" max="5" width="13.85546875" style="1" customWidth="1"/>
    <col min="6" max="16384" width="9.42578125" style="1"/>
  </cols>
  <sheetData>
    <row r="1" spans="1:5" ht="15" thickBot="1" x14ac:dyDescent="0.25">
      <c r="B1" s="13" t="s">
        <v>154</v>
      </c>
      <c r="C1" s="16">
        <f>SUM(Calculation!I7:M139)</f>
        <v>6996.195083471478</v>
      </c>
    </row>
    <row r="2" spans="1:5" ht="15.75" thickBot="1" x14ac:dyDescent="0.3">
      <c r="A2" s="218" t="s">
        <v>1</v>
      </c>
      <c r="B2" s="219"/>
      <c r="C2" s="49"/>
      <c r="D2" s="48"/>
    </row>
    <row r="3" spans="1:5" ht="45.75" thickBot="1" x14ac:dyDescent="0.3">
      <c r="A3" s="3" t="s">
        <v>3</v>
      </c>
      <c r="B3" s="4" t="s">
        <v>4</v>
      </c>
      <c r="C3" s="18" t="s">
        <v>155</v>
      </c>
      <c r="D3" s="18" t="s">
        <v>189</v>
      </c>
      <c r="E3" s="71" t="s">
        <v>188</v>
      </c>
    </row>
    <row r="4" spans="1:5" x14ac:dyDescent="0.2">
      <c r="A4" s="5">
        <v>10015</v>
      </c>
      <c r="B4" s="11" t="s">
        <v>6</v>
      </c>
      <c r="C4" s="19">
        <f>SUM(Calculation!I7:M7)</f>
        <v>0.52300000000000002</v>
      </c>
      <c r="D4" s="50">
        <f t="shared" ref="D4:D67" si="0">C4/$C$1</f>
        <v>7.47549194612352E-5</v>
      </c>
      <c r="E4" s="67">
        <f t="shared" ref="E4:E67" si="1">IF($C$1&lt;7250,$D4*(7250-$C$1),0)</f>
        <v>1.8973166093955184E-2</v>
      </c>
    </row>
    <row r="5" spans="1:5" x14ac:dyDescent="0.2">
      <c r="A5" s="5">
        <v>10024</v>
      </c>
      <c r="B5" s="11" t="s">
        <v>7</v>
      </c>
      <c r="C5" s="19">
        <f>SUM(Calculation!I8:M8)</f>
        <v>205.54970200140002</v>
      </c>
      <c r="D5" s="50">
        <f t="shared" si="0"/>
        <v>2.9380213037085188E-2</v>
      </c>
      <c r="E5" s="67">
        <f t="shared" si="1"/>
        <v>7.4568425174675994</v>
      </c>
    </row>
    <row r="6" spans="1:5" x14ac:dyDescent="0.2">
      <c r="A6" s="5">
        <v>10025</v>
      </c>
      <c r="B6" s="11" t="s">
        <v>8</v>
      </c>
      <c r="C6" s="19">
        <f>SUM(Calculation!I9:M9)</f>
        <v>63.697540652632192</v>
      </c>
      <c r="D6" s="50">
        <f t="shared" si="0"/>
        <v>9.1045975551936418E-3</v>
      </c>
      <c r="E6" s="67">
        <f t="shared" si="1"/>
        <v>2.3107916225217076</v>
      </c>
    </row>
    <row r="7" spans="1:5" x14ac:dyDescent="0.2">
      <c r="A7" s="5">
        <v>10027</v>
      </c>
      <c r="B7" s="11" t="s">
        <v>9</v>
      </c>
      <c r="C7" s="19">
        <f>SUM(Calculation!I10:M10)</f>
        <v>63.241256324149774</v>
      </c>
      <c r="D7" s="50">
        <f t="shared" si="0"/>
        <v>9.0393786293291537E-3</v>
      </c>
      <c r="E7" s="67">
        <f t="shared" si="1"/>
        <v>2.294238738486591</v>
      </c>
    </row>
    <row r="8" spans="1:5" x14ac:dyDescent="0.2">
      <c r="A8" s="5">
        <v>10029</v>
      </c>
      <c r="B8" s="11" t="s">
        <v>10</v>
      </c>
      <c r="C8" s="19">
        <f>SUM(Calculation!I11:M11)</f>
        <v>18.786999999999999</v>
      </c>
      <c r="D8" s="50">
        <f t="shared" si="0"/>
        <v>2.6853167723101829E-3</v>
      </c>
      <c r="E8" s="67">
        <f t="shared" si="1"/>
        <v>0.68154659924882599</v>
      </c>
    </row>
    <row r="9" spans="1:5" x14ac:dyDescent="0.2">
      <c r="A9" s="5">
        <v>10044</v>
      </c>
      <c r="B9" s="11" t="s">
        <v>11</v>
      </c>
      <c r="C9" s="19">
        <f>SUM(Calculation!I12:M12)</f>
        <v>20.722000000000001</v>
      </c>
      <c r="D9" s="50">
        <f t="shared" si="0"/>
        <v>2.9618956808331086E-3</v>
      </c>
      <c r="E9" s="67">
        <f t="shared" si="1"/>
        <v>0.75174368604003694</v>
      </c>
    </row>
    <row r="10" spans="1:5" x14ac:dyDescent="0.2">
      <c r="A10" s="5">
        <v>10046</v>
      </c>
      <c r="B10" s="11" t="s">
        <v>12</v>
      </c>
      <c r="C10" s="19">
        <f>SUM(Calculation!I13:M13)</f>
        <v>86.432758047089038</v>
      </c>
      <c r="D10" s="50">
        <f t="shared" si="0"/>
        <v>1.2354252135033593E-2</v>
      </c>
      <c r="E10" s="67">
        <f t="shared" si="1"/>
        <v>3.1355699319045156</v>
      </c>
    </row>
    <row r="11" spans="1:5" x14ac:dyDescent="0.2">
      <c r="A11" s="5">
        <v>10047</v>
      </c>
      <c r="B11" s="11" t="s">
        <v>13</v>
      </c>
      <c r="C11" s="19">
        <f>SUM(Calculation!I14:M14)</f>
        <v>144.25478098485002</v>
      </c>
      <c r="D11" s="50">
        <f t="shared" si="0"/>
        <v>2.0619033526616797E-2</v>
      </c>
      <c r="E11" s="67">
        <f t="shared" si="1"/>
        <v>5.2332120831217726</v>
      </c>
    </row>
    <row r="12" spans="1:5" x14ac:dyDescent="0.2">
      <c r="A12" s="5">
        <v>10055</v>
      </c>
      <c r="B12" s="11" t="s">
        <v>14</v>
      </c>
      <c r="C12" s="19">
        <f>SUM(Calculation!I15:M15)</f>
        <v>0.41375000000000001</v>
      </c>
      <c r="D12" s="50">
        <f t="shared" si="0"/>
        <v>5.9139288579514462E-5</v>
      </c>
      <c r="E12" s="67">
        <f t="shared" si="1"/>
        <v>1.500984220147984E-2</v>
      </c>
    </row>
    <row r="13" spans="1:5" x14ac:dyDescent="0.2">
      <c r="A13" s="5">
        <v>10057</v>
      </c>
      <c r="B13" s="11" t="s">
        <v>15</v>
      </c>
      <c r="C13" s="19">
        <f>SUM(Calculation!I16:M16)</f>
        <v>19.288</v>
      </c>
      <c r="D13" s="50">
        <f t="shared" si="0"/>
        <v>2.7569271253696072E-3</v>
      </c>
      <c r="E13" s="67">
        <f t="shared" si="1"/>
        <v>0.69972165892965121</v>
      </c>
    </row>
    <row r="14" spans="1:5" x14ac:dyDescent="0.2">
      <c r="A14" s="5">
        <v>10059</v>
      </c>
      <c r="B14" s="11" t="s">
        <v>16</v>
      </c>
      <c r="C14" s="19">
        <f>SUM(Calculation!I17:M17)</f>
        <v>7.7532500000000004</v>
      </c>
      <c r="D14" s="50">
        <f t="shared" si="0"/>
        <v>1.1082095206746115E-3</v>
      </c>
      <c r="E14" s="67">
        <f t="shared" si="1"/>
        <v>0.28126902489093308</v>
      </c>
    </row>
    <row r="15" spans="1:5" x14ac:dyDescent="0.2">
      <c r="A15" s="5">
        <v>10061</v>
      </c>
      <c r="B15" s="11" t="s">
        <v>17</v>
      </c>
      <c r="C15" s="19">
        <f>SUM(Calculation!I18:M18)</f>
        <v>8.9852500000000006</v>
      </c>
      <c r="D15" s="50">
        <f t="shared" si="0"/>
        <v>1.2843052391760298E-3</v>
      </c>
      <c r="E15" s="67">
        <f t="shared" si="1"/>
        <v>0.32596298402621571</v>
      </c>
    </row>
    <row r="16" spans="1:5" x14ac:dyDescent="0.2">
      <c r="A16" s="5">
        <v>10062</v>
      </c>
      <c r="B16" s="11" t="s">
        <v>18</v>
      </c>
      <c r="C16" s="19">
        <f>SUM(Calculation!I19:M19)</f>
        <v>5.7722886067351595</v>
      </c>
      <c r="D16" s="50">
        <f t="shared" si="0"/>
        <v>8.2506112792254753E-4</v>
      </c>
      <c r="E16" s="67">
        <f t="shared" si="1"/>
        <v>0.20940457070331037</v>
      </c>
    </row>
    <row r="17" spans="1:5" x14ac:dyDescent="0.2">
      <c r="A17" s="5">
        <v>10064</v>
      </c>
      <c r="B17" s="11" t="s">
        <v>19</v>
      </c>
      <c r="C17" s="19">
        <f>SUM(Calculation!I20:M20)</f>
        <v>14.829750000000001</v>
      </c>
      <c r="D17" s="50">
        <f t="shared" si="0"/>
        <v>2.1196878907844222E-3</v>
      </c>
      <c r="E17" s="67">
        <f t="shared" si="1"/>
        <v>0.53798720818705903</v>
      </c>
    </row>
    <row r="18" spans="1:5" x14ac:dyDescent="0.2">
      <c r="A18" s="5">
        <v>10065</v>
      </c>
      <c r="B18" s="11" t="s">
        <v>20</v>
      </c>
      <c r="C18" s="19">
        <f>SUM(Calculation!I21:M21)</f>
        <v>2.9279999999999999</v>
      </c>
      <c r="D18" s="50">
        <f t="shared" si="0"/>
        <v>4.1851320111376033E-4</v>
      </c>
      <c r="E18" s="67">
        <f t="shared" si="1"/>
        <v>0.10622070807476247</v>
      </c>
    </row>
    <row r="19" spans="1:5" x14ac:dyDescent="0.2">
      <c r="A19" s="5">
        <v>10066</v>
      </c>
      <c r="B19" s="11" t="s">
        <v>21</v>
      </c>
      <c r="C19" s="19">
        <f>SUM(Calculation!I22:M22)</f>
        <v>24.778789859500002</v>
      </c>
      <c r="D19" s="50">
        <f t="shared" si="0"/>
        <v>3.5417522758963557E-3</v>
      </c>
      <c r="E19" s="67">
        <f t="shared" si="1"/>
        <v>0.89891414074857723</v>
      </c>
    </row>
    <row r="20" spans="1:5" x14ac:dyDescent="0.2">
      <c r="A20" s="5">
        <v>10067</v>
      </c>
      <c r="B20" s="11" t="s">
        <v>22</v>
      </c>
      <c r="C20" s="19">
        <f>SUM(Calculation!I23:M23)</f>
        <v>15.824934131599999</v>
      </c>
      <c r="D20" s="50">
        <f t="shared" si="0"/>
        <v>2.261934371868279E-3</v>
      </c>
      <c r="E20" s="67">
        <f t="shared" si="1"/>
        <v>0.57409006444502331</v>
      </c>
    </row>
    <row r="21" spans="1:5" x14ac:dyDescent="0.2">
      <c r="A21" s="5">
        <v>10068</v>
      </c>
      <c r="B21" s="11" t="s">
        <v>23</v>
      </c>
      <c r="C21" s="19">
        <f>SUM(Calculation!I24:M24)</f>
        <v>2.4790000000000001</v>
      </c>
      <c r="D21" s="50">
        <f t="shared" si="0"/>
        <v>3.5433545954952593E-4</v>
      </c>
      <c r="E21" s="67">
        <f t="shared" si="1"/>
        <v>8.9932081734062905E-2</v>
      </c>
    </row>
    <row r="22" spans="1:5" x14ac:dyDescent="0.2">
      <c r="A22" s="5">
        <v>10070</v>
      </c>
      <c r="B22" s="11" t="s">
        <v>24</v>
      </c>
      <c r="C22" s="19">
        <f>SUM(Calculation!I25:M25)</f>
        <v>0.36599999999999999</v>
      </c>
      <c r="D22" s="50">
        <f t="shared" si="0"/>
        <v>5.2314150139220041E-5</v>
      </c>
      <c r="E22" s="67">
        <f t="shared" si="1"/>
        <v>1.3277588509345309E-2</v>
      </c>
    </row>
    <row r="23" spans="1:5" x14ac:dyDescent="0.2">
      <c r="A23" s="5">
        <v>10071</v>
      </c>
      <c r="B23" s="11" t="s">
        <v>25</v>
      </c>
      <c r="C23" s="19">
        <f>SUM(Calculation!I26:M26)</f>
        <v>1.9344999999999999</v>
      </c>
      <c r="D23" s="50">
        <f t="shared" si="0"/>
        <v>2.7650744110470262E-4</v>
      </c>
      <c r="E23" s="67">
        <f t="shared" si="1"/>
        <v>7.0178948009094258E-2</v>
      </c>
    </row>
    <row r="24" spans="1:5" x14ac:dyDescent="0.2">
      <c r="A24" s="5">
        <v>10072</v>
      </c>
      <c r="B24" s="11" t="s">
        <v>26</v>
      </c>
      <c r="C24" s="19">
        <f>SUM(Calculation!I27:M27)</f>
        <v>24.347468118400002</v>
      </c>
      <c r="D24" s="50">
        <f t="shared" si="0"/>
        <v>3.4801013733766423E-3</v>
      </c>
      <c r="E24" s="67">
        <f t="shared" si="1"/>
        <v>0.88326683858065336</v>
      </c>
    </row>
    <row r="25" spans="1:5" x14ac:dyDescent="0.2">
      <c r="A25" s="5">
        <v>10074</v>
      </c>
      <c r="B25" s="11" t="s">
        <v>27</v>
      </c>
      <c r="C25" s="19">
        <f>SUM(Calculation!I28:M28)</f>
        <v>27.272750090955476</v>
      </c>
      <c r="D25" s="50">
        <f t="shared" si="0"/>
        <v>3.8982260736821635E-3</v>
      </c>
      <c r="E25" s="67">
        <f t="shared" si="1"/>
        <v>0.98938894324020943</v>
      </c>
    </row>
    <row r="26" spans="1:5" x14ac:dyDescent="0.2">
      <c r="A26" s="5">
        <v>10076</v>
      </c>
      <c r="B26" s="11" t="s">
        <v>28</v>
      </c>
      <c r="C26" s="19">
        <f>SUM(Calculation!I29:M29)</f>
        <v>5.4865949611500007</v>
      </c>
      <c r="D26" s="50">
        <f t="shared" si="0"/>
        <v>7.8422555341718387E-4</v>
      </c>
      <c r="E26" s="67">
        <f t="shared" si="1"/>
        <v>0.19904030112458229</v>
      </c>
    </row>
    <row r="27" spans="1:5" x14ac:dyDescent="0.2">
      <c r="A27" s="5">
        <v>10078</v>
      </c>
      <c r="B27" s="11" t="s">
        <v>29</v>
      </c>
      <c r="C27" s="19">
        <f>SUM(Calculation!I30:M30)</f>
        <v>3.5266281726499997</v>
      </c>
      <c r="D27" s="50">
        <f t="shared" si="0"/>
        <v>5.0407802106342979E-4</v>
      </c>
      <c r="E27" s="67">
        <f t="shared" si="1"/>
        <v>0.12793748005986633</v>
      </c>
    </row>
    <row r="28" spans="1:5" x14ac:dyDescent="0.2">
      <c r="A28" s="5">
        <v>10079</v>
      </c>
      <c r="B28" s="11" t="s">
        <v>30</v>
      </c>
      <c r="C28" s="19">
        <f>SUM(Calculation!I31:M31)</f>
        <v>77.954499999999996</v>
      </c>
      <c r="D28" s="50">
        <f t="shared" si="0"/>
        <v>1.1142413707726308E-2</v>
      </c>
      <c r="E28" s="67">
        <f t="shared" si="1"/>
        <v>2.8279993810157347</v>
      </c>
    </row>
    <row r="29" spans="1:5" x14ac:dyDescent="0.2">
      <c r="A29" s="5">
        <v>10080</v>
      </c>
      <c r="B29" s="11" t="s">
        <v>31</v>
      </c>
      <c r="C29" s="19">
        <f>SUM(Calculation!I32:M32)</f>
        <v>6.52</v>
      </c>
      <c r="D29" s="50">
        <f t="shared" si="0"/>
        <v>9.319351336276357E-4</v>
      </c>
      <c r="E29" s="67">
        <f t="shared" si="1"/>
        <v>0.23652971880035906</v>
      </c>
    </row>
    <row r="30" spans="1:5" x14ac:dyDescent="0.2">
      <c r="A30" s="5">
        <v>10081</v>
      </c>
      <c r="B30" s="11" t="s">
        <v>32</v>
      </c>
      <c r="C30" s="19">
        <f>SUM(Calculation!I33:M33)</f>
        <v>9.5060490905500004</v>
      </c>
      <c r="D30" s="50">
        <f t="shared" si="0"/>
        <v>1.3587455720049969E-3</v>
      </c>
      <c r="E30" s="67">
        <f t="shared" si="1"/>
        <v>0.34485630648622706</v>
      </c>
    </row>
    <row r="31" spans="1:5" x14ac:dyDescent="0.2">
      <c r="A31" s="5">
        <v>10082</v>
      </c>
      <c r="B31" s="11" t="s">
        <v>33</v>
      </c>
      <c r="C31" s="19">
        <f>SUM(Calculation!I34:M34)</f>
        <v>0.11600000000000001</v>
      </c>
      <c r="D31" s="50">
        <f t="shared" si="0"/>
        <v>1.6580441027730944E-5</v>
      </c>
      <c r="E31" s="67">
        <f t="shared" si="1"/>
        <v>4.2081974510493336E-3</v>
      </c>
    </row>
    <row r="32" spans="1:5" x14ac:dyDescent="0.2">
      <c r="A32" s="5">
        <v>10083</v>
      </c>
      <c r="B32" s="11" t="s">
        <v>34</v>
      </c>
      <c r="C32" s="19">
        <f>SUM(Calculation!I35:M35)</f>
        <v>8.5747835406999986</v>
      </c>
      <c r="D32" s="50">
        <f t="shared" si="0"/>
        <v>1.2256352829494333E-3</v>
      </c>
      <c r="E32" s="67">
        <f t="shared" si="1"/>
        <v>0.31107226068339233</v>
      </c>
    </row>
    <row r="33" spans="1:5" x14ac:dyDescent="0.2">
      <c r="A33" s="5">
        <v>10086</v>
      </c>
      <c r="B33" s="11" t="s">
        <v>35</v>
      </c>
      <c r="C33" s="19">
        <f>SUM(Calculation!I36:M36)</f>
        <v>3.7189999999999999</v>
      </c>
      <c r="D33" s="50">
        <f t="shared" si="0"/>
        <v>5.3157465674251187E-4</v>
      </c>
      <c r="E33" s="67">
        <f t="shared" si="1"/>
        <v>0.13491626138321094</v>
      </c>
    </row>
    <row r="34" spans="1:5" x14ac:dyDescent="0.2">
      <c r="A34" s="5">
        <v>10087</v>
      </c>
      <c r="B34" s="11" t="s">
        <v>36</v>
      </c>
      <c r="C34" s="19">
        <f>SUM(Calculation!I37:M37)</f>
        <v>45.392000000550006</v>
      </c>
      <c r="D34" s="50">
        <f t="shared" si="0"/>
        <v>6.4880980960334679E-3</v>
      </c>
      <c r="E34" s="67">
        <f t="shared" si="1"/>
        <v>1.6467111956926366</v>
      </c>
    </row>
    <row r="35" spans="1:5" x14ac:dyDescent="0.2">
      <c r="A35" s="5">
        <v>10089</v>
      </c>
      <c r="B35" s="11" t="s">
        <v>37</v>
      </c>
      <c r="C35" s="19">
        <f>SUM(Calculation!I38:M38)</f>
        <v>107.36780273254611</v>
      </c>
      <c r="D35" s="50">
        <f t="shared" si="0"/>
        <v>1.5346599323138189E-2</v>
      </c>
      <c r="E35" s="67">
        <f t="shared" si="1"/>
        <v>3.89504236020576</v>
      </c>
    </row>
    <row r="36" spans="1:5" x14ac:dyDescent="0.2">
      <c r="A36" s="5">
        <v>10091</v>
      </c>
      <c r="B36" s="11" t="s">
        <v>38</v>
      </c>
      <c r="C36" s="19">
        <f>SUM(Calculation!I39:M39)</f>
        <v>9.4735630139000016</v>
      </c>
      <c r="D36" s="50">
        <f t="shared" si="0"/>
        <v>1.3541021799522584E-3</v>
      </c>
      <c r="E36" s="67">
        <f t="shared" si="1"/>
        <v>0.34367779075387261</v>
      </c>
    </row>
    <row r="37" spans="1:5" x14ac:dyDescent="0.2">
      <c r="A37" s="5">
        <v>10094</v>
      </c>
      <c r="B37" s="11" t="s">
        <v>39</v>
      </c>
      <c r="C37" s="19">
        <f>SUM(Calculation!I40:M40)</f>
        <v>2.9449999999999998</v>
      </c>
      <c r="D37" s="50">
        <f t="shared" si="0"/>
        <v>4.2094309333334156E-4</v>
      </c>
      <c r="E37" s="67">
        <f t="shared" si="1"/>
        <v>0.10683742666672659</v>
      </c>
    </row>
    <row r="38" spans="1:5" x14ac:dyDescent="0.2">
      <c r="A38" s="5">
        <v>10095</v>
      </c>
      <c r="B38" s="11" t="s">
        <v>40</v>
      </c>
      <c r="C38" s="19">
        <f>SUM(Calculation!I41:M41)</f>
        <v>3.6539999999999999</v>
      </c>
      <c r="D38" s="50">
        <f t="shared" si="0"/>
        <v>5.222838923735247E-4</v>
      </c>
      <c r="E38" s="67">
        <f t="shared" si="1"/>
        <v>0.13255821970805398</v>
      </c>
    </row>
    <row r="39" spans="1:5" x14ac:dyDescent="0.2">
      <c r="A39" s="5">
        <v>10097</v>
      </c>
      <c r="B39" s="11" t="s">
        <v>41</v>
      </c>
      <c r="C39" s="19">
        <f>SUM(Calculation!I42:M42)</f>
        <v>2.0139999999999998</v>
      </c>
      <c r="D39" s="50">
        <f t="shared" si="0"/>
        <v>2.8787076060215615E-4</v>
      </c>
      <c r="E39" s="67">
        <f t="shared" si="1"/>
        <v>7.3063014365632367E-2</v>
      </c>
    </row>
    <row r="40" spans="1:5" x14ac:dyDescent="0.2">
      <c r="A40" s="5">
        <v>10101</v>
      </c>
      <c r="B40" s="11" t="s">
        <v>42</v>
      </c>
      <c r="C40" s="19">
        <f>SUM(Calculation!I43:M43)</f>
        <v>78.476618027274895</v>
      </c>
      <c r="D40" s="50">
        <f t="shared" si="0"/>
        <v>1.1217042562560332E-2</v>
      </c>
      <c r="E40" s="67">
        <f t="shared" si="1"/>
        <v>2.8469405512875032</v>
      </c>
    </row>
    <row r="41" spans="1:5" x14ac:dyDescent="0.2">
      <c r="A41" s="5">
        <v>10103</v>
      </c>
      <c r="B41" s="11" t="s">
        <v>43</v>
      </c>
      <c r="C41" s="19">
        <f>SUM(Calculation!I44:M44)</f>
        <v>377.5273610374</v>
      </c>
      <c r="D41" s="50">
        <f t="shared" si="0"/>
        <v>5.3961811603754302E-2</v>
      </c>
      <c r="E41" s="67">
        <f t="shared" si="1"/>
        <v>13.695773089818688</v>
      </c>
    </row>
    <row r="42" spans="1:5" x14ac:dyDescent="0.2">
      <c r="A42" s="5">
        <v>10105</v>
      </c>
      <c r="B42" s="11" t="s">
        <v>44</v>
      </c>
      <c r="C42" s="19">
        <f>SUM(Calculation!I45:M45)</f>
        <v>86.013999999999996</v>
      </c>
      <c r="D42" s="50">
        <f t="shared" si="0"/>
        <v>1.2294397022062493E-2</v>
      </c>
      <c r="E42" s="67">
        <f t="shared" si="1"/>
        <v>3.12037840995308</v>
      </c>
    </row>
    <row r="43" spans="1:5" x14ac:dyDescent="0.2">
      <c r="A43" s="5">
        <v>10106</v>
      </c>
      <c r="B43" s="11" t="s">
        <v>45</v>
      </c>
      <c r="C43" s="19">
        <f>SUM(Calculation!I46:M46)</f>
        <v>24.405000000000001</v>
      </c>
      <c r="D43" s="50">
        <f t="shared" si="0"/>
        <v>3.4883246834635662E-3</v>
      </c>
      <c r="E43" s="67">
        <f t="shared" si="1"/>
        <v>0.88535395511085324</v>
      </c>
    </row>
    <row r="44" spans="1:5" x14ac:dyDescent="0.2">
      <c r="A44" s="5">
        <v>10109</v>
      </c>
      <c r="B44" s="11" t="s">
        <v>46</v>
      </c>
      <c r="C44" s="19">
        <f>SUM(Calculation!I47:M47)</f>
        <v>13.122638824200001</v>
      </c>
      <c r="D44" s="50">
        <f t="shared" si="0"/>
        <v>1.8756822340763848E-3</v>
      </c>
      <c r="E44" s="67">
        <f t="shared" si="1"/>
        <v>0.47605737285378846</v>
      </c>
    </row>
    <row r="45" spans="1:5" x14ac:dyDescent="0.2">
      <c r="A45" s="5">
        <v>10111</v>
      </c>
      <c r="B45" s="11" t="s">
        <v>47</v>
      </c>
      <c r="C45" s="19">
        <f>SUM(Calculation!I48:M48)</f>
        <v>3.2269999999999999</v>
      </c>
      <c r="D45" s="50">
        <f t="shared" si="0"/>
        <v>4.6125071721110129E-4</v>
      </c>
      <c r="E45" s="67">
        <f t="shared" si="1"/>
        <v>0.11706769978048445</v>
      </c>
    </row>
    <row r="46" spans="1:5" x14ac:dyDescent="0.2">
      <c r="A46" s="5">
        <v>10112</v>
      </c>
      <c r="B46" s="11" t="s">
        <v>48</v>
      </c>
      <c r="C46" s="19">
        <f>SUM(Calculation!I49:M49)</f>
        <v>58.52221856772077</v>
      </c>
      <c r="D46" s="50">
        <f t="shared" si="0"/>
        <v>8.364863739431681E-3</v>
      </c>
      <c r="E46" s="67">
        <f t="shared" si="1"/>
        <v>2.1230435431589179</v>
      </c>
    </row>
    <row r="47" spans="1:5" x14ac:dyDescent="0.2">
      <c r="A47" s="5">
        <v>10113</v>
      </c>
      <c r="B47" s="11" t="s">
        <v>49</v>
      </c>
      <c r="C47" s="19">
        <f>SUM(Calculation!I50:M50)</f>
        <v>39.722676727449993</v>
      </c>
      <c r="D47" s="50">
        <f t="shared" si="0"/>
        <v>5.6777543012336631E-3</v>
      </c>
      <c r="E47" s="67">
        <f t="shared" si="1"/>
        <v>1.4410419564940664</v>
      </c>
    </row>
    <row r="48" spans="1:5" x14ac:dyDescent="0.2">
      <c r="A48" s="5">
        <v>10116</v>
      </c>
      <c r="B48" s="11" t="s">
        <v>50</v>
      </c>
      <c r="C48" s="19">
        <f>SUM(Calculation!I51:M51)</f>
        <v>0.24553652414999999</v>
      </c>
      <c r="D48" s="50">
        <f t="shared" si="0"/>
        <v>3.5095722920888871E-5</v>
      </c>
      <c r="E48" s="67">
        <f t="shared" si="1"/>
        <v>8.9074670264443351E-3</v>
      </c>
    </row>
    <row r="49" spans="1:5" x14ac:dyDescent="0.2">
      <c r="A49" s="5">
        <v>10118</v>
      </c>
      <c r="B49" s="11" t="s">
        <v>51</v>
      </c>
      <c r="C49" s="19">
        <f>SUM(Calculation!I52:M52)</f>
        <v>47.376127733926936</v>
      </c>
      <c r="D49" s="50">
        <f t="shared" si="0"/>
        <v>6.7716990690915857E-3</v>
      </c>
      <c r="E49" s="67">
        <f t="shared" si="1"/>
        <v>1.7186905169870599</v>
      </c>
    </row>
    <row r="50" spans="1:5" x14ac:dyDescent="0.2">
      <c r="A50" s="5">
        <v>10121</v>
      </c>
      <c r="B50" s="11" t="s">
        <v>52</v>
      </c>
      <c r="C50" s="19">
        <f>SUM(Calculation!I53:M53)</f>
        <v>40.954000000000001</v>
      </c>
      <c r="D50" s="50">
        <f t="shared" si="0"/>
        <v>5.8537532918076984E-3</v>
      </c>
      <c r="E50" s="67">
        <f t="shared" si="1"/>
        <v>1.4857113656058136</v>
      </c>
    </row>
    <row r="51" spans="1:5" x14ac:dyDescent="0.2">
      <c r="A51" s="5">
        <v>10123</v>
      </c>
      <c r="B51" s="11" t="s">
        <v>53</v>
      </c>
      <c r="C51" s="19">
        <f>SUM(Calculation!I54:M54)</f>
        <v>460.4283215012872</v>
      </c>
      <c r="D51" s="50">
        <f t="shared" si="0"/>
        <v>6.581124682887271E-2</v>
      </c>
      <c r="E51" s="67">
        <f t="shared" si="1"/>
        <v>16.703218008039993</v>
      </c>
    </row>
    <row r="52" spans="1:5" x14ac:dyDescent="0.2">
      <c r="A52" s="5">
        <v>10136</v>
      </c>
      <c r="B52" s="11" t="s">
        <v>54</v>
      </c>
      <c r="C52" s="19">
        <f>SUM(Calculation!I55:M55)</f>
        <v>18.720821793949774</v>
      </c>
      <c r="D52" s="50">
        <f t="shared" si="0"/>
        <v>2.6758576012521069E-3</v>
      </c>
      <c r="E52" s="67">
        <f t="shared" si="1"/>
        <v>0.67914581512800198</v>
      </c>
    </row>
    <row r="53" spans="1:5" x14ac:dyDescent="0.2">
      <c r="A53" s="5">
        <v>10142</v>
      </c>
      <c r="B53" s="11" t="s">
        <v>55</v>
      </c>
      <c r="C53" s="19">
        <f>SUM(Calculation!I56:M56)</f>
        <v>2.8739999999999997</v>
      </c>
      <c r="D53" s="50">
        <f t="shared" si="0"/>
        <v>4.1079471994567867E-4</v>
      </c>
      <c r="E53" s="67">
        <f t="shared" si="1"/>
        <v>0.10426171960617053</v>
      </c>
    </row>
    <row r="54" spans="1:5" x14ac:dyDescent="0.2">
      <c r="A54" s="5">
        <v>10144</v>
      </c>
      <c r="B54" s="11" t="s">
        <v>56</v>
      </c>
      <c r="C54" s="19">
        <f>SUM(Calculation!I57:M57)</f>
        <v>3.3010000000000002</v>
      </c>
      <c r="D54" s="50">
        <f t="shared" si="0"/>
        <v>4.7182789510810208E-4</v>
      </c>
      <c r="E54" s="67">
        <f t="shared" si="1"/>
        <v>0.11975223953374006</v>
      </c>
    </row>
    <row r="55" spans="1:5" x14ac:dyDescent="0.2">
      <c r="A55" s="5">
        <v>10156</v>
      </c>
      <c r="B55" s="11" t="s">
        <v>57</v>
      </c>
      <c r="C55" s="19">
        <f>SUM(Calculation!I58:M58)</f>
        <v>32.372042877249996</v>
      </c>
      <c r="D55" s="50">
        <f t="shared" si="0"/>
        <v>4.6270926540812156E-3</v>
      </c>
      <c r="E55" s="67">
        <f t="shared" si="1"/>
        <v>1.17437886483882</v>
      </c>
    </row>
    <row r="56" spans="1:5" x14ac:dyDescent="0.2">
      <c r="A56" s="5">
        <v>10157</v>
      </c>
      <c r="B56" s="11" t="s">
        <v>58</v>
      </c>
      <c r="C56" s="19">
        <f>SUM(Calculation!I59:M59)</f>
        <v>52.561600097433335</v>
      </c>
      <c r="D56" s="50">
        <f t="shared" si="0"/>
        <v>7.5128837132643995E-3</v>
      </c>
      <c r="E56" s="67">
        <f t="shared" si="1"/>
        <v>1.9068068237335631</v>
      </c>
    </row>
    <row r="57" spans="1:5" x14ac:dyDescent="0.2">
      <c r="A57" s="5">
        <v>10158</v>
      </c>
      <c r="B57" s="11" t="s">
        <v>59</v>
      </c>
      <c r="C57" s="19">
        <f>SUM(Calculation!I60:M60)</f>
        <v>2.16</v>
      </c>
      <c r="D57" s="50">
        <f t="shared" si="0"/>
        <v>3.0873924672326583E-4</v>
      </c>
      <c r="E57" s="67">
        <f t="shared" si="1"/>
        <v>7.8359538743677237E-2</v>
      </c>
    </row>
    <row r="58" spans="1:5" x14ac:dyDescent="0.2">
      <c r="A58" s="5">
        <v>10170</v>
      </c>
      <c r="B58" s="11" t="s">
        <v>60</v>
      </c>
      <c r="C58" s="19">
        <f>SUM(Calculation!I61:M61)</f>
        <v>241.63158413820756</v>
      </c>
      <c r="D58" s="50">
        <f t="shared" si="0"/>
        <v>3.4537570958972051E-2</v>
      </c>
      <c r="E58" s="67">
        <f t="shared" si="1"/>
        <v>8.765805314339806</v>
      </c>
    </row>
    <row r="59" spans="1:5" x14ac:dyDescent="0.2">
      <c r="A59" s="5">
        <v>10172</v>
      </c>
      <c r="B59" s="11" t="s">
        <v>61</v>
      </c>
      <c r="C59" s="19">
        <f>SUM(Calculation!I62:M62)</f>
        <v>5.04</v>
      </c>
      <c r="D59" s="50">
        <f t="shared" si="0"/>
        <v>7.2039157568762032E-4</v>
      </c>
      <c r="E59" s="67">
        <f t="shared" si="1"/>
        <v>0.18283892373524691</v>
      </c>
    </row>
    <row r="60" spans="1:5" x14ac:dyDescent="0.2">
      <c r="A60" s="5">
        <v>10173</v>
      </c>
      <c r="B60" s="11" t="s">
        <v>62</v>
      </c>
      <c r="C60" s="19">
        <f>SUM(Calculation!I63:M63)</f>
        <v>36.729080256278543</v>
      </c>
      <c r="D60" s="50">
        <f t="shared" si="0"/>
        <v>5.2498650792415797E-3</v>
      </c>
      <c r="E60" s="67">
        <f t="shared" si="1"/>
        <v>1.3324415682229116</v>
      </c>
    </row>
    <row r="61" spans="1:5" x14ac:dyDescent="0.2">
      <c r="A61" s="5">
        <v>10174</v>
      </c>
      <c r="B61" s="11" t="s">
        <v>63</v>
      </c>
      <c r="C61" s="19">
        <f>SUM(Calculation!I64:M64)</f>
        <v>0.52774999999999994</v>
      </c>
      <c r="D61" s="50">
        <f t="shared" si="0"/>
        <v>7.5433859934353483E-5</v>
      </c>
      <c r="E61" s="67">
        <f t="shared" si="1"/>
        <v>1.9145484524062804E-2</v>
      </c>
    </row>
    <row r="62" spans="1:5" x14ac:dyDescent="0.2">
      <c r="A62" s="5">
        <v>10177</v>
      </c>
      <c r="B62" s="11" t="s">
        <v>64</v>
      </c>
      <c r="C62" s="19">
        <f>SUM(Calculation!I65:M65)</f>
        <v>9.5389999999999997</v>
      </c>
      <c r="D62" s="50">
        <f t="shared" si="0"/>
        <v>1.3634554048579781E-3</v>
      </c>
      <c r="E62" s="67">
        <f t="shared" si="1"/>
        <v>0.34605168522034124</v>
      </c>
    </row>
    <row r="63" spans="1:5" x14ac:dyDescent="0.2">
      <c r="A63" s="5">
        <v>10179</v>
      </c>
      <c r="B63" s="11" t="s">
        <v>65</v>
      </c>
      <c r="C63" s="19">
        <f>SUM(Calculation!I66:M66)</f>
        <v>174.22863209729817</v>
      </c>
      <c r="D63" s="50">
        <f t="shared" si="0"/>
        <v>2.4903341033030026E-2</v>
      </c>
      <c r="E63" s="67">
        <f t="shared" si="1"/>
        <v>6.3205903921695015</v>
      </c>
    </row>
    <row r="64" spans="1:5" x14ac:dyDescent="0.2">
      <c r="A64" s="5">
        <v>10183</v>
      </c>
      <c r="B64" s="11" t="s">
        <v>66</v>
      </c>
      <c r="C64" s="19">
        <f>SUM(Calculation!I67:M67)</f>
        <v>122.12527986802351</v>
      </c>
      <c r="D64" s="50">
        <f t="shared" si="0"/>
        <v>1.7455956903852592E-2</v>
      </c>
      <c r="E64" s="67">
        <f t="shared" si="1"/>
        <v>4.4304076849077836</v>
      </c>
    </row>
    <row r="65" spans="1:5" x14ac:dyDescent="0.2">
      <c r="A65" s="5">
        <v>10186</v>
      </c>
      <c r="B65" s="11" t="s">
        <v>67</v>
      </c>
      <c r="C65" s="19">
        <f>SUM(Calculation!I68:M68)</f>
        <v>21.135742728300002</v>
      </c>
      <c r="D65" s="50">
        <f t="shared" si="0"/>
        <v>3.021033930033373E-3</v>
      </c>
      <c r="E65" s="67">
        <f t="shared" si="1"/>
        <v>0.76675326444195291</v>
      </c>
    </row>
    <row r="66" spans="1:5" x14ac:dyDescent="0.2">
      <c r="A66" s="5">
        <v>10190</v>
      </c>
      <c r="B66" s="11" t="s">
        <v>68</v>
      </c>
      <c r="C66" s="19">
        <f>SUM(Calculation!I69:M69)</f>
        <v>68.106750072449955</v>
      </c>
      <c r="D66" s="50">
        <f t="shared" si="0"/>
        <v>9.7348271824712635E-3</v>
      </c>
      <c r="E66" s="67">
        <f t="shared" si="1"/>
        <v>2.4707470004667056</v>
      </c>
    </row>
    <row r="67" spans="1:5" x14ac:dyDescent="0.2">
      <c r="A67" s="5">
        <v>10191</v>
      </c>
      <c r="B67" s="11" t="s">
        <v>69</v>
      </c>
      <c r="C67" s="19">
        <f>SUM(Calculation!I70:M70)</f>
        <v>120.37310882279498</v>
      </c>
      <c r="D67" s="50">
        <f t="shared" si="0"/>
        <v>1.7205510622077511E-2</v>
      </c>
      <c r="E67" s="67">
        <f t="shared" si="1"/>
        <v>4.3668431872669808</v>
      </c>
    </row>
    <row r="68" spans="1:5" x14ac:dyDescent="0.2">
      <c r="A68" s="5">
        <v>10197</v>
      </c>
      <c r="B68" s="11" t="s">
        <v>70</v>
      </c>
      <c r="C68" s="19">
        <f>SUM(Calculation!I71:M71)</f>
        <v>24.143999999999998</v>
      </c>
      <c r="D68" s="50">
        <f t="shared" ref="D68:D131" si="2">C68/$C$1</f>
        <v>3.4510186911511712E-3</v>
      </c>
      <c r="E68" s="67">
        <f t="shared" ref="E68:E131" si="3">IF($C$1&lt;7250,$D68*(7250-$C$1),0)</f>
        <v>0.87588551084599209</v>
      </c>
    </row>
    <row r="69" spans="1:5" x14ac:dyDescent="0.2">
      <c r="A69" s="5">
        <v>10202</v>
      </c>
      <c r="B69" s="11" t="s">
        <v>71</v>
      </c>
      <c r="C69" s="19">
        <f>SUM(Calculation!I72:M72)</f>
        <v>14.016701219950001</v>
      </c>
      <c r="D69" s="50">
        <f t="shared" si="2"/>
        <v>2.0034748963853907E-3</v>
      </c>
      <c r="E69" s="67">
        <f t="shared" si="3"/>
        <v>0.50849177884408325</v>
      </c>
    </row>
    <row r="70" spans="1:5" x14ac:dyDescent="0.2">
      <c r="A70" s="5">
        <v>10203</v>
      </c>
      <c r="B70" s="11" t="s">
        <v>72</v>
      </c>
      <c r="C70" s="19">
        <f>SUM(Calculation!I73:M73)</f>
        <v>6.6701591324000002</v>
      </c>
      <c r="D70" s="50">
        <f t="shared" si="2"/>
        <v>9.5339810465809647E-4</v>
      </c>
      <c r="E70" s="67">
        <f t="shared" si="3"/>
        <v>0.24197712637119922</v>
      </c>
    </row>
    <row r="71" spans="1:5" x14ac:dyDescent="0.2">
      <c r="A71" s="5">
        <v>10204</v>
      </c>
      <c r="B71" s="11" t="s">
        <v>73</v>
      </c>
      <c r="C71" s="19">
        <f>SUM(Calculation!I74:M74)</f>
        <v>74.268804666703645</v>
      </c>
      <c r="D71" s="50">
        <f t="shared" si="2"/>
        <v>1.0615599448071968E-2</v>
      </c>
      <c r="E71" s="67">
        <f t="shared" si="3"/>
        <v>2.6942913318181296</v>
      </c>
    </row>
    <row r="72" spans="1:5" x14ac:dyDescent="0.2">
      <c r="A72" s="5">
        <v>10209</v>
      </c>
      <c r="B72" s="11" t="s">
        <v>74</v>
      </c>
      <c r="C72" s="19">
        <f>SUM(Calculation!I75:M75)</f>
        <v>112.09261238886393</v>
      </c>
      <c r="D72" s="50">
        <f t="shared" si="2"/>
        <v>1.6021939218602253E-2</v>
      </c>
      <c r="E72" s="67">
        <f t="shared" si="3"/>
        <v>4.0664469460023973</v>
      </c>
    </row>
    <row r="73" spans="1:5" x14ac:dyDescent="0.2">
      <c r="A73" s="5">
        <v>10230</v>
      </c>
      <c r="B73" s="11" t="s">
        <v>75</v>
      </c>
      <c r="C73" s="19">
        <f>SUM(Calculation!I76:M76)</f>
        <v>10.440588638060273</v>
      </c>
      <c r="D73" s="50">
        <f t="shared" si="2"/>
        <v>1.4923238293806558E-3</v>
      </c>
      <c r="E73" s="67">
        <f t="shared" si="3"/>
        <v>0.37875912494948161</v>
      </c>
    </row>
    <row r="74" spans="1:5" x14ac:dyDescent="0.2">
      <c r="A74" s="5">
        <v>10231</v>
      </c>
      <c r="B74" s="11" t="s">
        <v>76</v>
      </c>
      <c r="C74" s="19">
        <f>SUM(Calculation!I77:M77)</f>
        <v>41.418500789649997</v>
      </c>
      <c r="D74" s="50">
        <f t="shared" si="2"/>
        <v>5.9201466362053387E-3</v>
      </c>
      <c r="E74" s="67">
        <f t="shared" si="3"/>
        <v>1.5025623228387062</v>
      </c>
    </row>
    <row r="75" spans="1:5" x14ac:dyDescent="0.2">
      <c r="A75" s="5">
        <v>10234</v>
      </c>
      <c r="B75" s="11" t="s">
        <v>77</v>
      </c>
      <c r="C75" s="19">
        <f>SUM(Calculation!I78:M78)</f>
        <v>55.851403684113698</v>
      </c>
      <c r="D75" s="50">
        <f t="shared" si="2"/>
        <v>7.9831112508658778E-3</v>
      </c>
      <c r="E75" s="67">
        <f t="shared" si="3"/>
        <v>2.0261528846639187</v>
      </c>
    </row>
    <row r="76" spans="1:5" x14ac:dyDescent="0.2">
      <c r="A76" s="5">
        <v>10235</v>
      </c>
      <c r="B76" s="11" t="s">
        <v>78</v>
      </c>
      <c r="C76" s="19">
        <f>SUM(Calculation!I79:M79)</f>
        <v>30.183</v>
      </c>
      <c r="D76" s="50">
        <f t="shared" si="2"/>
        <v>4.3142021684483018E-3</v>
      </c>
      <c r="E76" s="67">
        <f t="shared" si="3"/>
        <v>1.0949657212501898</v>
      </c>
    </row>
    <row r="77" spans="1:5" x14ac:dyDescent="0.2">
      <c r="A77" s="5">
        <v>10236</v>
      </c>
      <c r="B77" s="11" t="s">
        <v>79</v>
      </c>
      <c r="C77" s="19">
        <f>SUM(Calculation!I80:M80)</f>
        <v>29.373750000000001</v>
      </c>
      <c r="D77" s="50">
        <f t="shared" si="2"/>
        <v>4.1985321520544121E-3</v>
      </c>
      <c r="E77" s="67">
        <f t="shared" si="3"/>
        <v>1.0656081023944857</v>
      </c>
    </row>
    <row r="78" spans="1:5" x14ac:dyDescent="0.2">
      <c r="A78" s="5">
        <v>10237</v>
      </c>
      <c r="B78" s="11" t="s">
        <v>80</v>
      </c>
      <c r="C78" s="19">
        <f>SUM(Calculation!I81:M81)</f>
        <v>113.47072451146917</v>
      </c>
      <c r="D78" s="50">
        <f t="shared" si="2"/>
        <v>1.6218919449451023E-2</v>
      </c>
      <c r="E78" s="67">
        <f t="shared" si="3"/>
        <v>4.1164414970507384</v>
      </c>
    </row>
    <row r="79" spans="1:5" x14ac:dyDescent="0.2">
      <c r="A79" s="5">
        <v>10239</v>
      </c>
      <c r="B79" s="11" t="s">
        <v>81</v>
      </c>
      <c r="C79" s="19">
        <f>SUM(Calculation!I82:M82)</f>
        <v>14.58375</v>
      </c>
      <c r="D79" s="50">
        <f t="shared" si="2"/>
        <v>2.0845259210187169E-3</v>
      </c>
      <c r="E79" s="67">
        <f t="shared" si="3"/>
        <v>0.52906292738569582</v>
      </c>
    </row>
    <row r="80" spans="1:5" x14ac:dyDescent="0.2">
      <c r="A80" s="5">
        <v>10242</v>
      </c>
      <c r="B80" s="11" t="s">
        <v>82</v>
      </c>
      <c r="C80" s="19">
        <f>SUM(Calculation!I83:M83)</f>
        <v>9.9280000000000008</v>
      </c>
      <c r="D80" s="50">
        <f t="shared" si="2"/>
        <v>1.4190570562354554E-3</v>
      </c>
      <c r="E80" s="67">
        <f t="shared" si="3"/>
        <v>0.36016365770704983</v>
      </c>
    </row>
    <row r="81" spans="1:5" x14ac:dyDescent="0.2">
      <c r="A81" s="5">
        <v>10244</v>
      </c>
      <c r="B81" s="11" t="s">
        <v>83</v>
      </c>
      <c r="C81" s="19">
        <f>SUM(Calculation!I84:M84)</f>
        <v>92.265038371550006</v>
      </c>
      <c r="D81" s="50">
        <f t="shared" si="2"/>
        <v>1.3187888169317392E-2</v>
      </c>
      <c r="E81" s="67">
        <f t="shared" si="3"/>
        <v>3.347150856001083</v>
      </c>
    </row>
    <row r="82" spans="1:5" x14ac:dyDescent="0.2">
      <c r="A82" s="5">
        <v>10246</v>
      </c>
      <c r="B82" s="11" t="s">
        <v>84</v>
      </c>
      <c r="C82" s="19">
        <f>SUM(Calculation!I85:M85)</f>
        <v>9.2320000011000012</v>
      </c>
      <c r="D82" s="50">
        <f t="shared" si="2"/>
        <v>1.319574410226298E-3</v>
      </c>
      <c r="E82" s="67">
        <f t="shared" si="3"/>
        <v>0.33491447304065919</v>
      </c>
    </row>
    <row r="83" spans="1:5" x14ac:dyDescent="0.2">
      <c r="A83" s="5">
        <v>10247</v>
      </c>
      <c r="B83" s="11" t="s">
        <v>85</v>
      </c>
      <c r="C83" s="19">
        <f>SUM(Calculation!I86:M86)</f>
        <v>80.64386181575</v>
      </c>
      <c r="D83" s="50">
        <f t="shared" si="2"/>
        <v>1.1526817199004535E-2</v>
      </c>
      <c r="E83" s="67">
        <f t="shared" si="3"/>
        <v>2.9255628770328777</v>
      </c>
    </row>
    <row r="84" spans="1:5" x14ac:dyDescent="0.2">
      <c r="A84" s="5">
        <v>10256</v>
      </c>
      <c r="B84" s="11" t="s">
        <v>86</v>
      </c>
      <c r="C84" s="19">
        <f>SUM(Calculation!I87:M87)</f>
        <v>48.873249999999999</v>
      </c>
      <c r="D84" s="50">
        <f t="shared" si="2"/>
        <v>6.9856899953323389E-3</v>
      </c>
      <c r="E84" s="67">
        <f t="shared" si="3"/>
        <v>1.7730024661594552</v>
      </c>
    </row>
    <row r="85" spans="1:5" x14ac:dyDescent="0.2">
      <c r="A85" s="5">
        <v>10258</v>
      </c>
      <c r="B85" s="11" t="s">
        <v>87</v>
      </c>
      <c r="C85" s="19">
        <f>SUM(Calculation!I88:M88)</f>
        <v>40.705602810849996</v>
      </c>
      <c r="D85" s="50">
        <f t="shared" si="2"/>
        <v>5.8182486802029077E-3</v>
      </c>
      <c r="E85" s="67">
        <f t="shared" si="3"/>
        <v>1.4767001206210821</v>
      </c>
    </row>
    <row r="86" spans="1:5" x14ac:dyDescent="0.2">
      <c r="A86" s="5">
        <v>10259</v>
      </c>
      <c r="B86" s="11" t="s">
        <v>88</v>
      </c>
      <c r="C86" s="19">
        <f>SUM(Calculation!I89:M89)</f>
        <v>28.3245</v>
      </c>
      <c r="D86" s="50">
        <f t="shared" si="2"/>
        <v>4.0485577749134923E-3</v>
      </c>
      <c r="E86" s="67">
        <f t="shared" si="3"/>
        <v>1.0275438681228175</v>
      </c>
    </row>
    <row r="87" spans="1:5" x14ac:dyDescent="0.2">
      <c r="A87" s="5">
        <v>10260</v>
      </c>
      <c r="B87" s="11" t="s">
        <v>89</v>
      </c>
      <c r="C87" s="19">
        <f>SUM(Calculation!I90:M90)</f>
        <v>26.4435</v>
      </c>
      <c r="D87" s="50">
        <f t="shared" si="2"/>
        <v>3.7796973475586479E-3</v>
      </c>
      <c r="E87" s="67">
        <f t="shared" si="3"/>
        <v>0.95930576980019855</v>
      </c>
    </row>
    <row r="88" spans="1:5" x14ac:dyDescent="0.2">
      <c r="A88" s="5">
        <v>10273</v>
      </c>
      <c r="B88" s="11" t="s">
        <v>90</v>
      </c>
      <c r="C88" s="19">
        <f>SUM(Calculation!I91:M91)</f>
        <v>6.2857500000000002</v>
      </c>
      <c r="D88" s="50">
        <f t="shared" si="2"/>
        <v>8.9845264819017048E-4</v>
      </c>
      <c r="E88" s="67">
        <f t="shared" si="3"/>
        <v>0.22803169937873574</v>
      </c>
    </row>
    <row r="89" spans="1:5" x14ac:dyDescent="0.2">
      <c r="A89" s="5">
        <v>10278</v>
      </c>
      <c r="B89" s="11" t="s">
        <v>91</v>
      </c>
      <c r="C89" s="19">
        <f>SUM(Calculation!I92:M92)</f>
        <v>38.210353184360727</v>
      </c>
      <c r="D89" s="50">
        <f t="shared" si="2"/>
        <v>5.4615905829488295E-3</v>
      </c>
      <c r="E89" s="67">
        <f t="shared" si="3"/>
        <v>1.3861785420182893</v>
      </c>
    </row>
    <row r="90" spans="1:5" x14ac:dyDescent="0.2">
      <c r="A90" s="5">
        <v>10279</v>
      </c>
      <c r="B90" s="11" t="s">
        <v>92</v>
      </c>
      <c r="C90" s="19">
        <f>SUM(Calculation!I93:M93)</f>
        <v>68.734018180185615</v>
      </c>
      <c r="D90" s="50">
        <f t="shared" si="2"/>
        <v>9.8244856468582241E-3</v>
      </c>
      <c r="E90" s="67">
        <f t="shared" si="3"/>
        <v>2.4935027595365136</v>
      </c>
    </row>
    <row r="91" spans="1:5" x14ac:dyDescent="0.2">
      <c r="A91" s="5">
        <v>10284</v>
      </c>
      <c r="B91" s="11" t="s">
        <v>93</v>
      </c>
      <c r="C91" s="19">
        <f>SUM(Calculation!I94:M94)</f>
        <v>10.561999999999999</v>
      </c>
      <c r="D91" s="50">
        <f t="shared" si="2"/>
        <v>1.5096777425421914E-3</v>
      </c>
      <c r="E91" s="67">
        <f t="shared" si="3"/>
        <v>0.38316363343088838</v>
      </c>
    </row>
    <row r="92" spans="1:5" x14ac:dyDescent="0.2">
      <c r="A92" s="5">
        <v>10285</v>
      </c>
      <c r="B92" s="11" t="s">
        <v>94</v>
      </c>
      <c r="C92" s="19">
        <f>SUM(Calculation!I95:M95)</f>
        <v>7.0169999999999995</v>
      </c>
      <c r="D92" s="50">
        <f t="shared" si="2"/>
        <v>1.002973747341276E-3</v>
      </c>
      <c r="E92" s="67">
        <f t="shared" si="3"/>
        <v>0.25455966822425141</v>
      </c>
    </row>
    <row r="93" spans="1:5" x14ac:dyDescent="0.2">
      <c r="A93" s="5">
        <v>10286</v>
      </c>
      <c r="B93" s="11" t="s">
        <v>95</v>
      </c>
      <c r="C93" s="19">
        <f>SUM(Calculation!I96:M96)</f>
        <v>47.268302363346805</v>
      </c>
      <c r="D93" s="50">
        <f t="shared" si="2"/>
        <v>6.7562870673829904E-3</v>
      </c>
      <c r="E93" s="67">
        <f t="shared" si="3"/>
        <v>1.7147788751798725</v>
      </c>
    </row>
    <row r="94" spans="1:5" x14ac:dyDescent="0.2">
      <c r="A94" s="5">
        <v>10288</v>
      </c>
      <c r="B94" s="11" t="s">
        <v>96</v>
      </c>
      <c r="C94" s="19">
        <f>SUM(Calculation!I97:M97)</f>
        <v>25.22864058432225</v>
      </c>
      <c r="D94" s="50">
        <f t="shared" si="2"/>
        <v>3.6060516156739188E-3</v>
      </c>
      <c r="E94" s="67">
        <f t="shared" si="3"/>
        <v>0.91523362931366081</v>
      </c>
    </row>
    <row r="95" spans="1:5" x14ac:dyDescent="0.2">
      <c r="A95" s="5">
        <v>10291</v>
      </c>
      <c r="B95" s="11" t="s">
        <v>97</v>
      </c>
      <c r="C95" s="19">
        <f>SUM(Calculation!I98:M98)</f>
        <v>79.706999999999994</v>
      </c>
      <c r="D95" s="50">
        <f t="shared" si="2"/>
        <v>1.1392907008597845E-2</v>
      </c>
      <c r="E95" s="67">
        <f t="shared" si="3"/>
        <v>2.8915758123343891</v>
      </c>
    </row>
    <row r="96" spans="1:5" x14ac:dyDescent="0.2">
      <c r="A96" s="5">
        <v>10294</v>
      </c>
      <c r="B96" s="11" t="s">
        <v>98</v>
      </c>
      <c r="C96" s="19">
        <f>SUM(Calculation!I99:M99)</f>
        <v>36.626239420449998</v>
      </c>
      <c r="D96" s="50">
        <f t="shared" si="2"/>
        <v>5.2351655411924615E-3</v>
      </c>
      <c r="E96" s="67">
        <f t="shared" si="3"/>
        <v>1.3287107531953473</v>
      </c>
    </row>
    <row r="97" spans="1:5" x14ac:dyDescent="0.2">
      <c r="A97" s="5">
        <v>10304</v>
      </c>
      <c r="B97" s="11" t="s">
        <v>99</v>
      </c>
      <c r="C97" s="19">
        <f>SUM(Calculation!I100:M100)</f>
        <v>13.336</v>
      </c>
      <c r="D97" s="50">
        <f t="shared" si="2"/>
        <v>1.9061789788432746E-3</v>
      </c>
      <c r="E97" s="67">
        <f t="shared" si="3"/>
        <v>0.48379759661374055</v>
      </c>
    </row>
    <row r="98" spans="1:5" x14ac:dyDescent="0.2">
      <c r="A98" s="5">
        <v>10306</v>
      </c>
      <c r="B98" s="11" t="s">
        <v>100</v>
      </c>
      <c r="C98" s="19">
        <f>SUM(Calculation!I101:M101)</f>
        <v>3.161554629908676E-3</v>
      </c>
      <c r="D98" s="50">
        <f t="shared" si="2"/>
        <v>4.5189629394095282E-7</v>
      </c>
      <c r="E98" s="67">
        <f t="shared" si="3"/>
        <v>1.1469350116323196E-4</v>
      </c>
    </row>
    <row r="99" spans="1:5" x14ac:dyDescent="0.2">
      <c r="A99" s="5">
        <v>10307</v>
      </c>
      <c r="B99" s="11" t="s">
        <v>101</v>
      </c>
      <c r="C99" s="19">
        <f>SUM(Calculation!I102:M102)</f>
        <v>70.725515174442705</v>
      </c>
      <c r="D99" s="50">
        <f t="shared" si="2"/>
        <v>1.0109139944014975E-2</v>
      </c>
      <c r="E99" s="67">
        <f t="shared" si="3"/>
        <v>2.5657494196658681</v>
      </c>
    </row>
    <row r="100" spans="1:5" x14ac:dyDescent="0.2">
      <c r="A100" s="5">
        <v>10326</v>
      </c>
      <c r="B100" s="11" t="s">
        <v>102</v>
      </c>
      <c r="C100" s="19">
        <f>SUM(Calculation!I103:M103)</f>
        <v>22.561</v>
      </c>
      <c r="D100" s="50">
        <f t="shared" si="2"/>
        <v>3.2247528450572225E-3</v>
      </c>
      <c r="E100" s="67">
        <f t="shared" si="3"/>
        <v>0.81845812666486206</v>
      </c>
    </row>
    <row r="101" spans="1:5" x14ac:dyDescent="0.2">
      <c r="A101" s="5">
        <v>10331</v>
      </c>
      <c r="B101" s="11" t="s">
        <v>103</v>
      </c>
      <c r="C101" s="19">
        <f>SUM(Calculation!I104:M104)</f>
        <v>37.701658904109586</v>
      </c>
      <c r="D101" s="50">
        <f t="shared" si="2"/>
        <v>5.3888804492001393E-3</v>
      </c>
      <c r="E101" s="67">
        <f t="shared" si="3"/>
        <v>1.3677243525914253</v>
      </c>
    </row>
    <row r="102" spans="1:5" x14ac:dyDescent="0.2">
      <c r="A102" s="5">
        <v>10333</v>
      </c>
      <c r="B102" s="11" t="s">
        <v>104</v>
      </c>
      <c r="C102" s="19">
        <f>SUM(Calculation!I105:M105)</f>
        <v>19.654686073050001</v>
      </c>
      <c r="D102" s="50">
        <f t="shared" si="2"/>
        <v>2.8093393392480191E-3</v>
      </c>
      <c r="E102" s="67">
        <f t="shared" si="3"/>
        <v>0.71302413649813656</v>
      </c>
    </row>
    <row r="103" spans="1:5" x14ac:dyDescent="0.2">
      <c r="A103" s="5">
        <v>10338</v>
      </c>
      <c r="B103" s="11" t="s">
        <v>105</v>
      </c>
      <c r="C103" s="19">
        <f>SUM(Calculation!I106:M106)</f>
        <v>2.4915000000000003</v>
      </c>
      <c r="D103" s="50">
        <f t="shared" si="2"/>
        <v>3.5612214500510043E-4</v>
      </c>
      <c r="E103" s="67">
        <f t="shared" si="3"/>
        <v>9.0385551286977714E-2</v>
      </c>
    </row>
    <row r="104" spans="1:5" x14ac:dyDescent="0.2">
      <c r="A104" s="5">
        <v>10342</v>
      </c>
      <c r="B104" s="11" t="s">
        <v>106</v>
      </c>
      <c r="C104" s="19">
        <f>SUM(Calculation!I107:M107)</f>
        <v>38.678859039516894</v>
      </c>
      <c r="D104" s="50">
        <f t="shared" si="2"/>
        <v>5.5285563907295499E-3</v>
      </c>
      <c r="E104" s="67">
        <f t="shared" si="3"/>
        <v>1.4031747932723402</v>
      </c>
    </row>
    <row r="105" spans="1:5" x14ac:dyDescent="0.2">
      <c r="A105" s="5">
        <v>10343</v>
      </c>
      <c r="B105" s="11" t="s">
        <v>107</v>
      </c>
      <c r="C105" s="19">
        <f>SUM(Calculation!I108:M108)</f>
        <v>11.779999999999998</v>
      </c>
      <c r="D105" s="50">
        <f t="shared" si="2"/>
        <v>1.683772373333366E-3</v>
      </c>
      <c r="E105" s="67">
        <f t="shared" si="3"/>
        <v>0.4273497066669063</v>
      </c>
    </row>
    <row r="106" spans="1:5" x14ac:dyDescent="0.2">
      <c r="A106" s="5">
        <v>10349</v>
      </c>
      <c r="B106" s="11" t="s">
        <v>108</v>
      </c>
      <c r="C106" s="19">
        <f>SUM(Calculation!I109:M109)</f>
        <v>549.67623892870347</v>
      </c>
      <c r="D106" s="50">
        <f t="shared" si="2"/>
        <v>7.8567883309502679E-2</v>
      </c>
      <c r="E106" s="67">
        <f t="shared" si="3"/>
        <v>19.940915065190982</v>
      </c>
    </row>
    <row r="107" spans="1:5" x14ac:dyDescent="0.2">
      <c r="A107" s="5">
        <v>10352</v>
      </c>
      <c r="B107" s="11" t="s">
        <v>109</v>
      </c>
      <c r="C107" s="19">
        <f>SUM(Calculation!I110:M110)</f>
        <v>16.056986019949999</v>
      </c>
      <c r="D107" s="50">
        <f t="shared" si="2"/>
        <v>2.2951026705765615E-3</v>
      </c>
      <c r="E107" s="67">
        <f t="shared" si="3"/>
        <v>0.58250834173007204</v>
      </c>
    </row>
    <row r="108" spans="1:5" x14ac:dyDescent="0.2">
      <c r="A108" s="5">
        <v>10354</v>
      </c>
      <c r="B108" s="11" t="s">
        <v>110</v>
      </c>
      <c r="C108" s="19">
        <f>SUM(Calculation!I111:M111)</f>
        <v>764.86989209331796</v>
      </c>
      <c r="D108" s="50">
        <f t="shared" si="2"/>
        <v>0.10932655292879473</v>
      </c>
      <c r="E108" s="67">
        <f t="shared" si="3"/>
        <v>27.747616640443784</v>
      </c>
    </row>
    <row r="109" spans="1:5" x14ac:dyDescent="0.2">
      <c r="A109" s="5">
        <v>10360</v>
      </c>
      <c r="B109" s="11" t="s">
        <v>111</v>
      </c>
      <c r="C109" s="19">
        <f>SUM(Calculation!I112:M112)</f>
        <v>6.8767499999999995</v>
      </c>
      <c r="D109" s="50">
        <f t="shared" si="2"/>
        <v>9.8292713652973064E-4</v>
      </c>
      <c r="E109" s="67">
        <f t="shared" si="3"/>
        <v>0.24947173984054741</v>
      </c>
    </row>
    <row r="110" spans="1:5" x14ac:dyDescent="0.2">
      <c r="A110" s="5">
        <v>10363</v>
      </c>
      <c r="B110" s="11" t="s">
        <v>112</v>
      </c>
      <c r="C110" s="19">
        <f>SUM(Calculation!I113:M113)</f>
        <v>88.726262963250008</v>
      </c>
      <c r="D110" s="50">
        <f t="shared" si="2"/>
        <v>1.268207388511306E-2</v>
      </c>
      <c r="E110" s="67">
        <f t="shared" si="3"/>
        <v>3.2187727038196683</v>
      </c>
    </row>
    <row r="111" spans="1:5" x14ac:dyDescent="0.2">
      <c r="A111" s="5">
        <v>10369</v>
      </c>
      <c r="B111" s="11" t="s">
        <v>113</v>
      </c>
      <c r="C111" s="19">
        <f>SUM(Calculation!I114:M114)</f>
        <v>16.734249999999999</v>
      </c>
      <c r="D111" s="50">
        <f t="shared" si="2"/>
        <v>2.391907286795746E-3</v>
      </c>
      <c r="E111" s="67">
        <f t="shared" si="3"/>
        <v>0.60707782926915776</v>
      </c>
    </row>
    <row r="112" spans="1:5" x14ac:dyDescent="0.2">
      <c r="A112" s="5">
        <v>10370</v>
      </c>
      <c r="B112" s="11" t="s">
        <v>114</v>
      </c>
      <c r="C112" s="19">
        <f>SUM(Calculation!I115:M115)</f>
        <v>390.09101627533033</v>
      </c>
      <c r="D112" s="50">
        <f t="shared" si="2"/>
        <v>5.5757595610351256E-2</v>
      </c>
      <c r="E112" s="67">
        <f t="shared" si="3"/>
        <v>14.151551899716283</v>
      </c>
    </row>
    <row r="113" spans="1:5" x14ac:dyDescent="0.2">
      <c r="A113" s="5">
        <v>10371</v>
      </c>
      <c r="B113" s="11" t="s">
        <v>115</v>
      </c>
      <c r="C113" s="19">
        <f>SUM(Calculation!I116:M116)</f>
        <v>11.2165</v>
      </c>
      <c r="D113" s="50">
        <f t="shared" si="2"/>
        <v>1.6032285929960699E-3</v>
      </c>
      <c r="E113" s="67">
        <f t="shared" si="3"/>
        <v>0.40690729922150726</v>
      </c>
    </row>
    <row r="114" spans="1:5" x14ac:dyDescent="0.2">
      <c r="A114" s="5">
        <v>10376</v>
      </c>
      <c r="B114" s="11" t="s">
        <v>116</v>
      </c>
      <c r="C114" s="19">
        <f>SUM(Calculation!I117:M117)</f>
        <v>56.459587488400004</v>
      </c>
      <c r="D114" s="50">
        <f t="shared" si="2"/>
        <v>8.0700419034606206E-3</v>
      </c>
      <c r="E114" s="67">
        <f t="shared" si="3"/>
        <v>2.0482163116894974</v>
      </c>
    </row>
    <row r="115" spans="1:5" x14ac:dyDescent="0.2">
      <c r="A115" s="5">
        <v>10378</v>
      </c>
      <c r="B115" s="11" t="s">
        <v>117</v>
      </c>
      <c r="C115" s="19">
        <f>SUM(Calculation!I118:M118)</f>
        <v>1.9490000000000001</v>
      </c>
      <c r="D115" s="50">
        <f t="shared" si="2"/>
        <v>2.7857999623316903E-4</v>
      </c>
      <c r="E115" s="67">
        <f t="shared" si="3"/>
        <v>7.0704972690475432E-2</v>
      </c>
    </row>
    <row r="116" spans="1:5" x14ac:dyDescent="0.2">
      <c r="A116" s="5">
        <v>10379</v>
      </c>
      <c r="B116" s="11" t="s">
        <v>118</v>
      </c>
      <c r="C116" s="19">
        <f>SUM(Calculation!I119:M119)</f>
        <v>4.4160000000000004</v>
      </c>
      <c r="D116" s="50">
        <f t="shared" si="2"/>
        <v>6.3120023774534354E-4</v>
      </c>
      <c r="E116" s="67">
        <f t="shared" si="3"/>
        <v>0.16020172365374014</v>
      </c>
    </row>
    <row r="117" spans="1:5" x14ac:dyDescent="0.2">
      <c r="A117" s="5">
        <v>10388</v>
      </c>
      <c r="B117" s="11" t="s">
        <v>119</v>
      </c>
      <c r="C117" s="19">
        <f>SUM(Calculation!I120:M120)</f>
        <v>143.24226502684073</v>
      </c>
      <c r="D117" s="50">
        <f t="shared" si="2"/>
        <v>2.0474309723759819E-2</v>
      </c>
      <c r="E117" s="67">
        <f t="shared" si="3"/>
        <v>5.196480470417967</v>
      </c>
    </row>
    <row r="118" spans="1:5" x14ac:dyDescent="0.2">
      <c r="A118" s="5">
        <v>10391</v>
      </c>
      <c r="B118" s="11" t="s">
        <v>120</v>
      </c>
      <c r="C118" s="19">
        <f>SUM(Calculation!I121:M121)</f>
        <v>33.365706385489958</v>
      </c>
      <c r="D118" s="50">
        <f t="shared" si="2"/>
        <v>4.7691217851138102E-3</v>
      </c>
      <c r="E118" s="67">
        <f t="shared" si="3"/>
        <v>1.2104265565851664</v>
      </c>
    </row>
    <row r="119" spans="1:5" x14ac:dyDescent="0.2">
      <c r="A119" s="5">
        <v>10406</v>
      </c>
      <c r="B119" s="11" t="s">
        <v>121</v>
      </c>
      <c r="C119" s="19">
        <f>SUM(Calculation!I122:M122)</f>
        <v>0.52400000000000002</v>
      </c>
      <c r="D119" s="50">
        <f t="shared" si="2"/>
        <v>7.4897854297681151E-5</v>
      </c>
      <c r="E119" s="67">
        <f t="shared" si="3"/>
        <v>1.9009443658188366E-2</v>
      </c>
    </row>
    <row r="120" spans="1:5" x14ac:dyDescent="0.2">
      <c r="A120" s="5">
        <v>10408</v>
      </c>
      <c r="B120" s="11" t="s">
        <v>122</v>
      </c>
      <c r="C120" s="19">
        <f>SUM(Calculation!I123:M123)</f>
        <v>1.5554999999999999</v>
      </c>
      <c r="D120" s="50">
        <f t="shared" si="2"/>
        <v>2.2233513809168516E-4</v>
      </c>
      <c r="E120" s="67">
        <f t="shared" si="3"/>
        <v>5.6429751164717559E-2</v>
      </c>
    </row>
    <row r="121" spans="1:5" x14ac:dyDescent="0.2">
      <c r="A121" s="5">
        <v>10409</v>
      </c>
      <c r="B121" s="11" t="s">
        <v>123</v>
      </c>
      <c r="C121" s="19">
        <f>SUM(Calculation!I124:M124)</f>
        <v>18.254999999999999</v>
      </c>
      <c r="D121" s="50">
        <f t="shared" si="2"/>
        <v>2.6092754393209341E-3</v>
      </c>
      <c r="E121" s="67">
        <f t="shared" si="3"/>
        <v>0.66224693507677213</v>
      </c>
    </row>
    <row r="122" spans="1:5" x14ac:dyDescent="0.2">
      <c r="A122" s="5">
        <v>10426</v>
      </c>
      <c r="B122" s="11" t="s">
        <v>124</v>
      </c>
      <c r="C122" s="19">
        <f>SUM(Calculation!I125:M125)</f>
        <v>17.667000000000002</v>
      </c>
      <c r="D122" s="50">
        <f t="shared" si="2"/>
        <v>2.525229755490712E-3</v>
      </c>
      <c r="E122" s="67">
        <f t="shared" si="3"/>
        <v>0.64091572730766011</v>
      </c>
    </row>
    <row r="123" spans="1:5" x14ac:dyDescent="0.2">
      <c r="A123" s="5">
        <v>10434</v>
      </c>
      <c r="B123" s="11" t="s">
        <v>125</v>
      </c>
      <c r="C123" s="19">
        <f>SUM(Calculation!I126:M126)</f>
        <v>27.363250000000001</v>
      </c>
      <c r="D123" s="50">
        <f t="shared" si="2"/>
        <v>3.9111616633798162E-3</v>
      </c>
      <c r="E123" s="67">
        <f t="shared" si="3"/>
        <v>0.99267205950366944</v>
      </c>
    </row>
    <row r="124" spans="1:5" x14ac:dyDescent="0.2">
      <c r="A124" s="5">
        <v>10436</v>
      </c>
      <c r="B124" s="11" t="s">
        <v>126</v>
      </c>
      <c r="C124" s="19">
        <f>SUM(Calculation!I127:M127)</f>
        <v>20.631848493700002</v>
      </c>
      <c r="D124" s="50">
        <f t="shared" si="2"/>
        <v>2.9490098900247616E-3</v>
      </c>
      <c r="E124" s="67">
        <f t="shared" si="3"/>
        <v>0.74847320897952041</v>
      </c>
    </row>
    <row r="125" spans="1:5" x14ac:dyDescent="0.2">
      <c r="A125" s="5">
        <v>10440</v>
      </c>
      <c r="B125" s="11" t="s">
        <v>127</v>
      </c>
      <c r="C125" s="19">
        <f>SUM(Calculation!I128:M128)</f>
        <v>5.12575</v>
      </c>
      <c r="D125" s="50">
        <f t="shared" si="2"/>
        <v>7.3264823791286098E-4</v>
      </c>
      <c r="E125" s="67">
        <f t="shared" si="3"/>
        <v>0.18594972486824238</v>
      </c>
    </row>
    <row r="126" spans="1:5" x14ac:dyDescent="0.2">
      <c r="A126" s="5">
        <v>10442</v>
      </c>
      <c r="B126" s="11" t="s">
        <v>128</v>
      </c>
      <c r="C126" s="19">
        <f>SUM(Calculation!I129:M129)</f>
        <v>13.4147467182</v>
      </c>
      <c r="D126" s="50">
        <f t="shared" si="2"/>
        <v>1.9174346281298474E-3</v>
      </c>
      <c r="E126" s="67">
        <f t="shared" si="3"/>
        <v>0.4866543357413935</v>
      </c>
    </row>
    <row r="127" spans="1:5" x14ac:dyDescent="0.2">
      <c r="A127" s="5">
        <v>10446</v>
      </c>
      <c r="B127" s="11" t="s">
        <v>129</v>
      </c>
      <c r="C127" s="19">
        <f>SUM(Calculation!I130:M130)</f>
        <v>80.947999999999993</v>
      </c>
      <c r="D127" s="50">
        <f t="shared" si="2"/>
        <v>1.1570289140627278E-2</v>
      </c>
      <c r="E127" s="67">
        <f t="shared" si="3"/>
        <v>2.9365962695477705</v>
      </c>
    </row>
    <row r="128" spans="1:5" x14ac:dyDescent="0.2">
      <c r="A128" s="5">
        <v>10448</v>
      </c>
      <c r="B128" s="11" t="s">
        <v>130</v>
      </c>
      <c r="C128" s="19">
        <f>SUM(Calculation!I131:M131)</f>
        <v>8.5177499999999995</v>
      </c>
      <c r="D128" s="50">
        <f t="shared" si="2"/>
        <v>1.2174832031375451E-3</v>
      </c>
      <c r="E128" s="67">
        <f t="shared" si="3"/>
        <v>0.30900322274720221</v>
      </c>
    </row>
    <row r="129" spans="1:5" x14ac:dyDescent="0.2">
      <c r="A129" s="5">
        <v>10451</v>
      </c>
      <c r="B129" s="11" t="s">
        <v>131</v>
      </c>
      <c r="C129" s="19">
        <f>SUM(Calculation!I132:M132)</f>
        <v>26.222000000000001</v>
      </c>
      <c r="D129" s="50">
        <f t="shared" si="2"/>
        <v>3.7480372812858688E-3</v>
      </c>
      <c r="E129" s="67">
        <f t="shared" si="3"/>
        <v>0.95127028932254831</v>
      </c>
    </row>
    <row r="130" spans="1:5" x14ac:dyDescent="0.2">
      <c r="A130" s="5">
        <v>10482</v>
      </c>
      <c r="B130" s="11" t="s">
        <v>132</v>
      </c>
      <c r="C130" s="19">
        <f>SUM(Calculation!I133:M133)</f>
        <v>2.6059999999999999</v>
      </c>
      <c r="D130" s="50">
        <f t="shared" si="2"/>
        <v>3.7248818377816237E-4</v>
      </c>
      <c r="E130" s="67">
        <f t="shared" si="3"/>
        <v>9.453933239167725E-2</v>
      </c>
    </row>
    <row r="131" spans="1:5" x14ac:dyDescent="0.2">
      <c r="A131" s="5">
        <v>10502</v>
      </c>
      <c r="B131" s="11" t="s">
        <v>133</v>
      </c>
      <c r="C131" s="19">
        <f>SUM(Calculation!I134:M134)</f>
        <v>18.013000000000002</v>
      </c>
      <c r="D131" s="50">
        <f t="shared" si="2"/>
        <v>2.574685208901013E-3</v>
      </c>
      <c r="E131" s="67">
        <f t="shared" si="3"/>
        <v>0.65346776453234179</v>
      </c>
    </row>
    <row r="132" spans="1:5" x14ac:dyDescent="0.2">
      <c r="A132" s="5">
        <v>13927</v>
      </c>
      <c r="B132" s="11" t="s">
        <v>134</v>
      </c>
      <c r="C132" s="19">
        <f>SUM(Calculation!I135:M135)</f>
        <v>3.5979999999999999</v>
      </c>
      <c r="D132" s="50">
        <f t="shared" ref="D132:D136" si="4">C132/$C$1</f>
        <v>5.1427954153255109E-4</v>
      </c>
      <c r="E132" s="67">
        <f t="shared" ref="E132:E136" si="5">IF($C$1&lt;7250,$D132*(7250-$C$1),0)</f>
        <v>0.13052667611099567</v>
      </c>
    </row>
    <row r="133" spans="1:5" x14ac:dyDescent="0.2">
      <c r="A133" s="5">
        <v>10597</v>
      </c>
      <c r="B133" s="11" t="s">
        <v>135</v>
      </c>
      <c r="C133" s="19">
        <f>SUM(Calculation!I136:M136)</f>
        <v>12.632972248250001</v>
      </c>
      <c r="D133" s="50">
        <f t="shared" si="4"/>
        <v>1.80569182212992E-3</v>
      </c>
      <c r="E133" s="67">
        <f t="shared" si="5"/>
        <v>0.45829346219191908</v>
      </c>
    </row>
    <row r="134" spans="1:5" x14ac:dyDescent="0.2">
      <c r="A134" s="5">
        <v>10706</v>
      </c>
      <c r="B134" s="11" t="s">
        <v>136</v>
      </c>
      <c r="C134" s="19">
        <f>SUM(Calculation!I137:M137)</f>
        <v>16.206255534449998</v>
      </c>
      <c r="D134" s="50">
        <f t="shared" si="4"/>
        <v>2.3164384842179861E-3</v>
      </c>
      <c r="E134" s="67">
        <f t="shared" si="5"/>
        <v>0.58792347613040197</v>
      </c>
    </row>
    <row r="135" spans="1:5" x14ac:dyDescent="0.2">
      <c r="A135" s="5">
        <v>11680</v>
      </c>
      <c r="B135" s="11" t="s">
        <v>137</v>
      </c>
      <c r="C135" s="19">
        <f>SUM(Calculation!I138:M138)</f>
        <v>6.3650000000000002</v>
      </c>
      <c r="D135" s="50">
        <f t="shared" si="4"/>
        <v>9.0978023397851257E-4</v>
      </c>
      <c r="E135" s="67">
        <f t="shared" si="5"/>
        <v>0.23090669634421557</v>
      </c>
    </row>
    <row r="136" spans="1:5" ht="15" thickBot="1" x14ac:dyDescent="0.25">
      <c r="A136" s="6">
        <v>12026</v>
      </c>
      <c r="B136" s="12" t="s">
        <v>138</v>
      </c>
      <c r="C136" s="19">
        <f>SUM(Calculation!I139:M139)</f>
        <v>45.487540761968951</v>
      </c>
      <c r="D136" s="51">
        <f t="shared" si="4"/>
        <v>6.5017541991408074E-3</v>
      </c>
      <c r="E136" s="68">
        <f t="shared" si="5"/>
        <v>1.6501771818018998</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7109375" defaultRowHeight="14.25" x14ac:dyDescent="0.2"/>
  <cols>
    <col min="1" max="1" width="16.7109375" style="47" customWidth="1"/>
    <col min="2" max="2" width="12.28515625" style="1" customWidth="1"/>
    <col min="3" max="16384" width="8.7109375" style="1"/>
  </cols>
  <sheetData>
    <row r="1" spans="1:2" ht="15" x14ac:dyDescent="0.25">
      <c r="A1" s="46" t="s">
        <v>140</v>
      </c>
      <c r="B1" s="46" t="s">
        <v>140</v>
      </c>
    </row>
    <row r="2" spans="1:2" x14ac:dyDescent="0.2">
      <c r="A2" s="47" t="s">
        <v>5</v>
      </c>
      <c r="B2" s="1" t="s">
        <v>2</v>
      </c>
    </row>
    <row r="3" spans="1:2" x14ac:dyDescent="0.2">
      <c r="A3" s="47"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5FD751-DA97-40A1-A4D2-3B6786AE3A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633B6ED5-A42A-4DA5-8A4E-085F90D95B26}">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ED37BE09-67C8-4F96-BA70-ED473F159B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Conservation 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2026-05-28T16:13:50Z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