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pwrportal.bud.bpa.gov/orgs/PS-ReqMarketing/psr/TeamDocuments/BP-22/Climate Change/"/>
    </mc:Choice>
  </mc:AlternateContent>
  <bookViews>
    <workbookView xWindow="0" yWindow="0" windowWidth="21465" windowHeight="12390" tabRatio="863"/>
  </bookViews>
  <sheets>
    <sheet name="Summary 2yr" sheetId="32" r:id="rId1"/>
    <sheet name="Summary FY25" sheetId="29" r:id="rId2"/>
    <sheet name="Summary FY24" sheetId="18" r:id="rId3"/>
    <sheet name="FY24 Inventory_80WY v 30WY" sheetId="6" r:id="rId4"/>
    <sheet name="FY25 Inventory_80WY v 30WY" sheetId="26" r:id="rId5"/>
    <sheet name="FY24 30WYP10FedRep" sheetId="25" r:id="rId6"/>
    <sheet name="FY25 30WYP10FedRep" sheetId="31" r:id="rId7"/>
    <sheet name="FY24 80WYFedReport" sheetId="15" r:id="rId8"/>
    <sheet name="FY25 80WYFedReport" sheetId="27" r:id="rId9"/>
    <sheet name="TRMbd P10 Inputs FY24" sheetId="23" r:id="rId10"/>
    <sheet name="TRMbd P10 Inputs FY25" sheetId="28" r:id="rId11"/>
    <sheet name="FY24 Aurora Prices for SecR" sheetId="30" r:id="rId12"/>
    <sheet name="FY25 Aurora Prices for SecR" sheetId="1" r:id="rId13"/>
    <sheet name="P10Slice" sheetId="22" r:id="rId14"/>
    <sheet name="P10FirmSurplus" sheetId="21" r:id="rId15"/>
    <sheet name="P10 T1SFCO" sheetId="19" r:id="rId16"/>
    <sheet name="FY24vSecR" sheetId="7" state="hidden" r:id="rId17"/>
    <sheet name="Critical Prices" sheetId="17" r:id="rId18"/>
  </sheets>
  <definedNames>
    <definedName name="FirstYear" localSheetId="5">#REF!</definedName>
    <definedName name="FirstYear" localSheetId="11">#REF!</definedName>
    <definedName name="FirstYear" localSheetId="6">#REF!</definedName>
    <definedName name="FirstYear" localSheetId="8">#REF!</definedName>
    <definedName name="FirstYear" localSheetId="4">#REF!</definedName>
    <definedName name="FirstYear" localSheetId="0">#REF!</definedName>
    <definedName name="FirstYear" localSheetId="1">#REF!</definedName>
    <definedName name="FirstYear" localSheetId="10">#REF!</definedName>
    <definedName name="FirstYear">#REF!</definedName>
    <definedName name="Options" localSheetId="5">#REF!</definedName>
    <definedName name="Options" localSheetId="11">#REF!</definedName>
    <definedName name="Options" localSheetId="6">#REF!</definedName>
    <definedName name="Options" localSheetId="8">#REF!</definedName>
    <definedName name="Options" localSheetId="4">#REF!</definedName>
    <definedName name="Options" localSheetId="0">#REF!</definedName>
    <definedName name="Options" localSheetId="1">#REF!</definedName>
    <definedName name="Options" localSheetId="10">#REF!</definedName>
    <definedName name="Options">#REF!</definedName>
    <definedName name="SecondYear" localSheetId="5">#REF!</definedName>
    <definedName name="SecondYear" localSheetId="11">#REF!</definedName>
    <definedName name="SecondYear" localSheetId="6">#REF!</definedName>
    <definedName name="SecondYear" localSheetId="8">#REF!</definedName>
    <definedName name="SecondYear" localSheetId="4">#REF!</definedName>
    <definedName name="SecondYear" localSheetId="0">#REF!</definedName>
    <definedName name="SecondYear" localSheetId="1">#REF!</definedName>
    <definedName name="SecondYear" localSheetId="10">#REF!</definedName>
    <definedName name="SecondYear">#REF!</definedName>
    <definedName name="Spread" localSheetId="5">#REF!</definedName>
    <definedName name="Spread" localSheetId="11">#REF!</definedName>
    <definedName name="Spread" localSheetId="6">#REF!</definedName>
    <definedName name="Spread" localSheetId="8">#REF!</definedName>
    <definedName name="Spread" localSheetId="4">#REF!</definedName>
    <definedName name="Spread" localSheetId="0">#REF!</definedName>
    <definedName name="Spread" localSheetId="1">#REF!</definedName>
    <definedName name="Spread" localSheetId="10">#REF!</definedName>
    <definedName name="Spread">#REF!</definedName>
  </definedNames>
  <calcPr calcId="162913"/>
</workbook>
</file>

<file path=xl/calcChain.xml><?xml version="1.0" encoding="utf-8"?>
<calcChain xmlns="http://schemas.openxmlformats.org/spreadsheetml/2006/main">
  <c r="X9" i="31" l="1"/>
  <c r="AR96" i="30" l="1"/>
  <c r="AU96" i="1"/>
  <c r="AV96" i="1"/>
  <c r="AW96" i="1"/>
  <c r="AX96" i="1"/>
  <c r="AY96" i="1"/>
  <c r="AZ96" i="1"/>
  <c r="BA96" i="1"/>
  <c r="BB96" i="1"/>
  <c r="BC96" i="1"/>
  <c r="BD96" i="1"/>
  <c r="BE96" i="1"/>
  <c r="BF96" i="1"/>
  <c r="BG96" i="1"/>
  <c r="AR96" i="1"/>
  <c r="AF96" i="1" a="1"/>
  <c r="AF96" i="1" s="1"/>
  <c r="AH96" i="1"/>
  <c r="AI96" i="1"/>
  <c r="AL96" i="1"/>
  <c r="AM96" i="1"/>
  <c r="AP96" i="1"/>
  <c r="AQ96" i="1"/>
  <c r="AO96" i="1" l="1"/>
  <c r="AK96" i="1"/>
  <c r="AC65" i="1" s="1"/>
  <c r="AG96" i="1"/>
  <c r="N71" i="1" s="1"/>
  <c r="AN96" i="1"/>
  <c r="AJ96" i="1"/>
  <c r="D26" i="32"/>
  <c r="D25" i="32"/>
  <c r="D27" i="32"/>
  <c r="D35" i="32"/>
  <c r="D29" i="32"/>
  <c r="H26" i="32"/>
  <c r="H25" i="32"/>
  <c r="R35" i="32"/>
  <c r="R34" i="32"/>
  <c r="N38" i="32"/>
  <c r="N37" i="32"/>
  <c r="N35" i="32"/>
  <c r="N34" i="32"/>
  <c r="D20" i="29"/>
  <c r="E20" i="29"/>
  <c r="F20" i="29"/>
  <c r="G20" i="29"/>
  <c r="G20" i="32" s="1"/>
  <c r="H20" i="29"/>
  <c r="I20" i="29"/>
  <c r="J20" i="29"/>
  <c r="K20" i="29"/>
  <c r="K20" i="32" s="1"/>
  <c r="L20" i="29"/>
  <c r="M20" i="29"/>
  <c r="N20" i="29"/>
  <c r="O20" i="29"/>
  <c r="O20" i="32" s="1"/>
  <c r="P20" i="29"/>
  <c r="Q20" i="29"/>
  <c r="R20" i="29"/>
  <c r="R20" i="32"/>
  <c r="Q20" i="32"/>
  <c r="P20" i="32"/>
  <c r="N20" i="32"/>
  <c r="M20" i="32"/>
  <c r="L20" i="32"/>
  <c r="J20" i="32"/>
  <c r="I20" i="32"/>
  <c r="H20" i="32"/>
  <c r="F20" i="32"/>
  <c r="E20" i="32"/>
  <c r="D20" i="32"/>
  <c r="R19" i="32"/>
  <c r="L26" i="32" s="1"/>
  <c r="Q19" i="32"/>
  <c r="P19" i="32"/>
  <c r="O19" i="32"/>
  <c r="N19" i="32"/>
  <c r="M19" i="32"/>
  <c r="L19" i="32"/>
  <c r="K19" i="32"/>
  <c r="J19" i="32"/>
  <c r="I19" i="32"/>
  <c r="H19" i="32"/>
  <c r="G19" i="32"/>
  <c r="F19" i="32"/>
  <c r="E19" i="32"/>
  <c r="D19" i="32"/>
  <c r="R18" i="32"/>
  <c r="Q18" i="32"/>
  <c r="P18" i="32"/>
  <c r="O18" i="32"/>
  <c r="N18" i="32"/>
  <c r="M18" i="32"/>
  <c r="L18" i="32"/>
  <c r="K18" i="32"/>
  <c r="J18" i="32"/>
  <c r="I18" i="32"/>
  <c r="H18" i="32"/>
  <c r="G18" i="32"/>
  <c r="F18" i="32"/>
  <c r="E18" i="32"/>
  <c r="D18" i="32"/>
  <c r="R17" i="32"/>
  <c r="Q17" i="32"/>
  <c r="P17" i="32"/>
  <c r="O17" i="32"/>
  <c r="N17" i="32"/>
  <c r="M17" i="32"/>
  <c r="L17" i="32"/>
  <c r="K17" i="32"/>
  <c r="J17" i="32"/>
  <c r="I17" i="32"/>
  <c r="H17" i="32"/>
  <c r="G17" i="32"/>
  <c r="F17" i="32"/>
  <c r="E17" i="32"/>
  <c r="D17" i="32"/>
  <c r="R15" i="32"/>
  <c r="Q15" i="32"/>
  <c r="P15" i="32"/>
  <c r="O15" i="32"/>
  <c r="N15" i="32"/>
  <c r="M15" i="32"/>
  <c r="L15" i="32"/>
  <c r="K15" i="32"/>
  <c r="J15" i="32"/>
  <c r="I15" i="32"/>
  <c r="H15" i="32"/>
  <c r="G15" i="32"/>
  <c r="F15" i="32"/>
  <c r="E15" i="32"/>
  <c r="D15" i="32"/>
  <c r="R7" i="32"/>
  <c r="Q7" i="32"/>
  <c r="P7" i="32"/>
  <c r="O7" i="32"/>
  <c r="N7" i="32"/>
  <c r="M7" i="32"/>
  <c r="L7" i="32"/>
  <c r="K7" i="32"/>
  <c r="J7" i="32"/>
  <c r="I7" i="32"/>
  <c r="H7" i="32"/>
  <c r="G7" i="32"/>
  <c r="F7" i="32"/>
  <c r="E7" i="32"/>
  <c r="R10" i="32"/>
  <c r="Q10" i="32"/>
  <c r="P10" i="32"/>
  <c r="O10" i="32"/>
  <c r="N10" i="32"/>
  <c r="M10" i="32"/>
  <c r="L10" i="32"/>
  <c r="K10" i="32"/>
  <c r="J10" i="32"/>
  <c r="I10" i="32"/>
  <c r="H10" i="32"/>
  <c r="G10" i="32"/>
  <c r="F10" i="32"/>
  <c r="E10" i="32"/>
  <c r="R9" i="32"/>
  <c r="Q9" i="32"/>
  <c r="P9" i="32"/>
  <c r="O9" i="32"/>
  <c r="N9" i="32"/>
  <c r="M9" i="32"/>
  <c r="L9" i="32"/>
  <c r="K9" i="32"/>
  <c r="J9" i="32"/>
  <c r="I9" i="32"/>
  <c r="H9" i="32"/>
  <c r="G9" i="32"/>
  <c r="F9" i="32"/>
  <c r="E9" i="32"/>
  <c r="R8" i="32"/>
  <c r="Q8" i="32"/>
  <c r="P8" i="32"/>
  <c r="O8" i="32"/>
  <c r="N8" i="32"/>
  <c r="M8" i="32"/>
  <c r="L8" i="32"/>
  <c r="K8" i="32"/>
  <c r="J8" i="32"/>
  <c r="I8" i="32"/>
  <c r="H8" i="32"/>
  <c r="G8" i="32"/>
  <c r="F8" i="32"/>
  <c r="E8" i="32"/>
  <c r="D10" i="32"/>
  <c r="D9" i="32"/>
  <c r="D8" i="32"/>
  <c r="D7" i="32"/>
  <c r="R5" i="32"/>
  <c r="E5" i="32"/>
  <c r="F5" i="32"/>
  <c r="G5" i="32"/>
  <c r="H5" i="32"/>
  <c r="I5" i="32"/>
  <c r="J5" i="32"/>
  <c r="K5" i="32"/>
  <c r="L5" i="32"/>
  <c r="M5" i="32"/>
  <c r="N5" i="32"/>
  <c r="O5" i="32"/>
  <c r="P5" i="32"/>
  <c r="Q5" i="32"/>
  <c r="D5" i="32"/>
  <c r="H27" i="32"/>
  <c r="O25" i="32"/>
  <c r="O26" i="32"/>
  <c r="R26" i="32"/>
  <c r="L25" i="32"/>
  <c r="R25" i="32"/>
  <c r="R35" i="29"/>
  <c r="R34" i="29"/>
  <c r="N38" i="29"/>
  <c r="N37" i="29"/>
  <c r="N35" i="29"/>
  <c r="N34" i="29"/>
  <c r="N34" i="18"/>
  <c r="R19" i="29"/>
  <c r="Q19" i="29"/>
  <c r="P19" i="29"/>
  <c r="O19" i="29"/>
  <c r="N19" i="29"/>
  <c r="M19" i="29"/>
  <c r="L19" i="29"/>
  <c r="K19" i="29"/>
  <c r="J19" i="29"/>
  <c r="I19" i="29"/>
  <c r="H19" i="29"/>
  <c r="G19" i="29"/>
  <c r="F19" i="29"/>
  <c r="E19" i="29"/>
  <c r="D19" i="29"/>
  <c r="R18" i="29"/>
  <c r="L26" i="29" s="1"/>
  <c r="Q18" i="29"/>
  <c r="P18" i="29"/>
  <c r="O18" i="29"/>
  <c r="N18" i="29"/>
  <c r="M18" i="29"/>
  <c r="L18" i="29"/>
  <c r="K18" i="29"/>
  <c r="J18" i="29"/>
  <c r="I18" i="29"/>
  <c r="H18" i="29"/>
  <c r="G18" i="29"/>
  <c r="F18" i="29"/>
  <c r="E18" i="29"/>
  <c r="D18" i="29"/>
  <c r="R17" i="29"/>
  <c r="O26" i="29" s="1"/>
  <c r="Q17" i="29"/>
  <c r="P17" i="29"/>
  <c r="O17" i="29"/>
  <c r="N17" i="29"/>
  <c r="M17" i="29"/>
  <c r="L17" i="29"/>
  <c r="K17" i="29"/>
  <c r="J17" i="29"/>
  <c r="I17" i="29"/>
  <c r="H17" i="29"/>
  <c r="G17" i="29"/>
  <c r="F17" i="29"/>
  <c r="E17" i="29"/>
  <c r="D17" i="29"/>
  <c r="R9" i="29"/>
  <c r="Q9" i="29"/>
  <c r="P9" i="29"/>
  <c r="O9" i="29"/>
  <c r="N9" i="29"/>
  <c r="M9" i="29"/>
  <c r="L9" i="29"/>
  <c r="K9" i="29"/>
  <c r="J9" i="29"/>
  <c r="I9" i="29"/>
  <c r="H9" i="29"/>
  <c r="G9" i="29"/>
  <c r="F9" i="29"/>
  <c r="E9" i="29"/>
  <c r="D9" i="29"/>
  <c r="R8" i="29"/>
  <c r="L25" i="29" s="1"/>
  <c r="D25" i="29" s="1"/>
  <c r="Q8" i="29"/>
  <c r="P8" i="29"/>
  <c r="O8" i="29"/>
  <c r="N8" i="29"/>
  <c r="M8" i="29"/>
  <c r="L8" i="29"/>
  <c r="K8" i="29"/>
  <c r="J8" i="29"/>
  <c r="I8" i="29"/>
  <c r="H8" i="29"/>
  <c r="G8" i="29"/>
  <c r="F8" i="29"/>
  <c r="E8" i="29"/>
  <c r="D8" i="29"/>
  <c r="R7" i="29"/>
  <c r="Q7" i="29"/>
  <c r="P7" i="29"/>
  <c r="O7" i="29"/>
  <c r="N7" i="29"/>
  <c r="M7" i="29"/>
  <c r="L7" i="29"/>
  <c r="K7" i="29"/>
  <c r="J7" i="29"/>
  <c r="I7" i="29"/>
  <c r="H7" i="29"/>
  <c r="G7" i="29"/>
  <c r="F7" i="29"/>
  <c r="E7" i="29"/>
  <c r="D7" i="29"/>
  <c r="R283" i="27"/>
  <c r="Q283" i="27"/>
  <c r="P283" i="27"/>
  <c r="P5" i="29" s="1"/>
  <c r="O283" i="27"/>
  <c r="O5" i="29" s="1"/>
  <c r="N283" i="27"/>
  <c r="M283" i="27"/>
  <c r="L283" i="27"/>
  <c r="L5" i="29" s="1"/>
  <c r="K283" i="27"/>
  <c r="K5" i="29" s="1"/>
  <c r="J283" i="27"/>
  <c r="I283" i="27"/>
  <c r="H283" i="27"/>
  <c r="G283" i="27"/>
  <c r="G5" i="29" s="1"/>
  <c r="F283" i="27"/>
  <c r="E283" i="27"/>
  <c r="D283" i="27"/>
  <c r="N35" i="18"/>
  <c r="N37" i="18"/>
  <c r="N38" i="18"/>
  <c r="R38" i="18"/>
  <c r="R35" i="18"/>
  <c r="R34" i="18"/>
  <c r="F5" i="29"/>
  <c r="N5" i="29"/>
  <c r="O25" i="29"/>
  <c r="H26" i="29"/>
  <c r="H25" i="29"/>
  <c r="T100" i="26"/>
  <c r="U100" i="26"/>
  <c r="V100" i="26"/>
  <c r="W100" i="26"/>
  <c r="X100" i="26"/>
  <c r="Y100" i="26"/>
  <c r="Z100" i="26"/>
  <c r="AA100" i="26"/>
  <c r="AB100" i="26"/>
  <c r="AC100" i="26"/>
  <c r="AD100" i="26"/>
  <c r="AE100" i="26"/>
  <c r="AF100" i="26"/>
  <c r="AG100" i="26"/>
  <c r="AH100" i="26"/>
  <c r="C100" i="26"/>
  <c r="D100" i="26"/>
  <c r="E100" i="26"/>
  <c r="F100" i="26"/>
  <c r="G100" i="26"/>
  <c r="H100" i="26"/>
  <c r="I100" i="26"/>
  <c r="J100" i="26"/>
  <c r="K100" i="26"/>
  <c r="L100" i="26"/>
  <c r="M100" i="26"/>
  <c r="N100" i="26"/>
  <c r="O100" i="26"/>
  <c r="P100" i="26"/>
  <c r="Q100" i="26"/>
  <c r="R89" i="31"/>
  <c r="D89" i="31" s="1"/>
  <c r="D88" i="31"/>
  <c r="D87" i="31"/>
  <c r="D84" i="31"/>
  <c r="E84" i="31"/>
  <c r="F84" i="31"/>
  <c r="G84" i="31"/>
  <c r="H84" i="31"/>
  <c r="I84" i="31"/>
  <c r="J84" i="31"/>
  <c r="K84" i="31"/>
  <c r="L84" i="31"/>
  <c r="M84" i="31"/>
  <c r="N84" i="31"/>
  <c r="O84" i="31"/>
  <c r="P84" i="31"/>
  <c r="Q84" i="31"/>
  <c r="R84" i="31"/>
  <c r="R80" i="31"/>
  <c r="Q80" i="31"/>
  <c r="P80" i="31"/>
  <c r="O80" i="31"/>
  <c r="N80" i="31"/>
  <c r="M80" i="31"/>
  <c r="L80" i="31"/>
  <c r="L88" i="31" s="1"/>
  <c r="K80" i="31"/>
  <c r="K88" i="31" s="1"/>
  <c r="J80" i="31"/>
  <c r="I80" i="31"/>
  <c r="H80" i="31"/>
  <c r="H88" i="31" s="1"/>
  <c r="G80" i="31"/>
  <c r="G88" i="31" s="1"/>
  <c r="F80" i="31"/>
  <c r="E80" i="31"/>
  <c r="D80" i="31"/>
  <c r="R44" i="31"/>
  <c r="R42" i="31" s="1"/>
  <c r="Q44" i="31"/>
  <c r="P44" i="31"/>
  <c r="O44" i="31"/>
  <c r="N44" i="31"/>
  <c r="N42" i="31" s="1"/>
  <c r="M44" i="31"/>
  <c r="L44" i="31"/>
  <c r="K44" i="31"/>
  <c r="K42" i="31" s="1"/>
  <c r="I44" i="31"/>
  <c r="I42" i="31" s="1"/>
  <c r="H44" i="31"/>
  <c r="G44" i="31"/>
  <c r="F44" i="31"/>
  <c r="E44" i="31"/>
  <c r="E42" i="31" s="1"/>
  <c r="D44" i="31"/>
  <c r="R43" i="31"/>
  <c r="Q43" i="31"/>
  <c r="Q42" i="31" s="1"/>
  <c r="P43" i="31"/>
  <c r="P42" i="31" s="1"/>
  <c r="O43" i="31"/>
  <c r="N43" i="31"/>
  <c r="M43" i="31"/>
  <c r="L43" i="31"/>
  <c r="L42" i="31" s="1"/>
  <c r="K43" i="31"/>
  <c r="I43" i="31"/>
  <c r="H43" i="31"/>
  <c r="H42" i="31" s="1"/>
  <c r="G43" i="31"/>
  <c r="G42" i="31" s="1"/>
  <c r="F43" i="31"/>
  <c r="E43" i="31"/>
  <c r="D43" i="31"/>
  <c r="D42" i="31" s="1"/>
  <c r="R40" i="31"/>
  <c r="Q40" i="31"/>
  <c r="P40" i="31"/>
  <c r="O40" i="31"/>
  <c r="N40" i="31"/>
  <c r="M40" i="31"/>
  <c r="L40" i="31"/>
  <c r="K40" i="31"/>
  <c r="J40" i="31"/>
  <c r="I40" i="31"/>
  <c r="H40" i="31"/>
  <c r="G40" i="31"/>
  <c r="F40" i="31"/>
  <c r="E40" i="31"/>
  <c r="D40" i="31"/>
  <c r="R10" i="31"/>
  <c r="R87" i="31" s="1"/>
  <c r="Q10" i="31"/>
  <c r="P10" i="31"/>
  <c r="O10" i="31"/>
  <c r="N10" i="31"/>
  <c r="N87" i="31" s="1"/>
  <c r="M10" i="31"/>
  <c r="L10" i="31"/>
  <c r="K10" i="31"/>
  <c r="J10" i="31"/>
  <c r="J87" i="31" s="1"/>
  <c r="I10" i="31"/>
  <c r="H10" i="31"/>
  <c r="G10" i="31"/>
  <c r="F10" i="31"/>
  <c r="F87" i="31" s="1"/>
  <c r="E10" i="31"/>
  <c r="D10" i="31"/>
  <c r="R9" i="31"/>
  <c r="Q9" i="31"/>
  <c r="Q87" i="31" s="1"/>
  <c r="P9" i="31"/>
  <c r="P8" i="31" s="1"/>
  <c r="O9" i="31"/>
  <c r="N9" i="31"/>
  <c r="M9" i="31"/>
  <c r="M87" i="31" s="1"/>
  <c r="L9" i="31"/>
  <c r="L87" i="31" s="1"/>
  <c r="K9" i="31"/>
  <c r="J9" i="31"/>
  <c r="I9" i="31"/>
  <c r="I87" i="31" s="1"/>
  <c r="H9" i="31"/>
  <c r="H87" i="31" s="1"/>
  <c r="G9" i="31"/>
  <c r="F9" i="31"/>
  <c r="E9" i="31"/>
  <c r="E87" i="31" s="1"/>
  <c r="D9" i="31"/>
  <c r="D8" i="31" s="1"/>
  <c r="N89" i="31"/>
  <c r="J89" i="31"/>
  <c r="F89" i="31"/>
  <c r="Q88" i="31"/>
  <c r="M88" i="31"/>
  <c r="I88" i="31"/>
  <c r="E88" i="31"/>
  <c r="R88" i="31"/>
  <c r="P88" i="31"/>
  <c r="O88" i="31"/>
  <c r="N88" i="31"/>
  <c r="J88" i="31"/>
  <c r="F88" i="31"/>
  <c r="O42" i="31"/>
  <c r="F42" i="31"/>
  <c r="M42" i="31"/>
  <c r="J42" i="31"/>
  <c r="P87" i="31"/>
  <c r="O87" i="31"/>
  <c r="K87" i="31"/>
  <c r="G87" i="31"/>
  <c r="R8" i="31"/>
  <c r="Q8" i="31"/>
  <c r="J8" i="31"/>
  <c r="I8" i="31"/>
  <c r="D285" i="27"/>
  <c r="D5" i="29"/>
  <c r="H5" i="29"/>
  <c r="T200" i="26"/>
  <c r="U200" i="26"/>
  <c r="V200" i="26"/>
  <c r="W200" i="26"/>
  <c r="X200" i="26"/>
  <c r="Y200" i="26"/>
  <c r="Z200" i="26"/>
  <c r="AA200" i="26"/>
  <c r="AB200" i="26"/>
  <c r="AC200" i="26"/>
  <c r="AD200" i="26"/>
  <c r="AE200" i="26"/>
  <c r="AF200" i="26"/>
  <c r="AG200" i="26"/>
  <c r="AH200" i="26"/>
  <c r="D15" i="29"/>
  <c r="E15" i="29"/>
  <c r="F15" i="29"/>
  <c r="G15" i="29"/>
  <c r="H15" i="29"/>
  <c r="I15" i="29"/>
  <c r="J15" i="29"/>
  <c r="K15" i="29"/>
  <c r="L15" i="29"/>
  <c r="M15" i="29"/>
  <c r="N15" i="29"/>
  <c r="O15" i="29"/>
  <c r="P15" i="29"/>
  <c r="Q15" i="29"/>
  <c r="R15" i="29"/>
  <c r="E5" i="29"/>
  <c r="I5" i="29"/>
  <c r="J5" i="29"/>
  <c r="M5" i="29"/>
  <c r="Q5" i="29"/>
  <c r="R5" i="29"/>
  <c r="AY66" i="6"/>
  <c r="AZ66" i="6"/>
  <c r="BA66" i="6"/>
  <c r="BB66" i="6"/>
  <c r="BC66" i="6"/>
  <c r="BD66" i="6"/>
  <c r="BE66" i="6"/>
  <c r="BF66" i="6"/>
  <c r="BG66" i="6"/>
  <c r="BH66" i="6"/>
  <c r="BI66" i="6"/>
  <c r="BJ66" i="6"/>
  <c r="AY67" i="6"/>
  <c r="AZ67" i="6"/>
  <c r="BA67" i="6"/>
  <c r="BB67" i="6"/>
  <c r="BC67" i="6"/>
  <c r="BD67" i="6"/>
  <c r="BE67" i="6"/>
  <c r="BF67" i="6"/>
  <c r="BG67" i="6"/>
  <c r="BH67" i="6"/>
  <c r="BI67" i="6"/>
  <c r="BJ67" i="6"/>
  <c r="AY68" i="6"/>
  <c r="AZ68" i="6"/>
  <c r="BA68" i="6"/>
  <c r="BB68" i="6"/>
  <c r="BC68" i="6"/>
  <c r="BD68" i="6"/>
  <c r="BE68" i="6"/>
  <c r="BF68" i="6"/>
  <c r="BG68" i="6"/>
  <c r="BH68" i="6"/>
  <c r="BI68" i="6"/>
  <c r="BJ68" i="6"/>
  <c r="AY69" i="6"/>
  <c r="AZ69" i="6"/>
  <c r="BA69" i="6"/>
  <c r="BB69" i="6"/>
  <c r="BC69" i="6"/>
  <c r="BD69" i="6"/>
  <c r="BE69" i="6"/>
  <c r="BF69" i="6"/>
  <c r="BG69" i="6"/>
  <c r="BH69" i="6"/>
  <c r="BI69" i="6"/>
  <c r="BJ69" i="6"/>
  <c r="AY70" i="6"/>
  <c r="AZ70" i="6"/>
  <c r="BA70" i="6"/>
  <c r="BB70" i="6"/>
  <c r="BC70" i="6"/>
  <c r="BD70" i="6"/>
  <c r="BE70" i="6"/>
  <c r="BF70" i="6"/>
  <c r="BG70" i="6"/>
  <c r="BH70" i="6"/>
  <c r="BI70" i="6"/>
  <c r="BJ70" i="6"/>
  <c r="AY71" i="6"/>
  <c r="AZ71" i="6"/>
  <c r="BA71" i="6"/>
  <c r="BB71" i="6"/>
  <c r="BC71" i="6"/>
  <c r="BD71" i="6"/>
  <c r="BE71" i="6"/>
  <c r="BF71" i="6"/>
  <c r="BG71" i="6"/>
  <c r="BH71" i="6"/>
  <c r="BI71" i="6"/>
  <c r="BJ71" i="6"/>
  <c r="AY72" i="6"/>
  <c r="AZ72" i="6"/>
  <c r="BA72" i="6"/>
  <c r="BB72" i="6"/>
  <c r="BC72" i="6"/>
  <c r="BD72" i="6"/>
  <c r="BE72" i="6"/>
  <c r="BF72" i="6"/>
  <c r="BG72" i="6"/>
  <c r="BH72" i="6"/>
  <c r="BI72" i="6"/>
  <c r="BJ72" i="6"/>
  <c r="AY73" i="6"/>
  <c r="AZ73" i="6"/>
  <c r="BA73" i="6"/>
  <c r="BB73" i="6"/>
  <c r="BC73" i="6"/>
  <c r="BD73" i="6"/>
  <c r="BE73" i="6"/>
  <c r="BF73" i="6"/>
  <c r="BG73" i="6"/>
  <c r="BH73" i="6"/>
  <c r="BI73" i="6"/>
  <c r="BJ73" i="6"/>
  <c r="AY74" i="6"/>
  <c r="AZ74" i="6"/>
  <c r="BA74" i="6"/>
  <c r="BB74" i="6"/>
  <c r="BC74" i="6"/>
  <c r="BD74" i="6"/>
  <c r="BE74" i="6"/>
  <c r="BF74" i="6"/>
  <c r="BG74" i="6"/>
  <c r="BH74" i="6"/>
  <c r="BI74" i="6"/>
  <c r="BJ74" i="6"/>
  <c r="AY75" i="6"/>
  <c r="AZ75" i="6"/>
  <c r="BA75" i="6"/>
  <c r="BB75" i="6"/>
  <c r="BC75" i="6"/>
  <c r="BD75" i="6"/>
  <c r="BE75" i="6"/>
  <c r="BF75" i="6"/>
  <c r="BG75" i="6"/>
  <c r="BH75" i="6"/>
  <c r="BI75" i="6"/>
  <c r="BJ75" i="6"/>
  <c r="AY76" i="6"/>
  <c r="AZ76" i="6"/>
  <c r="BA76" i="6"/>
  <c r="BB76" i="6"/>
  <c r="BC76" i="6"/>
  <c r="BD76" i="6"/>
  <c r="BE76" i="6"/>
  <c r="BF76" i="6"/>
  <c r="BG76" i="6"/>
  <c r="BH76" i="6"/>
  <c r="BI76" i="6"/>
  <c r="BJ76" i="6"/>
  <c r="AY77" i="6"/>
  <c r="AZ77" i="6"/>
  <c r="BA77" i="6"/>
  <c r="BB77" i="6"/>
  <c r="BC77" i="6"/>
  <c r="BD77" i="6"/>
  <c r="BE77" i="6"/>
  <c r="BF77" i="6"/>
  <c r="BG77" i="6"/>
  <c r="BH77" i="6"/>
  <c r="BI77" i="6"/>
  <c r="BJ77" i="6"/>
  <c r="AY78" i="6"/>
  <c r="AZ78" i="6"/>
  <c r="BA78" i="6"/>
  <c r="BB78" i="6"/>
  <c r="BC78" i="6"/>
  <c r="BD78" i="6"/>
  <c r="BE78" i="6"/>
  <c r="BF78" i="6"/>
  <c r="BG78" i="6"/>
  <c r="BH78" i="6"/>
  <c r="BI78" i="6"/>
  <c r="BJ78" i="6"/>
  <c r="AY79" i="6"/>
  <c r="AZ79" i="6"/>
  <c r="BA79" i="6"/>
  <c r="BB79" i="6"/>
  <c r="BC79" i="6"/>
  <c r="BD79" i="6"/>
  <c r="BE79" i="6"/>
  <c r="BF79" i="6"/>
  <c r="BG79" i="6"/>
  <c r="BH79" i="6"/>
  <c r="BI79" i="6"/>
  <c r="BJ79" i="6"/>
  <c r="AY80" i="6"/>
  <c r="AZ80" i="6"/>
  <c r="BA80" i="6"/>
  <c r="BB80" i="6"/>
  <c r="BC80" i="6"/>
  <c r="BD80" i="6"/>
  <c r="BE80" i="6"/>
  <c r="BF80" i="6"/>
  <c r="BG80" i="6"/>
  <c r="BH80" i="6"/>
  <c r="BI80" i="6"/>
  <c r="BJ80" i="6"/>
  <c r="AY81" i="6"/>
  <c r="AZ81" i="6"/>
  <c r="BA81" i="6"/>
  <c r="BB81" i="6"/>
  <c r="BC81" i="6"/>
  <c r="BD81" i="6"/>
  <c r="BE81" i="6"/>
  <c r="BF81" i="6"/>
  <c r="BG81" i="6"/>
  <c r="BH81" i="6"/>
  <c r="BI81" i="6"/>
  <c r="BJ81" i="6"/>
  <c r="AY82" i="6"/>
  <c r="AZ82" i="6"/>
  <c r="BA82" i="6"/>
  <c r="BB82" i="6"/>
  <c r="BC82" i="6"/>
  <c r="BD82" i="6"/>
  <c r="BE82" i="6"/>
  <c r="BF82" i="6"/>
  <c r="BG82" i="6"/>
  <c r="BH82" i="6"/>
  <c r="BI82" i="6"/>
  <c r="BJ82" i="6"/>
  <c r="AY83" i="6"/>
  <c r="AZ83" i="6"/>
  <c r="BA83" i="6"/>
  <c r="BB83" i="6"/>
  <c r="BC83" i="6"/>
  <c r="BD83" i="6"/>
  <c r="BE83" i="6"/>
  <c r="BF83" i="6"/>
  <c r="BG83" i="6"/>
  <c r="BH83" i="6"/>
  <c r="BI83" i="6"/>
  <c r="BJ83" i="6"/>
  <c r="AY84" i="6"/>
  <c r="AZ84" i="6"/>
  <c r="BA84" i="6"/>
  <c r="BB84" i="6"/>
  <c r="BC84" i="6"/>
  <c r="BD84" i="6"/>
  <c r="BE84" i="6"/>
  <c r="BF84" i="6"/>
  <c r="BG84" i="6"/>
  <c r="BH84" i="6"/>
  <c r="BI84" i="6"/>
  <c r="BJ84" i="6"/>
  <c r="AY85" i="6"/>
  <c r="AZ85" i="6"/>
  <c r="BA85" i="6"/>
  <c r="BB85" i="6"/>
  <c r="BC85" i="6"/>
  <c r="BD85" i="6"/>
  <c r="BE85" i="6"/>
  <c r="BF85" i="6"/>
  <c r="BG85" i="6"/>
  <c r="BH85" i="6"/>
  <c r="BI85" i="6"/>
  <c r="BJ85" i="6"/>
  <c r="AY86" i="6"/>
  <c r="AZ86" i="6"/>
  <c r="BA86" i="6"/>
  <c r="BB86" i="6"/>
  <c r="BC86" i="6"/>
  <c r="BD86" i="6"/>
  <c r="BE86" i="6"/>
  <c r="BF86" i="6"/>
  <c r="BG86" i="6"/>
  <c r="BH86" i="6"/>
  <c r="BI86" i="6"/>
  <c r="BJ86" i="6"/>
  <c r="AY87" i="6"/>
  <c r="AZ87" i="6"/>
  <c r="BA87" i="6"/>
  <c r="BB87" i="6"/>
  <c r="BC87" i="6"/>
  <c r="BD87" i="6"/>
  <c r="BE87" i="6"/>
  <c r="BF87" i="6"/>
  <c r="BG87" i="6"/>
  <c r="BH87" i="6"/>
  <c r="BI87" i="6"/>
  <c r="BJ87" i="6"/>
  <c r="AY88" i="6"/>
  <c r="AZ88" i="6"/>
  <c r="BA88" i="6"/>
  <c r="BB88" i="6"/>
  <c r="BC88" i="6"/>
  <c r="BD88" i="6"/>
  <c r="BE88" i="6"/>
  <c r="BF88" i="6"/>
  <c r="BG88" i="6"/>
  <c r="BH88" i="6"/>
  <c r="BI88" i="6"/>
  <c r="BJ88" i="6"/>
  <c r="AY89" i="6"/>
  <c r="AZ89" i="6"/>
  <c r="BA89" i="6"/>
  <c r="BB89" i="6"/>
  <c r="BC89" i="6"/>
  <c r="BD89" i="6"/>
  <c r="BE89" i="6"/>
  <c r="BF89" i="6"/>
  <c r="BG89" i="6"/>
  <c r="BH89" i="6"/>
  <c r="BI89" i="6"/>
  <c r="BJ89" i="6"/>
  <c r="AY90" i="6"/>
  <c r="AZ90" i="6"/>
  <c r="BA90" i="6"/>
  <c r="BB90" i="6"/>
  <c r="BC90" i="6"/>
  <c r="BD90" i="6"/>
  <c r="BE90" i="6"/>
  <c r="BF90" i="6"/>
  <c r="BG90" i="6"/>
  <c r="BH90" i="6"/>
  <c r="BI90" i="6"/>
  <c r="BJ90" i="6"/>
  <c r="AY91" i="6"/>
  <c r="AZ91" i="6"/>
  <c r="BA91" i="6"/>
  <c r="BB91" i="6"/>
  <c r="BC91" i="6"/>
  <c r="BD91" i="6"/>
  <c r="BE91" i="6"/>
  <c r="BF91" i="6"/>
  <c r="BG91" i="6"/>
  <c r="BH91" i="6"/>
  <c r="BI91" i="6"/>
  <c r="BJ91" i="6"/>
  <c r="AY92" i="6"/>
  <c r="AZ92" i="6"/>
  <c r="BA92" i="6"/>
  <c r="BB92" i="6"/>
  <c r="BC92" i="6"/>
  <c r="BD92" i="6"/>
  <c r="BE92" i="6"/>
  <c r="BF92" i="6"/>
  <c r="BG92" i="6"/>
  <c r="BH92" i="6"/>
  <c r="BI92" i="6"/>
  <c r="BJ92" i="6"/>
  <c r="AY93" i="6"/>
  <c r="AZ93" i="6"/>
  <c r="BA93" i="6"/>
  <c r="BB93" i="6"/>
  <c r="BC93" i="6"/>
  <c r="BD93" i="6"/>
  <c r="BE93" i="6"/>
  <c r="BF93" i="6"/>
  <c r="BG93" i="6"/>
  <c r="BH93" i="6"/>
  <c r="BI93" i="6"/>
  <c r="BJ93" i="6"/>
  <c r="AY94" i="6"/>
  <c r="AZ94" i="6"/>
  <c r="BA94" i="6"/>
  <c r="BB94" i="6"/>
  <c r="BC94" i="6"/>
  <c r="BD94" i="6"/>
  <c r="BE94" i="6"/>
  <c r="BF94" i="6"/>
  <c r="BG94" i="6"/>
  <c r="BH94" i="6"/>
  <c r="BI94" i="6"/>
  <c r="BJ94" i="6"/>
  <c r="AY95" i="6"/>
  <c r="AZ95" i="6"/>
  <c r="BA95" i="6"/>
  <c r="BB95" i="6"/>
  <c r="BC95" i="6"/>
  <c r="BD95" i="6"/>
  <c r="BE95" i="6"/>
  <c r="BF95" i="6"/>
  <c r="BG95" i="6"/>
  <c r="BH95" i="6"/>
  <c r="BI95" i="6"/>
  <c r="BJ95" i="6"/>
  <c r="AK97" i="6"/>
  <c r="AK6" i="6"/>
  <c r="AL6" i="6"/>
  <c r="AM6" i="6"/>
  <c r="AN6" i="6"/>
  <c r="AO6" i="6"/>
  <c r="AP6" i="6"/>
  <c r="AQ6" i="6"/>
  <c r="AR6" i="6"/>
  <c r="AS6" i="6"/>
  <c r="AT6" i="6"/>
  <c r="AU6" i="6"/>
  <c r="AV6" i="6"/>
  <c r="AK7" i="6"/>
  <c r="AL7" i="6"/>
  <c r="AM7" i="6"/>
  <c r="AN7" i="6"/>
  <c r="AO7" i="6"/>
  <c r="AP7" i="6"/>
  <c r="AQ7" i="6"/>
  <c r="AR7" i="6"/>
  <c r="AS7" i="6"/>
  <c r="AT7" i="6"/>
  <c r="AU7" i="6"/>
  <c r="AV7" i="6"/>
  <c r="AK8" i="6"/>
  <c r="AL8" i="6"/>
  <c r="AM8" i="6"/>
  <c r="AN8" i="6"/>
  <c r="AO8" i="6"/>
  <c r="AP8" i="6"/>
  <c r="AQ8" i="6"/>
  <c r="AR8" i="6"/>
  <c r="AS8" i="6"/>
  <c r="AT8" i="6"/>
  <c r="AU8" i="6"/>
  <c r="AV8" i="6"/>
  <c r="AK9" i="6"/>
  <c r="AL9" i="6"/>
  <c r="AM9" i="6"/>
  <c r="AN9" i="6"/>
  <c r="AO9" i="6"/>
  <c r="AP9" i="6"/>
  <c r="AQ9" i="6"/>
  <c r="AR9" i="6"/>
  <c r="AS9" i="6"/>
  <c r="AT9" i="6"/>
  <c r="AU9" i="6"/>
  <c r="AV9" i="6"/>
  <c r="AK10" i="6"/>
  <c r="AL10" i="6"/>
  <c r="AM10" i="6"/>
  <c r="AN10" i="6"/>
  <c r="AO10" i="6"/>
  <c r="AP10" i="6"/>
  <c r="AQ10" i="6"/>
  <c r="AR10" i="6"/>
  <c r="AS10" i="6"/>
  <c r="AT10" i="6"/>
  <c r="AU10" i="6"/>
  <c r="AV10" i="6"/>
  <c r="AK11" i="6"/>
  <c r="AL11" i="6"/>
  <c r="AM11" i="6"/>
  <c r="AN11" i="6"/>
  <c r="AO11" i="6"/>
  <c r="AP11" i="6"/>
  <c r="AQ11" i="6"/>
  <c r="AR11" i="6"/>
  <c r="AS11" i="6"/>
  <c r="AT11" i="6"/>
  <c r="AU11" i="6"/>
  <c r="AV11" i="6"/>
  <c r="AK12" i="6"/>
  <c r="AL12" i="6"/>
  <c r="AM12" i="6"/>
  <c r="AN12" i="6"/>
  <c r="AO12" i="6"/>
  <c r="AP12" i="6"/>
  <c r="AQ12" i="6"/>
  <c r="AR12" i="6"/>
  <c r="AS12" i="6"/>
  <c r="AT12" i="6"/>
  <c r="AU12" i="6"/>
  <c r="AV12" i="6"/>
  <c r="AK13" i="6"/>
  <c r="AL13" i="6"/>
  <c r="AM13" i="6"/>
  <c r="AN13" i="6"/>
  <c r="AO13" i="6"/>
  <c r="AP13" i="6"/>
  <c r="AQ13" i="6"/>
  <c r="AR13" i="6"/>
  <c r="AS13" i="6"/>
  <c r="AT13" i="6"/>
  <c r="AU13" i="6"/>
  <c r="AV13" i="6"/>
  <c r="AK14" i="6"/>
  <c r="AL14" i="6"/>
  <c r="AM14" i="6"/>
  <c r="AN14" i="6"/>
  <c r="AO14" i="6"/>
  <c r="AP14" i="6"/>
  <c r="AQ14" i="6"/>
  <c r="AR14" i="6"/>
  <c r="AS14" i="6"/>
  <c r="AT14" i="6"/>
  <c r="AU14" i="6"/>
  <c r="AV14" i="6"/>
  <c r="AK15" i="6"/>
  <c r="AL15" i="6"/>
  <c r="AM15" i="6"/>
  <c r="AN15" i="6"/>
  <c r="AO15" i="6"/>
  <c r="AP15" i="6"/>
  <c r="AQ15" i="6"/>
  <c r="AR15" i="6"/>
  <c r="AS15" i="6"/>
  <c r="AT15" i="6"/>
  <c r="AU15" i="6"/>
  <c r="AV15" i="6"/>
  <c r="AK16" i="6"/>
  <c r="AL16" i="6"/>
  <c r="AM16" i="6"/>
  <c r="AN16" i="6"/>
  <c r="AO16" i="6"/>
  <c r="AP16" i="6"/>
  <c r="AQ16" i="6"/>
  <c r="AR16" i="6"/>
  <c r="AS16" i="6"/>
  <c r="AT16" i="6"/>
  <c r="AU16" i="6"/>
  <c r="AV16" i="6"/>
  <c r="AK17" i="6"/>
  <c r="AL17" i="6"/>
  <c r="AM17" i="6"/>
  <c r="AN17" i="6"/>
  <c r="AO17" i="6"/>
  <c r="AP17" i="6"/>
  <c r="AQ17" i="6"/>
  <c r="AR17" i="6"/>
  <c r="AS17" i="6"/>
  <c r="AT17" i="6"/>
  <c r="AU17" i="6"/>
  <c r="AV17" i="6"/>
  <c r="AK18" i="6"/>
  <c r="AL18" i="6"/>
  <c r="AM18" i="6"/>
  <c r="AN18" i="6"/>
  <c r="AO18" i="6"/>
  <c r="AP18" i="6"/>
  <c r="AQ18" i="6"/>
  <c r="AR18" i="6"/>
  <c r="AS18" i="6"/>
  <c r="AT18" i="6"/>
  <c r="AU18" i="6"/>
  <c r="AV18" i="6"/>
  <c r="AK19" i="6"/>
  <c r="AL19" i="6"/>
  <c r="AM19" i="6"/>
  <c r="AN19" i="6"/>
  <c r="AO19" i="6"/>
  <c r="AP19" i="6"/>
  <c r="AQ19" i="6"/>
  <c r="AR19" i="6"/>
  <c r="AS19" i="6"/>
  <c r="AT19" i="6"/>
  <c r="AU19" i="6"/>
  <c r="AV19" i="6"/>
  <c r="AK20" i="6"/>
  <c r="AL20" i="6"/>
  <c r="AM20" i="6"/>
  <c r="AN20" i="6"/>
  <c r="AO20" i="6"/>
  <c r="AP20" i="6"/>
  <c r="AQ20" i="6"/>
  <c r="AR20" i="6"/>
  <c r="AS20" i="6"/>
  <c r="AT20" i="6"/>
  <c r="AU20" i="6"/>
  <c r="AV20" i="6"/>
  <c r="AK21" i="6"/>
  <c r="AL21" i="6"/>
  <c r="AM21" i="6"/>
  <c r="AN21" i="6"/>
  <c r="AO21" i="6"/>
  <c r="AP21" i="6"/>
  <c r="AQ21" i="6"/>
  <c r="AR21" i="6"/>
  <c r="AS21" i="6"/>
  <c r="AT21" i="6"/>
  <c r="AU21" i="6"/>
  <c r="AV21" i="6"/>
  <c r="AK22" i="6"/>
  <c r="AL22" i="6"/>
  <c r="AM22" i="6"/>
  <c r="AN22" i="6"/>
  <c r="AO22" i="6"/>
  <c r="AP22" i="6"/>
  <c r="AQ22" i="6"/>
  <c r="AR22" i="6"/>
  <c r="AS22" i="6"/>
  <c r="AT22" i="6"/>
  <c r="AU22" i="6"/>
  <c r="AV22" i="6"/>
  <c r="AK23" i="6"/>
  <c r="AL23" i="6"/>
  <c r="AM23" i="6"/>
  <c r="AN23" i="6"/>
  <c r="AO23" i="6"/>
  <c r="AP23" i="6"/>
  <c r="AQ23" i="6"/>
  <c r="AR23" i="6"/>
  <c r="AS23" i="6"/>
  <c r="AT23" i="6"/>
  <c r="AU23" i="6"/>
  <c r="AV23" i="6"/>
  <c r="AK24" i="6"/>
  <c r="AL24" i="6"/>
  <c r="AM24" i="6"/>
  <c r="AN24" i="6"/>
  <c r="AO24" i="6"/>
  <c r="AP24" i="6"/>
  <c r="AQ24" i="6"/>
  <c r="AR24" i="6"/>
  <c r="AS24" i="6"/>
  <c r="AT24" i="6"/>
  <c r="AU24" i="6"/>
  <c r="AV24" i="6"/>
  <c r="AK25" i="6"/>
  <c r="AL25" i="6"/>
  <c r="AM25" i="6"/>
  <c r="AN25" i="6"/>
  <c r="AO25" i="6"/>
  <c r="AP25" i="6"/>
  <c r="AQ25" i="6"/>
  <c r="AR25" i="6"/>
  <c r="AS25" i="6"/>
  <c r="AT25" i="6"/>
  <c r="AU25" i="6"/>
  <c r="AV25" i="6"/>
  <c r="AK26" i="6"/>
  <c r="AL26" i="6"/>
  <c r="AM26" i="6"/>
  <c r="AN26" i="6"/>
  <c r="AO26" i="6"/>
  <c r="AP26" i="6"/>
  <c r="AQ26" i="6"/>
  <c r="AR26" i="6"/>
  <c r="AS26" i="6"/>
  <c r="AT26" i="6"/>
  <c r="AU26" i="6"/>
  <c r="AV26" i="6"/>
  <c r="AK27" i="6"/>
  <c r="AL27" i="6"/>
  <c r="AM27" i="6"/>
  <c r="AN27" i="6"/>
  <c r="AO27" i="6"/>
  <c r="AP27" i="6"/>
  <c r="AQ27" i="6"/>
  <c r="AR27" i="6"/>
  <c r="AS27" i="6"/>
  <c r="AT27" i="6"/>
  <c r="AU27" i="6"/>
  <c r="AV27" i="6"/>
  <c r="AK28" i="6"/>
  <c r="AL28" i="6"/>
  <c r="AM28" i="6"/>
  <c r="AN28" i="6"/>
  <c r="AO28" i="6"/>
  <c r="AP28" i="6"/>
  <c r="AQ28" i="6"/>
  <c r="AR28" i="6"/>
  <c r="AS28" i="6"/>
  <c r="AT28" i="6"/>
  <c r="AU28" i="6"/>
  <c r="AV28" i="6"/>
  <c r="AK29" i="6"/>
  <c r="AL29" i="6"/>
  <c r="AM29" i="6"/>
  <c r="AN29" i="6"/>
  <c r="AO29" i="6"/>
  <c r="AP29" i="6"/>
  <c r="AQ29" i="6"/>
  <c r="AR29" i="6"/>
  <c r="AS29" i="6"/>
  <c r="AT29" i="6"/>
  <c r="AU29" i="6"/>
  <c r="AV29" i="6"/>
  <c r="AK30" i="6"/>
  <c r="AL30" i="6"/>
  <c r="AM30" i="6"/>
  <c r="AN30" i="6"/>
  <c r="AO30" i="6"/>
  <c r="AP30" i="6"/>
  <c r="AQ30" i="6"/>
  <c r="AR30" i="6"/>
  <c r="AS30" i="6"/>
  <c r="AT30" i="6"/>
  <c r="AU30" i="6"/>
  <c r="AV30" i="6"/>
  <c r="AK31" i="6"/>
  <c r="AL31" i="6"/>
  <c r="AM31" i="6"/>
  <c r="AN31" i="6"/>
  <c r="AO31" i="6"/>
  <c r="AP31" i="6"/>
  <c r="AQ31" i="6"/>
  <c r="AR31" i="6"/>
  <c r="AS31" i="6"/>
  <c r="AT31" i="6"/>
  <c r="AU31" i="6"/>
  <c r="AV31" i="6"/>
  <c r="AK32" i="6"/>
  <c r="AL32" i="6"/>
  <c r="AM32" i="6"/>
  <c r="AN32" i="6"/>
  <c r="AO32" i="6"/>
  <c r="AP32" i="6"/>
  <c r="AQ32" i="6"/>
  <c r="AR32" i="6"/>
  <c r="AS32" i="6"/>
  <c r="AT32" i="6"/>
  <c r="AU32" i="6"/>
  <c r="AV32" i="6"/>
  <c r="AK33" i="6"/>
  <c r="AL33" i="6"/>
  <c r="AM33" i="6"/>
  <c r="AN33" i="6"/>
  <c r="AO33" i="6"/>
  <c r="AP33" i="6"/>
  <c r="AQ33" i="6"/>
  <c r="AR33" i="6"/>
  <c r="AS33" i="6"/>
  <c r="AT33" i="6"/>
  <c r="AU33" i="6"/>
  <c r="AV33" i="6"/>
  <c r="AK34" i="6"/>
  <c r="AL34" i="6"/>
  <c r="AM34" i="6"/>
  <c r="AN34" i="6"/>
  <c r="AO34" i="6"/>
  <c r="AP34" i="6"/>
  <c r="AQ34" i="6"/>
  <c r="AR34" i="6"/>
  <c r="AS34" i="6"/>
  <c r="AT34" i="6"/>
  <c r="AU34" i="6"/>
  <c r="AV34" i="6"/>
  <c r="AK35" i="6"/>
  <c r="AL35" i="6"/>
  <c r="AM35" i="6"/>
  <c r="AN35" i="6"/>
  <c r="AO35" i="6"/>
  <c r="AP35" i="6"/>
  <c r="AQ35" i="6"/>
  <c r="AR35" i="6"/>
  <c r="AS35" i="6"/>
  <c r="AT35" i="6"/>
  <c r="AU35" i="6"/>
  <c r="AV35" i="6"/>
  <c r="AK36" i="6"/>
  <c r="AL36" i="6"/>
  <c r="AM36" i="6"/>
  <c r="AN36" i="6"/>
  <c r="AO36" i="6"/>
  <c r="AP36" i="6"/>
  <c r="AQ36" i="6"/>
  <c r="AR36" i="6"/>
  <c r="AS36" i="6"/>
  <c r="AT36" i="6"/>
  <c r="AU36" i="6"/>
  <c r="AV36" i="6"/>
  <c r="AK37" i="6"/>
  <c r="AL37" i="6"/>
  <c r="AM37" i="6"/>
  <c r="AN37" i="6"/>
  <c r="AO37" i="6"/>
  <c r="AP37" i="6"/>
  <c r="AQ37" i="6"/>
  <c r="AR37" i="6"/>
  <c r="AS37" i="6"/>
  <c r="AT37" i="6"/>
  <c r="AU37" i="6"/>
  <c r="AV37" i="6"/>
  <c r="AK38" i="6"/>
  <c r="AL38" i="6"/>
  <c r="AM38" i="6"/>
  <c r="AN38" i="6"/>
  <c r="AO38" i="6"/>
  <c r="AP38" i="6"/>
  <c r="AQ38" i="6"/>
  <c r="AR38" i="6"/>
  <c r="AS38" i="6"/>
  <c r="AT38" i="6"/>
  <c r="AU38" i="6"/>
  <c r="AV38" i="6"/>
  <c r="AK39" i="6"/>
  <c r="AL39" i="6"/>
  <c r="AM39" i="6"/>
  <c r="AN39" i="6"/>
  <c r="AO39" i="6"/>
  <c r="AP39" i="6"/>
  <c r="AQ39" i="6"/>
  <c r="AR39" i="6"/>
  <c r="AS39" i="6"/>
  <c r="AT39" i="6"/>
  <c r="AU39" i="6"/>
  <c r="AV39" i="6"/>
  <c r="AK40" i="6"/>
  <c r="AL40" i="6"/>
  <c r="AM40" i="6"/>
  <c r="AN40" i="6"/>
  <c r="AO40" i="6"/>
  <c r="AP40" i="6"/>
  <c r="AQ40" i="6"/>
  <c r="AR40" i="6"/>
  <c r="AS40" i="6"/>
  <c r="AT40" i="6"/>
  <c r="AU40" i="6"/>
  <c r="AV40" i="6"/>
  <c r="AK41" i="6"/>
  <c r="AL41" i="6"/>
  <c r="AM41" i="6"/>
  <c r="AN41" i="6"/>
  <c r="AO41" i="6"/>
  <c r="AP41" i="6"/>
  <c r="AQ41" i="6"/>
  <c r="AR41" i="6"/>
  <c r="AS41" i="6"/>
  <c r="AT41" i="6"/>
  <c r="AU41" i="6"/>
  <c r="AV41" i="6"/>
  <c r="AK42" i="6"/>
  <c r="AL42" i="6"/>
  <c r="AM42" i="6"/>
  <c r="AN42" i="6"/>
  <c r="AO42" i="6"/>
  <c r="AP42" i="6"/>
  <c r="AQ42" i="6"/>
  <c r="AR42" i="6"/>
  <c r="AS42" i="6"/>
  <c r="AT42" i="6"/>
  <c r="AU42" i="6"/>
  <c r="AV42" i="6"/>
  <c r="AK43" i="6"/>
  <c r="AL43" i="6"/>
  <c r="AM43" i="6"/>
  <c r="AN43" i="6"/>
  <c r="AO43" i="6"/>
  <c r="AP43" i="6"/>
  <c r="AQ43" i="6"/>
  <c r="AR43" i="6"/>
  <c r="AS43" i="6"/>
  <c r="AT43" i="6"/>
  <c r="AU43" i="6"/>
  <c r="AV43" i="6"/>
  <c r="AK44" i="6"/>
  <c r="AL44" i="6"/>
  <c r="AM44" i="6"/>
  <c r="AN44" i="6"/>
  <c r="AO44" i="6"/>
  <c r="AP44" i="6"/>
  <c r="AQ44" i="6"/>
  <c r="AR44" i="6"/>
  <c r="AS44" i="6"/>
  <c r="AT44" i="6"/>
  <c r="AU44" i="6"/>
  <c r="AV44" i="6"/>
  <c r="AK45" i="6"/>
  <c r="AL45" i="6"/>
  <c r="AM45" i="6"/>
  <c r="AN45" i="6"/>
  <c r="AO45" i="6"/>
  <c r="AP45" i="6"/>
  <c r="AQ45" i="6"/>
  <c r="AR45" i="6"/>
  <c r="AS45" i="6"/>
  <c r="AT45" i="6"/>
  <c r="AU45" i="6"/>
  <c r="AV45" i="6"/>
  <c r="AK46" i="6"/>
  <c r="AL46" i="6"/>
  <c r="AM46" i="6"/>
  <c r="AN46" i="6"/>
  <c r="AO46" i="6"/>
  <c r="AP46" i="6"/>
  <c r="AQ46" i="6"/>
  <c r="AR46" i="6"/>
  <c r="AS46" i="6"/>
  <c r="AT46" i="6"/>
  <c r="AU46" i="6"/>
  <c r="AV46" i="6"/>
  <c r="AK47" i="6"/>
  <c r="AL47" i="6"/>
  <c r="AM47" i="6"/>
  <c r="AN47" i="6"/>
  <c r="AO47" i="6"/>
  <c r="AP47" i="6"/>
  <c r="AQ47" i="6"/>
  <c r="AR47" i="6"/>
  <c r="AS47" i="6"/>
  <c r="AT47" i="6"/>
  <c r="AU47" i="6"/>
  <c r="AV47" i="6"/>
  <c r="AK48" i="6"/>
  <c r="AL48" i="6"/>
  <c r="AM48" i="6"/>
  <c r="AN48" i="6"/>
  <c r="AO48" i="6"/>
  <c r="AP48" i="6"/>
  <c r="AQ48" i="6"/>
  <c r="AR48" i="6"/>
  <c r="AS48" i="6"/>
  <c r="AT48" i="6"/>
  <c r="AU48" i="6"/>
  <c r="AV48" i="6"/>
  <c r="AK49" i="6"/>
  <c r="AL49" i="6"/>
  <c r="AM49" i="6"/>
  <c r="AN49" i="6"/>
  <c r="AO49" i="6"/>
  <c r="AP49" i="6"/>
  <c r="AQ49" i="6"/>
  <c r="AR49" i="6"/>
  <c r="AS49" i="6"/>
  <c r="AT49" i="6"/>
  <c r="AU49" i="6"/>
  <c r="AV49" i="6"/>
  <c r="AK50" i="6"/>
  <c r="AL50" i="6"/>
  <c r="AM50" i="6"/>
  <c r="AN50" i="6"/>
  <c r="AO50" i="6"/>
  <c r="AP50" i="6"/>
  <c r="AQ50" i="6"/>
  <c r="AR50" i="6"/>
  <c r="AS50" i="6"/>
  <c r="AT50" i="6"/>
  <c r="AU50" i="6"/>
  <c r="AV50" i="6"/>
  <c r="AK51" i="6"/>
  <c r="AL51" i="6"/>
  <c r="AM51" i="6"/>
  <c r="AN51" i="6"/>
  <c r="AO51" i="6"/>
  <c r="AP51" i="6"/>
  <c r="AQ51" i="6"/>
  <c r="AR51" i="6"/>
  <c r="AS51" i="6"/>
  <c r="AT51" i="6"/>
  <c r="AU51" i="6"/>
  <c r="AV51" i="6"/>
  <c r="AK52" i="6"/>
  <c r="AL52" i="6"/>
  <c r="AM52" i="6"/>
  <c r="AN52" i="6"/>
  <c r="AO52" i="6"/>
  <c r="AP52" i="6"/>
  <c r="AQ52" i="6"/>
  <c r="AR52" i="6"/>
  <c r="AS52" i="6"/>
  <c r="AT52" i="6"/>
  <c r="AU52" i="6"/>
  <c r="AV52" i="6"/>
  <c r="AK53" i="6"/>
  <c r="AL53" i="6"/>
  <c r="AM53" i="6"/>
  <c r="AN53" i="6"/>
  <c r="AO53" i="6"/>
  <c r="AP53" i="6"/>
  <c r="AQ53" i="6"/>
  <c r="AR53" i="6"/>
  <c r="AS53" i="6"/>
  <c r="AT53" i="6"/>
  <c r="AU53" i="6"/>
  <c r="AV53" i="6"/>
  <c r="AK54" i="6"/>
  <c r="AL54" i="6"/>
  <c r="AM54" i="6"/>
  <c r="AN54" i="6"/>
  <c r="AO54" i="6"/>
  <c r="AP54" i="6"/>
  <c r="AQ54" i="6"/>
  <c r="AR54" i="6"/>
  <c r="AS54" i="6"/>
  <c r="AT54" i="6"/>
  <c r="AU54" i="6"/>
  <c r="AV54" i="6"/>
  <c r="AK55" i="6"/>
  <c r="AL55" i="6"/>
  <c r="AM55" i="6"/>
  <c r="AN55" i="6"/>
  <c r="AO55" i="6"/>
  <c r="AP55" i="6"/>
  <c r="AQ55" i="6"/>
  <c r="AR55" i="6"/>
  <c r="AS55" i="6"/>
  <c r="AT55" i="6"/>
  <c r="AU55" i="6"/>
  <c r="AV55" i="6"/>
  <c r="AK56" i="6"/>
  <c r="AL56" i="6"/>
  <c r="AM56" i="6"/>
  <c r="AN56" i="6"/>
  <c r="AO56" i="6"/>
  <c r="AP56" i="6"/>
  <c r="AQ56" i="6"/>
  <c r="AR56" i="6"/>
  <c r="AS56" i="6"/>
  <c r="AT56" i="6"/>
  <c r="AU56" i="6"/>
  <c r="AV56" i="6"/>
  <c r="AK57" i="6"/>
  <c r="AL57" i="6"/>
  <c r="AM57" i="6"/>
  <c r="AN57" i="6"/>
  <c r="AO57" i="6"/>
  <c r="AP57" i="6"/>
  <c r="AQ57" i="6"/>
  <c r="AR57" i="6"/>
  <c r="AS57" i="6"/>
  <c r="AT57" i="6"/>
  <c r="AU57" i="6"/>
  <c r="AV57" i="6"/>
  <c r="AK58" i="6"/>
  <c r="AL58" i="6"/>
  <c r="AM58" i="6"/>
  <c r="AN58" i="6"/>
  <c r="AO58" i="6"/>
  <c r="AP58" i="6"/>
  <c r="AQ58" i="6"/>
  <c r="AR58" i="6"/>
  <c r="AS58" i="6"/>
  <c r="AT58" i="6"/>
  <c r="AU58" i="6"/>
  <c r="AV58" i="6"/>
  <c r="AK59" i="6"/>
  <c r="AL59" i="6"/>
  <c r="AM59" i="6"/>
  <c r="AN59" i="6"/>
  <c r="AO59" i="6"/>
  <c r="AP59" i="6"/>
  <c r="AQ59" i="6"/>
  <c r="AR59" i="6"/>
  <c r="AS59" i="6"/>
  <c r="AT59" i="6"/>
  <c r="AU59" i="6"/>
  <c r="AV59" i="6"/>
  <c r="AK60" i="6"/>
  <c r="AL60" i="6"/>
  <c r="AM60" i="6"/>
  <c r="AN60" i="6"/>
  <c r="AO60" i="6"/>
  <c r="AP60" i="6"/>
  <c r="AQ60" i="6"/>
  <c r="AR60" i="6"/>
  <c r="AS60" i="6"/>
  <c r="AT60" i="6"/>
  <c r="AU60" i="6"/>
  <c r="AV60" i="6"/>
  <c r="AK61" i="6"/>
  <c r="AL61" i="6"/>
  <c r="AM61" i="6"/>
  <c r="AN61" i="6"/>
  <c r="AO61" i="6"/>
  <c r="AP61" i="6"/>
  <c r="AQ61" i="6"/>
  <c r="AR61" i="6"/>
  <c r="AS61" i="6"/>
  <c r="AT61" i="6"/>
  <c r="AU61" i="6"/>
  <c r="AV61" i="6"/>
  <c r="AK62" i="6"/>
  <c r="AL62" i="6"/>
  <c r="AM62" i="6"/>
  <c r="AN62" i="6"/>
  <c r="AO62" i="6"/>
  <c r="AP62" i="6"/>
  <c r="AQ62" i="6"/>
  <c r="AR62" i="6"/>
  <c r="AS62" i="6"/>
  <c r="AT62" i="6"/>
  <c r="AU62" i="6"/>
  <c r="AV62" i="6"/>
  <c r="AK63" i="6"/>
  <c r="AL63" i="6"/>
  <c r="AM63" i="6"/>
  <c r="AN63" i="6"/>
  <c r="AO63" i="6"/>
  <c r="AP63" i="6"/>
  <c r="AQ63" i="6"/>
  <c r="AR63" i="6"/>
  <c r="AS63" i="6"/>
  <c r="AT63" i="6"/>
  <c r="AU63" i="6"/>
  <c r="AV63" i="6"/>
  <c r="AK64" i="6"/>
  <c r="AL64" i="6"/>
  <c r="AM64" i="6"/>
  <c r="AN64" i="6"/>
  <c r="AO64" i="6"/>
  <c r="AP64" i="6"/>
  <c r="AQ64" i="6"/>
  <c r="AR64" i="6"/>
  <c r="AS64" i="6"/>
  <c r="AT64" i="6"/>
  <c r="AU64" i="6"/>
  <c r="AV64" i="6"/>
  <c r="AK65" i="6"/>
  <c r="AL65" i="6"/>
  <c r="AM65" i="6"/>
  <c r="AN65" i="6"/>
  <c r="AO65" i="6"/>
  <c r="AP65" i="6"/>
  <c r="AQ65" i="6"/>
  <c r="AR65" i="6"/>
  <c r="AS65" i="6"/>
  <c r="AT65" i="6"/>
  <c r="AU65" i="6"/>
  <c r="AV65" i="6"/>
  <c r="AK66" i="6"/>
  <c r="AL66" i="6"/>
  <c r="AM66" i="6"/>
  <c r="AN66" i="6"/>
  <c r="AO66" i="6"/>
  <c r="AP66" i="6"/>
  <c r="AQ66" i="6"/>
  <c r="AR66" i="6"/>
  <c r="AS66" i="6"/>
  <c r="AT66" i="6"/>
  <c r="AU66" i="6"/>
  <c r="AV66" i="6"/>
  <c r="AK67" i="6"/>
  <c r="AL67" i="6"/>
  <c r="AM67" i="6"/>
  <c r="AN67" i="6"/>
  <c r="AO67" i="6"/>
  <c r="AP67" i="6"/>
  <c r="AQ67" i="6"/>
  <c r="AR67" i="6"/>
  <c r="AS67" i="6"/>
  <c r="AT67" i="6"/>
  <c r="AU67" i="6"/>
  <c r="AV67" i="6"/>
  <c r="AK68" i="6"/>
  <c r="AL68" i="6"/>
  <c r="AM68" i="6"/>
  <c r="AN68" i="6"/>
  <c r="AO68" i="6"/>
  <c r="AP68" i="6"/>
  <c r="AQ68" i="6"/>
  <c r="AR68" i="6"/>
  <c r="AS68" i="6"/>
  <c r="AT68" i="6"/>
  <c r="AU68" i="6"/>
  <c r="AV68" i="6"/>
  <c r="AK69" i="6"/>
  <c r="AL69" i="6"/>
  <c r="AM69" i="6"/>
  <c r="AN69" i="6"/>
  <c r="AO69" i="6"/>
  <c r="AP69" i="6"/>
  <c r="AQ69" i="6"/>
  <c r="AR69" i="6"/>
  <c r="AS69" i="6"/>
  <c r="AT69" i="6"/>
  <c r="AU69" i="6"/>
  <c r="AV69" i="6"/>
  <c r="AK70" i="6"/>
  <c r="AL70" i="6"/>
  <c r="AM70" i="6"/>
  <c r="AN70" i="6"/>
  <c r="AO70" i="6"/>
  <c r="AP70" i="6"/>
  <c r="AQ70" i="6"/>
  <c r="AR70" i="6"/>
  <c r="AS70" i="6"/>
  <c r="AT70" i="6"/>
  <c r="AU70" i="6"/>
  <c r="AV70" i="6"/>
  <c r="AK71" i="6"/>
  <c r="AL71" i="6"/>
  <c r="AM71" i="6"/>
  <c r="AN71" i="6"/>
  <c r="AO71" i="6"/>
  <c r="AP71" i="6"/>
  <c r="AQ71" i="6"/>
  <c r="AR71" i="6"/>
  <c r="AS71" i="6"/>
  <c r="AT71" i="6"/>
  <c r="AU71" i="6"/>
  <c r="AV71" i="6"/>
  <c r="AK72" i="6"/>
  <c r="AL72" i="6"/>
  <c r="AM72" i="6"/>
  <c r="AN72" i="6"/>
  <c r="AO72" i="6"/>
  <c r="AP72" i="6"/>
  <c r="AQ72" i="6"/>
  <c r="AR72" i="6"/>
  <c r="AS72" i="6"/>
  <c r="AT72" i="6"/>
  <c r="AU72" i="6"/>
  <c r="AV72" i="6"/>
  <c r="AK73" i="6"/>
  <c r="AL73" i="6"/>
  <c r="AM73" i="6"/>
  <c r="AN73" i="6"/>
  <c r="AO73" i="6"/>
  <c r="AP73" i="6"/>
  <c r="AQ73" i="6"/>
  <c r="AR73" i="6"/>
  <c r="AS73" i="6"/>
  <c r="AT73" i="6"/>
  <c r="AU73" i="6"/>
  <c r="AV73" i="6"/>
  <c r="AK74" i="6"/>
  <c r="AL74" i="6"/>
  <c r="AM74" i="6"/>
  <c r="AN74" i="6"/>
  <c r="AO74" i="6"/>
  <c r="AP74" i="6"/>
  <c r="AQ74" i="6"/>
  <c r="AR74" i="6"/>
  <c r="AS74" i="6"/>
  <c r="AT74" i="6"/>
  <c r="AU74" i="6"/>
  <c r="AV74" i="6"/>
  <c r="AK75" i="6"/>
  <c r="AL75" i="6"/>
  <c r="AM75" i="6"/>
  <c r="AN75" i="6"/>
  <c r="AO75" i="6"/>
  <c r="AP75" i="6"/>
  <c r="AQ75" i="6"/>
  <c r="AR75" i="6"/>
  <c r="AS75" i="6"/>
  <c r="AT75" i="6"/>
  <c r="AU75" i="6"/>
  <c r="AV75" i="6"/>
  <c r="AK76" i="6"/>
  <c r="AL76" i="6"/>
  <c r="AM76" i="6"/>
  <c r="AN76" i="6"/>
  <c r="AO76" i="6"/>
  <c r="AP76" i="6"/>
  <c r="AQ76" i="6"/>
  <c r="AR76" i="6"/>
  <c r="AS76" i="6"/>
  <c r="AT76" i="6"/>
  <c r="AU76" i="6"/>
  <c r="AV76" i="6"/>
  <c r="AK77" i="6"/>
  <c r="AL77" i="6"/>
  <c r="AM77" i="6"/>
  <c r="AN77" i="6"/>
  <c r="AO77" i="6"/>
  <c r="AP77" i="6"/>
  <c r="AQ77" i="6"/>
  <c r="AR77" i="6"/>
  <c r="AS77" i="6"/>
  <c r="AT77" i="6"/>
  <c r="AU77" i="6"/>
  <c r="AV77" i="6"/>
  <c r="AK78" i="6"/>
  <c r="AL78" i="6"/>
  <c r="AM78" i="6"/>
  <c r="AN78" i="6"/>
  <c r="AO78" i="6"/>
  <c r="AP78" i="6"/>
  <c r="AQ78" i="6"/>
  <c r="AR78" i="6"/>
  <c r="AS78" i="6"/>
  <c r="AT78" i="6"/>
  <c r="AU78" i="6"/>
  <c r="AV78" i="6"/>
  <c r="AK79" i="6"/>
  <c r="AL79" i="6"/>
  <c r="AM79" i="6"/>
  <c r="AN79" i="6"/>
  <c r="AO79" i="6"/>
  <c r="AP79" i="6"/>
  <c r="AQ79" i="6"/>
  <c r="AR79" i="6"/>
  <c r="AS79" i="6"/>
  <c r="AT79" i="6"/>
  <c r="AU79" i="6"/>
  <c r="AV79" i="6"/>
  <c r="AK80" i="6"/>
  <c r="AL80" i="6"/>
  <c r="AM80" i="6"/>
  <c r="AN80" i="6"/>
  <c r="AO80" i="6"/>
  <c r="AP80" i="6"/>
  <c r="AQ80" i="6"/>
  <c r="AR80" i="6"/>
  <c r="AS80" i="6"/>
  <c r="AT80" i="6"/>
  <c r="AU80" i="6"/>
  <c r="AV80" i="6"/>
  <c r="AK81" i="6"/>
  <c r="AL81" i="6"/>
  <c r="AM81" i="6"/>
  <c r="AN81" i="6"/>
  <c r="AO81" i="6"/>
  <c r="AP81" i="6"/>
  <c r="AQ81" i="6"/>
  <c r="AR81" i="6"/>
  <c r="AS81" i="6"/>
  <c r="AT81" i="6"/>
  <c r="AU81" i="6"/>
  <c r="AV81" i="6"/>
  <c r="AK82" i="6"/>
  <c r="AL82" i="6"/>
  <c r="AM82" i="6"/>
  <c r="AN82" i="6"/>
  <c r="AO82" i="6"/>
  <c r="AP82" i="6"/>
  <c r="AQ82" i="6"/>
  <c r="AR82" i="6"/>
  <c r="AS82" i="6"/>
  <c r="AT82" i="6"/>
  <c r="AU82" i="6"/>
  <c r="AV82" i="6"/>
  <c r="AK83" i="6"/>
  <c r="AL83" i="6"/>
  <c r="AM83" i="6"/>
  <c r="AN83" i="6"/>
  <c r="AO83" i="6"/>
  <c r="AP83" i="6"/>
  <c r="AQ83" i="6"/>
  <c r="AR83" i="6"/>
  <c r="AS83" i="6"/>
  <c r="AT83" i="6"/>
  <c r="AU83" i="6"/>
  <c r="AV83" i="6"/>
  <c r="AK84" i="6"/>
  <c r="AL84" i="6"/>
  <c r="AM84" i="6"/>
  <c r="AN84" i="6"/>
  <c r="AO84" i="6"/>
  <c r="AP84" i="6"/>
  <c r="AQ84" i="6"/>
  <c r="AR84" i="6"/>
  <c r="AS84" i="6"/>
  <c r="AT84" i="6"/>
  <c r="AU84" i="6"/>
  <c r="AV84" i="6"/>
  <c r="AK85" i="6"/>
  <c r="AL85" i="6"/>
  <c r="AM85" i="6"/>
  <c r="AN85" i="6"/>
  <c r="AO85" i="6"/>
  <c r="AP85" i="6"/>
  <c r="AQ85" i="6"/>
  <c r="AR85" i="6"/>
  <c r="AS85" i="6"/>
  <c r="AT85" i="6"/>
  <c r="AU85" i="6"/>
  <c r="AV85" i="6"/>
  <c r="AK86" i="6"/>
  <c r="AL86" i="6"/>
  <c r="AM86" i="6"/>
  <c r="AN86" i="6"/>
  <c r="AO86" i="6"/>
  <c r="AP86" i="6"/>
  <c r="AQ86" i="6"/>
  <c r="AR86" i="6"/>
  <c r="AS86" i="6"/>
  <c r="AT86" i="6"/>
  <c r="AU86" i="6"/>
  <c r="AV86" i="6"/>
  <c r="AK87" i="6"/>
  <c r="AL87" i="6"/>
  <c r="AM87" i="6"/>
  <c r="AN87" i="6"/>
  <c r="AO87" i="6"/>
  <c r="AP87" i="6"/>
  <c r="AQ87" i="6"/>
  <c r="AR87" i="6"/>
  <c r="AS87" i="6"/>
  <c r="AT87" i="6"/>
  <c r="AU87" i="6"/>
  <c r="AV87" i="6"/>
  <c r="AK88" i="6"/>
  <c r="AL88" i="6"/>
  <c r="AM88" i="6"/>
  <c r="AN88" i="6"/>
  <c r="AO88" i="6"/>
  <c r="AP88" i="6"/>
  <c r="AQ88" i="6"/>
  <c r="AR88" i="6"/>
  <c r="AS88" i="6"/>
  <c r="AT88" i="6"/>
  <c r="AU88" i="6"/>
  <c r="AV88" i="6"/>
  <c r="AK89" i="6"/>
  <c r="AL89" i="6"/>
  <c r="AM89" i="6"/>
  <c r="AN89" i="6"/>
  <c r="AO89" i="6"/>
  <c r="AP89" i="6"/>
  <c r="AQ89" i="6"/>
  <c r="AR89" i="6"/>
  <c r="AS89" i="6"/>
  <c r="AT89" i="6"/>
  <c r="AU89" i="6"/>
  <c r="AV89" i="6"/>
  <c r="AK90" i="6"/>
  <c r="AL90" i="6"/>
  <c r="AM90" i="6"/>
  <c r="AN90" i="6"/>
  <c r="AO90" i="6"/>
  <c r="AP90" i="6"/>
  <c r="AQ90" i="6"/>
  <c r="AR90" i="6"/>
  <c r="AS90" i="6"/>
  <c r="AT90" i="6"/>
  <c r="AU90" i="6"/>
  <c r="AV90" i="6"/>
  <c r="AK91" i="6"/>
  <c r="AL91" i="6"/>
  <c r="AM91" i="6"/>
  <c r="AN91" i="6"/>
  <c r="AO91" i="6"/>
  <c r="AP91" i="6"/>
  <c r="AQ91" i="6"/>
  <c r="AR91" i="6"/>
  <c r="AS91" i="6"/>
  <c r="AT91" i="6"/>
  <c r="AU91" i="6"/>
  <c r="AV91" i="6"/>
  <c r="AK92" i="6"/>
  <c r="AL92" i="6"/>
  <c r="AM92" i="6"/>
  <c r="AN92" i="6"/>
  <c r="AO92" i="6"/>
  <c r="AP92" i="6"/>
  <c r="AQ92" i="6"/>
  <c r="AR92" i="6"/>
  <c r="AS92" i="6"/>
  <c r="AT92" i="6"/>
  <c r="AU92" i="6"/>
  <c r="AV92" i="6"/>
  <c r="AK93" i="6"/>
  <c r="AL93" i="6"/>
  <c r="AM93" i="6"/>
  <c r="AN93" i="6"/>
  <c r="AO93" i="6"/>
  <c r="AP93" i="6"/>
  <c r="AQ93" i="6"/>
  <c r="AR93" i="6"/>
  <c r="AS93" i="6"/>
  <c r="AT93" i="6"/>
  <c r="AU93" i="6"/>
  <c r="AV93" i="6"/>
  <c r="AK94" i="6"/>
  <c r="AL94" i="6"/>
  <c r="AM94" i="6"/>
  <c r="AN94" i="6"/>
  <c r="AO94" i="6"/>
  <c r="AP94" i="6"/>
  <c r="AQ94" i="6"/>
  <c r="AR94" i="6"/>
  <c r="AS94" i="6"/>
  <c r="AT94" i="6"/>
  <c r="AU94" i="6"/>
  <c r="AV94" i="6"/>
  <c r="AK95" i="6"/>
  <c r="AL95" i="6"/>
  <c r="AM95" i="6"/>
  <c r="AN95" i="6"/>
  <c r="AO95" i="6"/>
  <c r="AP95" i="6"/>
  <c r="AQ95" i="6"/>
  <c r="AR95" i="6"/>
  <c r="AS95" i="6"/>
  <c r="AT95" i="6"/>
  <c r="AU95" i="6"/>
  <c r="AV95" i="6"/>
  <c r="BG96" i="30"/>
  <c r="BF94" i="30"/>
  <c r="BE94" i="30"/>
  <c r="BD94" i="30"/>
  <c r="BC94" i="30"/>
  <c r="BB94" i="30"/>
  <c r="BA94" i="30"/>
  <c r="AZ94" i="30"/>
  <c r="AY94" i="30"/>
  <c r="AX94" i="30"/>
  <c r="AW94" i="30"/>
  <c r="AV94" i="30"/>
  <c r="AU94" i="30"/>
  <c r="BG94" i="30" s="1"/>
  <c r="AQ94" i="30"/>
  <c r="AP94" i="30"/>
  <c r="AO94" i="30"/>
  <c r="AN94" i="30"/>
  <c r="AM94" i="30"/>
  <c r="AL94" i="30"/>
  <c r="AK94" i="30"/>
  <c r="AJ94" i="30"/>
  <c r="AI94" i="30"/>
  <c r="AH94" i="30"/>
  <c r="AG94" i="30"/>
  <c r="AF94" i="30"/>
  <c r="AR94" i="30" s="1"/>
  <c r="AC94" i="30"/>
  <c r="BF93" i="30"/>
  <c r="BE93" i="30"/>
  <c r="BD93" i="30"/>
  <c r="BC93" i="30"/>
  <c r="BB93" i="30"/>
  <c r="BA93" i="30"/>
  <c r="AZ93" i="30"/>
  <c r="AY93" i="30"/>
  <c r="AX93" i="30"/>
  <c r="AW93" i="30"/>
  <c r="AV93" i="30"/>
  <c r="AU93" i="30"/>
  <c r="BG93" i="30" s="1"/>
  <c r="AQ93" i="30"/>
  <c r="AP93" i="30"/>
  <c r="AO93" i="30"/>
  <c r="AN93" i="30"/>
  <c r="AM93" i="30"/>
  <c r="AL93" i="30"/>
  <c r="AK93" i="30"/>
  <c r="AJ93" i="30"/>
  <c r="AI93" i="30"/>
  <c r="AH93" i="30"/>
  <c r="AG93" i="30"/>
  <c r="AF93" i="30"/>
  <c r="AR93" i="30" s="1"/>
  <c r="AC93" i="30"/>
  <c r="BF92" i="30"/>
  <c r="BE92" i="30"/>
  <c r="BD92" i="30"/>
  <c r="BC92" i="30"/>
  <c r="BB92" i="30"/>
  <c r="BA92" i="30"/>
  <c r="AZ92" i="30"/>
  <c r="AY92" i="30"/>
  <c r="AX92" i="30"/>
  <c r="AW92" i="30"/>
  <c r="AV92" i="30"/>
  <c r="AU92" i="30"/>
  <c r="BG92" i="30" s="1"/>
  <c r="AQ92" i="30"/>
  <c r="AP92" i="30"/>
  <c r="AO92" i="30"/>
  <c r="AN92" i="30"/>
  <c r="AM92" i="30"/>
  <c r="AL92" i="30"/>
  <c r="AK92" i="30"/>
  <c r="AJ92" i="30"/>
  <c r="AI92" i="30"/>
  <c r="AH92" i="30"/>
  <c r="AG92" i="30"/>
  <c r="AF92" i="30"/>
  <c r="AR92" i="30" s="1"/>
  <c r="AC92" i="30"/>
  <c r="BF91" i="30"/>
  <c r="BE91" i="30"/>
  <c r="BD91" i="30"/>
  <c r="BC91" i="30"/>
  <c r="BB91" i="30"/>
  <c r="BA91" i="30"/>
  <c r="AZ91" i="30"/>
  <c r="AY91" i="30"/>
  <c r="AX91" i="30"/>
  <c r="AW91" i="30"/>
  <c r="AV91" i="30"/>
  <c r="AU91" i="30"/>
  <c r="BG91" i="30" s="1"/>
  <c r="AQ91" i="30"/>
  <c r="AP91" i="30"/>
  <c r="AO91" i="30"/>
  <c r="AN91" i="30"/>
  <c r="AM91" i="30"/>
  <c r="AL91" i="30"/>
  <c r="AK91" i="30"/>
  <c r="AJ91" i="30"/>
  <c r="AI91" i="30"/>
  <c r="AH91" i="30"/>
  <c r="AG91" i="30"/>
  <c r="AF91" i="30"/>
  <c r="AR91" i="30" s="1"/>
  <c r="AC91" i="30"/>
  <c r="BF90" i="30"/>
  <c r="BE90" i="30"/>
  <c r="BD90" i="30"/>
  <c r="BC90" i="30"/>
  <c r="BB90" i="30"/>
  <c r="BA90" i="30"/>
  <c r="AZ90" i="30"/>
  <c r="AY90" i="30"/>
  <c r="AX90" i="30"/>
  <c r="AW90" i="30"/>
  <c r="AV90" i="30"/>
  <c r="AU90" i="30"/>
  <c r="BG90" i="30" s="1"/>
  <c r="AQ90" i="30"/>
  <c r="AP90" i="30"/>
  <c r="AO90" i="30"/>
  <c r="AN90" i="30"/>
  <c r="AM90" i="30"/>
  <c r="AL90" i="30"/>
  <c r="AK90" i="30"/>
  <c r="AJ90" i="30"/>
  <c r="AI90" i="30"/>
  <c r="AH90" i="30"/>
  <c r="AG90" i="30"/>
  <c r="AF90" i="30"/>
  <c r="AR90" i="30" s="1"/>
  <c r="AC90" i="30"/>
  <c r="BF89" i="30"/>
  <c r="BE89" i="30"/>
  <c r="BD89" i="30"/>
  <c r="BC89" i="30"/>
  <c r="BB89" i="30"/>
  <c r="BA89" i="30"/>
  <c r="AZ89" i="30"/>
  <c r="AY89" i="30"/>
  <c r="AX89" i="30"/>
  <c r="AW89" i="30"/>
  <c r="AV89" i="30"/>
  <c r="AU89" i="30"/>
  <c r="BG89" i="30" s="1"/>
  <c r="AQ89" i="30"/>
  <c r="AP89" i="30"/>
  <c r="AO89" i="30"/>
  <c r="AN89" i="30"/>
  <c r="AM89" i="30"/>
  <c r="AL89" i="30"/>
  <c r="AK89" i="30"/>
  <c r="AJ89" i="30"/>
  <c r="AI89" i="30"/>
  <c r="AH89" i="30"/>
  <c r="AG89" i="30"/>
  <c r="AF89" i="30"/>
  <c r="AR89" i="30" s="1"/>
  <c r="AC89" i="30"/>
  <c r="BF88" i="30"/>
  <c r="BE88" i="30"/>
  <c r="BD88" i="30"/>
  <c r="BC88" i="30"/>
  <c r="BB88" i="30"/>
  <c r="BA88" i="30"/>
  <c r="AZ88" i="30"/>
  <c r="AY88" i="30"/>
  <c r="AX88" i="30"/>
  <c r="AW88" i="30"/>
  <c r="AV88" i="30"/>
  <c r="AU88" i="30"/>
  <c r="BG88" i="30" s="1"/>
  <c r="AQ88" i="30"/>
  <c r="AP88" i="30"/>
  <c r="AO88" i="30"/>
  <c r="AN88" i="30"/>
  <c r="AM88" i="30"/>
  <c r="AL88" i="30"/>
  <c r="AK88" i="30"/>
  <c r="AJ88" i="30"/>
  <c r="AI88" i="30"/>
  <c r="AH88" i="30"/>
  <c r="AG88" i="30"/>
  <c r="AF88" i="30"/>
  <c r="AR88" i="30" s="1"/>
  <c r="AC88" i="30"/>
  <c r="BF87" i="30"/>
  <c r="BE87" i="30"/>
  <c r="BD87" i="30"/>
  <c r="BC87" i="30"/>
  <c r="BB87" i="30"/>
  <c r="BA87" i="30"/>
  <c r="AZ87" i="30"/>
  <c r="AY87" i="30"/>
  <c r="AX87" i="30"/>
  <c r="AW87" i="30"/>
  <c r="AV87" i="30"/>
  <c r="AU87" i="30"/>
  <c r="BG87" i="30" s="1"/>
  <c r="AQ87" i="30"/>
  <c r="AP87" i="30"/>
  <c r="AO87" i="30"/>
  <c r="AN87" i="30"/>
  <c r="AM87" i="30"/>
  <c r="AL87" i="30"/>
  <c r="AK87" i="30"/>
  <c r="AJ87" i="30"/>
  <c r="AI87" i="30"/>
  <c r="AH87" i="30"/>
  <c r="AG87" i="30"/>
  <c r="AF87" i="30"/>
  <c r="AR87" i="30" s="1"/>
  <c r="AC87" i="30"/>
  <c r="BF86" i="30"/>
  <c r="BE86" i="30"/>
  <c r="BD86" i="30"/>
  <c r="BC86" i="30"/>
  <c r="BB86" i="30"/>
  <c r="BA86" i="30"/>
  <c r="AZ86" i="30"/>
  <c r="AY86" i="30"/>
  <c r="AX86" i="30"/>
  <c r="AW86" i="30"/>
  <c r="AV86" i="30"/>
  <c r="AU86" i="30"/>
  <c r="BG86" i="30" s="1"/>
  <c r="AQ86" i="30"/>
  <c r="AP86" i="30"/>
  <c r="AO86" i="30"/>
  <c r="AN86" i="30"/>
  <c r="AM86" i="30"/>
  <c r="AL86" i="30"/>
  <c r="AK86" i="30"/>
  <c r="AJ86" i="30"/>
  <c r="AI86" i="30"/>
  <c r="AH86" i="30"/>
  <c r="AG86" i="30"/>
  <c r="AF86" i="30"/>
  <c r="AR86" i="30" s="1"/>
  <c r="AC86" i="30"/>
  <c r="BF85" i="30"/>
  <c r="BE85" i="30"/>
  <c r="BD85" i="30"/>
  <c r="BC85" i="30"/>
  <c r="BB85" i="30"/>
  <c r="BA85" i="30"/>
  <c r="AZ85" i="30"/>
  <c r="AY85" i="30"/>
  <c r="AX85" i="30"/>
  <c r="AW85" i="30"/>
  <c r="AV85" i="30"/>
  <c r="AU85" i="30"/>
  <c r="BG85" i="30" s="1"/>
  <c r="AQ85" i="30"/>
  <c r="AP85" i="30"/>
  <c r="AO85" i="30"/>
  <c r="AN85" i="30"/>
  <c r="AM85" i="30"/>
  <c r="AL85" i="30"/>
  <c r="AK85" i="30"/>
  <c r="AJ85" i="30"/>
  <c r="AI85" i="30"/>
  <c r="AH85" i="30"/>
  <c r="AG85" i="30"/>
  <c r="AF85" i="30"/>
  <c r="AR85" i="30" s="1"/>
  <c r="AC85" i="30"/>
  <c r="BF84" i="30"/>
  <c r="BE84" i="30"/>
  <c r="BD84" i="30"/>
  <c r="BC84" i="30"/>
  <c r="BB84" i="30"/>
  <c r="BA84" i="30"/>
  <c r="AZ84" i="30"/>
  <c r="AY84" i="30"/>
  <c r="AX84" i="30"/>
  <c r="AW84" i="30"/>
  <c r="AV84" i="30"/>
  <c r="AU84" i="30"/>
  <c r="BG84" i="30" s="1"/>
  <c r="AQ84" i="30"/>
  <c r="AP84" i="30"/>
  <c r="AO84" i="30"/>
  <c r="AN84" i="30"/>
  <c r="AM84" i="30"/>
  <c r="AL84" i="30"/>
  <c r="AK84" i="30"/>
  <c r="AJ84" i="30"/>
  <c r="AI84" i="30"/>
  <c r="AH84" i="30"/>
  <c r="AG84" i="30"/>
  <c r="AF84" i="30"/>
  <c r="AR84" i="30" s="1"/>
  <c r="AC84" i="30"/>
  <c r="N84" i="30"/>
  <c r="BF83" i="30"/>
  <c r="BE83" i="30"/>
  <c r="BD83" i="30"/>
  <c r="BC83" i="30"/>
  <c r="BB83" i="30"/>
  <c r="BA83" i="30"/>
  <c r="AZ83" i="30"/>
  <c r="AY83" i="30"/>
  <c r="AX83" i="30"/>
  <c r="AW83" i="30"/>
  <c r="AV83" i="30"/>
  <c r="AU83" i="30"/>
  <c r="BG83" i="30" s="1"/>
  <c r="AQ83" i="30"/>
  <c r="AP83" i="30"/>
  <c r="AO83" i="30"/>
  <c r="AN83" i="30"/>
  <c r="AM83" i="30"/>
  <c r="AL83" i="30"/>
  <c r="AK83" i="30"/>
  <c r="AJ83" i="30"/>
  <c r="AI83" i="30"/>
  <c r="AH83" i="30"/>
  <c r="AG83" i="30"/>
  <c r="AF83" i="30"/>
  <c r="AR83" i="30" s="1"/>
  <c r="AC83" i="30"/>
  <c r="N83" i="30"/>
  <c r="BF82" i="30"/>
  <c r="BE82" i="30"/>
  <c r="BD82" i="30"/>
  <c r="BC82" i="30"/>
  <c r="BB82" i="30"/>
  <c r="BA82" i="30"/>
  <c r="AZ82" i="30"/>
  <c r="AY82" i="30"/>
  <c r="AX82" i="30"/>
  <c r="AW82" i="30"/>
  <c r="AV82" i="30"/>
  <c r="AU82" i="30"/>
  <c r="BG82" i="30" s="1"/>
  <c r="AQ82" i="30"/>
  <c r="AP82" i="30"/>
  <c r="AO82" i="30"/>
  <c r="AN82" i="30"/>
  <c r="AM82" i="30"/>
  <c r="AL82" i="30"/>
  <c r="AK82" i="30"/>
  <c r="AJ82" i="30"/>
  <c r="AI82" i="30"/>
  <c r="AH82" i="30"/>
  <c r="AG82" i="30"/>
  <c r="AF82" i="30"/>
  <c r="AR82" i="30" s="1"/>
  <c r="AC82" i="30"/>
  <c r="N82" i="30"/>
  <c r="BF81" i="30"/>
  <c r="BE81" i="30"/>
  <c r="BD81" i="30"/>
  <c r="BC81" i="30"/>
  <c r="BB81" i="30"/>
  <c r="BA81" i="30"/>
  <c r="AZ81" i="30"/>
  <c r="AY81" i="30"/>
  <c r="AX81" i="30"/>
  <c r="AW81" i="30"/>
  <c r="AV81" i="30"/>
  <c r="AU81" i="30"/>
  <c r="BG81" i="30" s="1"/>
  <c r="AQ81" i="30"/>
  <c r="AP81" i="30"/>
  <c r="AO81" i="30"/>
  <c r="AN81" i="30"/>
  <c r="AM81" i="30"/>
  <c r="AL81" i="30"/>
  <c r="AK81" i="30"/>
  <c r="AJ81" i="30"/>
  <c r="AI81" i="30"/>
  <c r="AH81" i="30"/>
  <c r="AG81" i="30"/>
  <c r="AF81" i="30"/>
  <c r="AR81" i="30" s="1"/>
  <c r="AC81" i="30"/>
  <c r="N81" i="30"/>
  <c r="BF80" i="30"/>
  <c r="BE80" i="30"/>
  <c r="BD80" i="30"/>
  <c r="BC80" i="30"/>
  <c r="BB80" i="30"/>
  <c r="BA80" i="30"/>
  <c r="AZ80" i="30"/>
  <c r="AY80" i="30"/>
  <c r="AX80" i="30"/>
  <c r="AW80" i="30"/>
  <c r="AV80" i="30"/>
  <c r="AU80" i="30"/>
  <c r="BG80" i="30" s="1"/>
  <c r="AQ80" i="30"/>
  <c r="AP80" i="30"/>
  <c r="AO80" i="30"/>
  <c r="AN80" i="30"/>
  <c r="AM80" i="30"/>
  <c r="AL80" i="30"/>
  <c r="AK80" i="30"/>
  <c r="AJ80" i="30"/>
  <c r="AI80" i="30"/>
  <c r="AH80" i="30"/>
  <c r="AG80" i="30"/>
  <c r="AF80" i="30"/>
  <c r="AR80" i="30" s="1"/>
  <c r="AC80" i="30"/>
  <c r="N80" i="30"/>
  <c r="BF79" i="30"/>
  <c r="BE79" i="30"/>
  <c r="BD79" i="30"/>
  <c r="BC79" i="30"/>
  <c r="BB79" i="30"/>
  <c r="BA79" i="30"/>
  <c r="AZ79" i="30"/>
  <c r="AY79" i="30"/>
  <c r="AX79" i="30"/>
  <c r="AW79" i="30"/>
  <c r="AV79" i="30"/>
  <c r="AU79" i="30"/>
  <c r="BG79" i="30" s="1"/>
  <c r="AQ79" i="30"/>
  <c r="AP79" i="30"/>
  <c r="AO79" i="30"/>
  <c r="AN79" i="30"/>
  <c r="AM79" i="30"/>
  <c r="AL79" i="30"/>
  <c r="AK79" i="30"/>
  <c r="AJ79" i="30"/>
  <c r="AI79" i="30"/>
  <c r="AH79" i="30"/>
  <c r="AG79" i="30"/>
  <c r="AF79" i="30"/>
  <c r="AR79" i="30" s="1"/>
  <c r="AC79" i="30"/>
  <c r="N79" i="30"/>
  <c r="BF78" i="30"/>
  <c r="BE78" i="30"/>
  <c r="BD78" i="30"/>
  <c r="BC78" i="30"/>
  <c r="BB78" i="30"/>
  <c r="BA78" i="30"/>
  <c r="AZ78" i="30"/>
  <c r="AY78" i="30"/>
  <c r="AX78" i="30"/>
  <c r="AW78" i="30"/>
  <c r="AV78" i="30"/>
  <c r="AU78" i="30"/>
  <c r="BG78" i="30" s="1"/>
  <c r="AQ78" i="30"/>
  <c r="AP78" i="30"/>
  <c r="AO78" i="30"/>
  <c r="AN78" i="30"/>
  <c r="AM78" i="30"/>
  <c r="AL78" i="30"/>
  <c r="AK78" i="30"/>
  <c r="AJ78" i="30"/>
  <c r="AI78" i="30"/>
  <c r="AH78" i="30"/>
  <c r="AG78" i="30"/>
  <c r="AF78" i="30"/>
  <c r="AR78" i="30" s="1"/>
  <c r="AC78" i="30"/>
  <c r="N78" i="30"/>
  <c r="BF77" i="30"/>
  <c r="BE77" i="30"/>
  <c r="BD77" i="30"/>
  <c r="BC77" i="30"/>
  <c r="BB77" i="30"/>
  <c r="BA77" i="30"/>
  <c r="AZ77" i="30"/>
  <c r="AY77" i="30"/>
  <c r="AX77" i="30"/>
  <c r="AW77" i="30"/>
  <c r="AV77" i="30"/>
  <c r="AU77" i="30"/>
  <c r="BG77" i="30" s="1"/>
  <c r="AQ77" i="30"/>
  <c r="AP77" i="30"/>
  <c r="AO77" i="30"/>
  <c r="AN77" i="30"/>
  <c r="AM77" i="30"/>
  <c r="AL77" i="30"/>
  <c r="AK77" i="30"/>
  <c r="AJ77" i="30"/>
  <c r="AI77" i="30"/>
  <c r="AH77" i="30"/>
  <c r="AG77" i="30"/>
  <c r="AF77" i="30"/>
  <c r="AR77" i="30" s="1"/>
  <c r="AC77" i="30"/>
  <c r="N77" i="30"/>
  <c r="BF76" i="30"/>
  <c r="BE76" i="30"/>
  <c r="BD76" i="30"/>
  <c r="BC76" i="30"/>
  <c r="BB76" i="30"/>
  <c r="BA76" i="30"/>
  <c r="AZ76" i="30"/>
  <c r="AY76" i="30"/>
  <c r="AX76" i="30"/>
  <c r="AW76" i="30"/>
  <c r="AV76" i="30"/>
  <c r="AU76" i="30"/>
  <c r="BG76" i="30" s="1"/>
  <c r="AQ76" i="30"/>
  <c r="AP76" i="30"/>
  <c r="AO76" i="30"/>
  <c r="AN76" i="30"/>
  <c r="AM76" i="30"/>
  <c r="AL76" i="30"/>
  <c r="AK76" i="30"/>
  <c r="AJ76" i="30"/>
  <c r="AI76" i="30"/>
  <c r="AH76" i="30"/>
  <c r="AG76" i="30"/>
  <c r="AF76" i="30"/>
  <c r="AR76" i="30" s="1"/>
  <c r="AC76" i="30"/>
  <c r="N76" i="30"/>
  <c r="BF75" i="30"/>
  <c r="BE75" i="30"/>
  <c r="BD75" i="30"/>
  <c r="BC75" i="30"/>
  <c r="BB75" i="30"/>
  <c r="BA75" i="30"/>
  <c r="AZ75" i="30"/>
  <c r="AY75" i="30"/>
  <c r="AX75" i="30"/>
  <c r="AW75" i="30"/>
  <c r="AV75" i="30"/>
  <c r="AU75" i="30"/>
  <c r="BG75" i="30" s="1"/>
  <c r="AQ75" i="30"/>
  <c r="AP75" i="30"/>
  <c r="AO75" i="30"/>
  <c r="AN75" i="30"/>
  <c r="AM75" i="30"/>
  <c r="AL75" i="30"/>
  <c r="AK75" i="30"/>
  <c r="AJ75" i="30"/>
  <c r="AI75" i="30"/>
  <c r="AH75" i="30"/>
  <c r="AG75" i="30"/>
  <c r="AF75" i="30"/>
  <c r="AR75" i="30" s="1"/>
  <c r="AC75" i="30"/>
  <c r="N75" i="30"/>
  <c r="BF74" i="30"/>
  <c r="BE74" i="30"/>
  <c r="BD74" i="30"/>
  <c r="BC74" i="30"/>
  <c r="BB74" i="30"/>
  <c r="BA74" i="30"/>
  <c r="AZ74" i="30"/>
  <c r="AY74" i="30"/>
  <c r="AX74" i="30"/>
  <c r="AW74" i="30"/>
  <c r="AV74" i="30"/>
  <c r="AU74" i="30"/>
  <c r="BG74" i="30" s="1"/>
  <c r="AQ74" i="30"/>
  <c r="AP74" i="30"/>
  <c r="AO74" i="30"/>
  <c r="AN74" i="30"/>
  <c r="AM74" i="30"/>
  <c r="AL74" i="30"/>
  <c r="AK74" i="30"/>
  <c r="AJ74" i="30"/>
  <c r="AI74" i="30"/>
  <c r="AH74" i="30"/>
  <c r="AG74" i="30"/>
  <c r="AF74" i="30"/>
  <c r="AR74" i="30" s="1"/>
  <c r="AC74" i="30"/>
  <c r="N74" i="30"/>
  <c r="BF73" i="30"/>
  <c r="BE73" i="30"/>
  <c r="BD73" i="30"/>
  <c r="BC73" i="30"/>
  <c r="BB73" i="30"/>
  <c r="BA73" i="30"/>
  <c r="AZ73" i="30"/>
  <c r="AY73" i="30"/>
  <c r="AX73" i="30"/>
  <c r="AW73" i="30"/>
  <c r="AV73" i="30"/>
  <c r="AU73" i="30"/>
  <c r="BG73" i="30" s="1"/>
  <c r="AQ73" i="30"/>
  <c r="AP73" i="30"/>
  <c r="AO73" i="30"/>
  <c r="AN73" i="30"/>
  <c r="AM73" i="30"/>
  <c r="AL73" i="30"/>
  <c r="AK73" i="30"/>
  <c r="AJ73" i="30"/>
  <c r="AI73" i="30"/>
  <c r="AH73" i="30"/>
  <c r="AG73" i="30"/>
  <c r="AF73" i="30"/>
  <c r="AR73" i="30" s="1"/>
  <c r="AC73" i="30"/>
  <c r="N73" i="30"/>
  <c r="BF72" i="30"/>
  <c r="BE72" i="30"/>
  <c r="BD72" i="30"/>
  <c r="BC72" i="30"/>
  <c r="BB72" i="30"/>
  <c r="BA72" i="30"/>
  <c r="AZ72" i="30"/>
  <c r="AY72" i="30"/>
  <c r="AX72" i="30"/>
  <c r="AW72" i="30"/>
  <c r="AV72" i="30"/>
  <c r="AU72" i="30"/>
  <c r="BG72" i="30" s="1"/>
  <c r="AQ72" i="30"/>
  <c r="AP72" i="30"/>
  <c r="AO72" i="30"/>
  <c r="AN72" i="30"/>
  <c r="AM72" i="30"/>
  <c r="AL72" i="30"/>
  <c r="AK72" i="30"/>
  <c r="AJ72" i="30"/>
  <c r="AI72" i="30"/>
  <c r="AH72" i="30"/>
  <c r="AG72" i="30"/>
  <c r="AF72" i="30"/>
  <c r="AR72" i="30" s="1"/>
  <c r="AC72" i="30"/>
  <c r="N72" i="30"/>
  <c r="BF71" i="30"/>
  <c r="BE71" i="30"/>
  <c r="BD71" i="30"/>
  <c r="BC71" i="30"/>
  <c r="BB71" i="30"/>
  <c r="BA71" i="30"/>
  <c r="AZ71" i="30"/>
  <c r="AY71" i="30"/>
  <c r="AX71" i="30"/>
  <c r="AW71" i="30"/>
  <c r="AV71" i="30"/>
  <c r="AU71" i="30"/>
  <c r="BG71" i="30" s="1"/>
  <c r="AQ71" i="30"/>
  <c r="AP71" i="30"/>
  <c r="AO71" i="30"/>
  <c r="AN71" i="30"/>
  <c r="AM71" i="30"/>
  <c r="AL71" i="30"/>
  <c r="AK71" i="30"/>
  <c r="AJ71" i="30"/>
  <c r="AI71" i="30"/>
  <c r="AH71" i="30"/>
  <c r="AG71" i="30"/>
  <c r="AF71" i="30"/>
  <c r="AR71" i="30" s="1"/>
  <c r="AC71" i="30"/>
  <c r="N71" i="30"/>
  <c r="BF70" i="30"/>
  <c r="BE70" i="30"/>
  <c r="BD70" i="30"/>
  <c r="BC70" i="30"/>
  <c r="BB70" i="30"/>
  <c r="BA70" i="30"/>
  <c r="AZ70" i="30"/>
  <c r="AY70" i="30"/>
  <c r="AX70" i="30"/>
  <c r="AW70" i="30"/>
  <c r="AV70" i="30"/>
  <c r="AU70" i="30"/>
  <c r="BG70" i="30" s="1"/>
  <c r="AQ70" i="30"/>
  <c r="AP70" i="30"/>
  <c r="AO70" i="30"/>
  <c r="AN70" i="30"/>
  <c r="AM70" i="30"/>
  <c r="AL70" i="30"/>
  <c r="AK70" i="30"/>
  <c r="AJ70" i="30"/>
  <c r="AI70" i="30"/>
  <c r="AH70" i="30"/>
  <c r="AG70" i="30"/>
  <c r="AF70" i="30"/>
  <c r="AR70" i="30" s="1"/>
  <c r="AC70" i="30"/>
  <c r="N70" i="30"/>
  <c r="BF69" i="30"/>
  <c r="BE69" i="30"/>
  <c r="BD69" i="30"/>
  <c r="BC69" i="30"/>
  <c r="BB69" i="30"/>
  <c r="BA69" i="30"/>
  <c r="AZ69" i="30"/>
  <c r="AY69" i="30"/>
  <c r="AX69" i="30"/>
  <c r="AW69" i="30"/>
  <c r="AV69" i="30"/>
  <c r="AU69" i="30"/>
  <c r="BG69" i="30" s="1"/>
  <c r="AQ69" i="30"/>
  <c r="AP69" i="30"/>
  <c r="AO69" i="30"/>
  <c r="AN69" i="30"/>
  <c r="AM69" i="30"/>
  <c r="AL69" i="30"/>
  <c r="AK69" i="30"/>
  <c r="AJ69" i="30"/>
  <c r="AI69" i="30"/>
  <c r="AH69" i="30"/>
  <c r="AG69" i="30"/>
  <c r="AF69" i="30"/>
  <c r="AR69" i="30" s="1"/>
  <c r="AC69" i="30"/>
  <c r="N69" i="30"/>
  <c r="BF68" i="30"/>
  <c r="BE68" i="30"/>
  <c r="BD68" i="30"/>
  <c r="BC68" i="30"/>
  <c r="BB68" i="30"/>
  <c r="BA68" i="30"/>
  <c r="AZ68" i="30"/>
  <c r="AY68" i="30"/>
  <c r="AX68" i="30"/>
  <c r="AW68" i="30"/>
  <c r="AV68" i="30"/>
  <c r="AU68" i="30"/>
  <c r="BG68" i="30" s="1"/>
  <c r="AQ68" i="30"/>
  <c r="AP68" i="30"/>
  <c r="AO68" i="30"/>
  <c r="AN68" i="30"/>
  <c r="AM68" i="30"/>
  <c r="AL68" i="30"/>
  <c r="AK68" i="30"/>
  <c r="AJ68" i="30"/>
  <c r="AI68" i="30"/>
  <c r="AH68" i="30"/>
  <c r="AG68" i="30"/>
  <c r="AF68" i="30"/>
  <c r="AR68" i="30" s="1"/>
  <c r="AC68" i="30"/>
  <c r="N68" i="30"/>
  <c r="BF67" i="30"/>
  <c r="BE67" i="30"/>
  <c r="BD67" i="30"/>
  <c r="BC67" i="30"/>
  <c r="BB67" i="30"/>
  <c r="BA67" i="30"/>
  <c r="AZ67" i="30"/>
  <c r="AY67" i="30"/>
  <c r="AX67" i="30"/>
  <c r="AW67" i="30"/>
  <c r="AV67" i="30"/>
  <c r="AU67" i="30"/>
  <c r="BG67" i="30" s="1"/>
  <c r="AQ67" i="30"/>
  <c r="AP67" i="30"/>
  <c r="AO67" i="30"/>
  <c r="AN67" i="30"/>
  <c r="AM67" i="30"/>
  <c r="AL67" i="30"/>
  <c r="AK67" i="30"/>
  <c r="AJ67" i="30"/>
  <c r="AI67" i="30"/>
  <c r="AH67" i="30"/>
  <c r="AG67" i="30"/>
  <c r="AF67" i="30"/>
  <c r="AR67" i="30" s="1"/>
  <c r="AC67" i="30"/>
  <c r="N67" i="30"/>
  <c r="BG66" i="30"/>
  <c r="BF66" i="30"/>
  <c r="BE66" i="30"/>
  <c r="BD66" i="30"/>
  <c r="BC66" i="30"/>
  <c r="BB66" i="30"/>
  <c r="BA66" i="30"/>
  <c r="AZ66" i="30"/>
  <c r="AY66" i="30"/>
  <c r="AX66" i="30"/>
  <c r="AW66" i="30"/>
  <c r="AV66" i="30"/>
  <c r="AU66" i="30"/>
  <c r="AQ66" i="30"/>
  <c r="AP66" i="30"/>
  <c r="AO66" i="30"/>
  <c r="AN66" i="30"/>
  <c r="AM66" i="30"/>
  <c r="AL66" i="30"/>
  <c r="AK66" i="30"/>
  <c r="AJ66" i="30"/>
  <c r="AI66" i="30"/>
  <c r="AH66" i="30"/>
  <c r="AG66" i="30"/>
  <c r="AF66" i="30"/>
  <c r="AR66" i="30" s="1"/>
  <c r="AC66" i="30"/>
  <c r="N66" i="30"/>
  <c r="BF65" i="30"/>
  <c r="BE65" i="30"/>
  <c r="BD65" i="30"/>
  <c r="BC65" i="30"/>
  <c r="BB65" i="30"/>
  <c r="BA65" i="30"/>
  <c r="AZ65" i="30"/>
  <c r="AY65" i="30"/>
  <c r="AX65" i="30"/>
  <c r="AW65" i="30"/>
  <c r="AV65" i="30"/>
  <c r="AU65" i="30"/>
  <c r="BG65" i="30" s="1"/>
  <c r="AQ65" i="30"/>
  <c r="AP65" i="30"/>
  <c r="AO65" i="30"/>
  <c r="AN65" i="30"/>
  <c r="AM65" i="30"/>
  <c r="AL65" i="30"/>
  <c r="AK65" i="30"/>
  <c r="AJ65" i="30"/>
  <c r="AI65" i="30"/>
  <c r="AH65" i="30"/>
  <c r="AG65" i="30"/>
  <c r="AF65" i="30"/>
  <c r="AR65" i="30" s="1"/>
  <c r="AC65" i="30"/>
  <c r="AC98" i="30" s="1"/>
  <c r="N65" i="30"/>
  <c r="BF64" i="30"/>
  <c r="BE64" i="30"/>
  <c r="BD64" i="30"/>
  <c r="BC64" i="30"/>
  <c r="BB64" i="30"/>
  <c r="BA64" i="30"/>
  <c r="AZ64" i="30"/>
  <c r="AY64" i="30"/>
  <c r="AX64" i="30"/>
  <c r="AW64" i="30"/>
  <c r="AV64" i="30"/>
  <c r="AU64" i="30"/>
  <c r="AR64" i="30"/>
  <c r="AQ64" i="30"/>
  <c r="AP64" i="30"/>
  <c r="AO64" i="30"/>
  <c r="AN64" i="30"/>
  <c r="AM64" i="30"/>
  <c r="AL64" i="30"/>
  <c r="AK64" i="30"/>
  <c r="AJ64" i="30"/>
  <c r="AI64" i="30"/>
  <c r="AH64" i="30"/>
  <c r="AG64" i="30"/>
  <c r="AF64" i="30"/>
  <c r="N64" i="30"/>
  <c r="BF63" i="30"/>
  <c r="BE63" i="30"/>
  <c r="BD63" i="30"/>
  <c r="BC63" i="30"/>
  <c r="BB63" i="30"/>
  <c r="BA63" i="30"/>
  <c r="AZ63" i="30"/>
  <c r="AY63" i="30"/>
  <c r="AX63" i="30"/>
  <c r="AW63" i="30"/>
  <c r="AV63" i="30"/>
  <c r="AU63" i="30"/>
  <c r="AQ63" i="30"/>
  <c r="AP63" i="30"/>
  <c r="AO63" i="30"/>
  <c r="AN63" i="30"/>
  <c r="AM63" i="30"/>
  <c r="AL63" i="30"/>
  <c r="AK63" i="30"/>
  <c r="AJ63" i="30"/>
  <c r="AI63" i="30"/>
  <c r="AH63" i="30"/>
  <c r="AG63" i="30"/>
  <c r="AF63" i="30"/>
  <c r="AR63" i="30" s="1"/>
  <c r="N63" i="30"/>
  <c r="BF62" i="30"/>
  <c r="BE62" i="30"/>
  <c r="BD62" i="30"/>
  <c r="BC62" i="30"/>
  <c r="BB62" i="30"/>
  <c r="BA62" i="30"/>
  <c r="AZ62" i="30"/>
  <c r="AY62" i="30"/>
  <c r="AX62" i="30"/>
  <c r="AW62" i="30"/>
  <c r="AV62" i="30"/>
  <c r="AU62" i="30"/>
  <c r="AQ62" i="30"/>
  <c r="AP62" i="30"/>
  <c r="AO62" i="30"/>
  <c r="AN62" i="30"/>
  <c r="AM62" i="30"/>
  <c r="AL62" i="30"/>
  <c r="AK62" i="30"/>
  <c r="AJ62" i="30"/>
  <c r="AI62" i="30"/>
  <c r="AH62" i="30"/>
  <c r="AG62" i="30"/>
  <c r="AF62" i="30"/>
  <c r="AR62" i="30" s="1"/>
  <c r="N62" i="30"/>
  <c r="BF61" i="30"/>
  <c r="BE61" i="30"/>
  <c r="BD61" i="30"/>
  <c r="BC61" i="30"/>
  <c r="BB61" i="30"/>
  <c r="BA61" i="30"/>
  <c r="AZ61" i="30"/>
  <c r="AY61" i="30"/>
  <c r="AX61" i="30"/>
  <c r="AW61" i="30"/>
  <c r="AV61" i="30"/>
  <c r="AU61" i="30"/>
  <c r="AQ61" i="30"/>
  <c r="AP61" i="30"/>
  <c r="AO61" i="30"/>
  <c r="AN61" i="30"/>
  <c r="AM61" i="30"/>
  <c r="AL61" i="30"/>
  <c r="AK61" i="30"/>
  <c r="AJ61" i="30"/>
  <c r="AI61" i="30"/>
  <c r="AH61" i="30"/>
  <c r="AG61" i="30"/>
  <c r="AF61" i="30"/>
  <c r="AR61" i="30" s="1"/>
  <c r="N61" i="30"/>
  <c r="BF60" i="30"/>
  <c r="BE60" i="30"/>
  <c r="BD60" i="30"/>
  <c r="BC60" i="30"/>
  <c r="BB60" i="30"/>
  <c r="BA60" i="30"/>
  <c r="AZ60" i="30"/>
  <c r="AY60" i="30"/>
  <c r="AX60" i="30"/>
  <c r="AW60" i="30"/>
  <c r="AV60" i="30"/>
  <c r="AU60" i="30"/>
  <c r="AQ60" i="30"/>
  <c r="AP60" i="30"/>
  <c r="AO60" i="30"/>
  <c r="AN60" i="30"/>
  <c r="AM60" i="30"/>
  <c r="AL60" i="30"/>
  <c r="AK60" i="30"/>
  <c r="AJ60" i="30"/>
  <c r="AI60" i="30"/>
  <c r="AH60" i="30"/>
  <c r="AG60" i="30"/>
  <c r="AF60" i="30"/>
  <c r="AR60" i="30" s="1"/>
  <c r="N60" i="30"/>
  <c r="BF59" i="30"/>
  <c r="BE59" i="30"/>
  <c r="BD59" i="30"/>
  <c r="BC59" i="30"/>
  <c r="BB59" i="30"/>
  <c r="BA59" i="30"/>
  <c r="AZ59" i="30"/>
  <c r="AY59" i="30"/>
  <c r="AX59" i="30"/>
  <c r="AW59" i="30"/>
  <c r="AV59" i="30"/>
  <c r="AU59" i="30"/>
  <c r="AQ59" i="30"/>
  <c r="AP59" i="30"/>
  <c r="AO59" i="30"/>
  <c r="AN59" i="30"/>
  <c r="AM59" i="30"/>
  <c r="AL59" i="30"/>
  <c r="AK59" i="30"/>
  <c r="AJ59" i="30"/>
  <c r="AI59" i="30"/>
  <c r="AH59" i="30"/>
  <c r="AG59" i="30"/>
  <c r="AF59" i="30"/>
  <c r="AR59" i="30" s="1"/>
  <c r="N59" i="30"/>
  <c r="BF58" i="30"/>
  <c r="BE58" i="30"/>
  <c r="BD58" i="30"/>
  <c r="BC58" i="30"/>
  <c r="BB58" i="30"/>
  <c r="BA58" i="30"/>
  <c r="AZ58" i="30"/>
  <c r="AY58" i="30"/>
  <c r="AX58" i="30"/>
  <c r="AW58" i="30"/>
  <c r="AV58" i="30"/>
  <c r="AU58" i="30"/>
  <c r="AR58" i="30"/>
  <c r="AQ58" i="30"/>
  <c r="AP58" i="30"/>
  <c r="AO58" i="30"/>
  <c r="AN58" i="30"/>
  <c r="AM58" i="30"/>
  <c r="AL58" i="30"/>
  <c r="AK58" i="30"/>
  <c r="AJ58" i="30"/>
  <c r="AI58" i="30"/>
  <c r="AH58" i="30"/>
  <c r="AG58" i="30"/>
  <c r="AF58" i="30"/>
  <c r="N58" i="30"/>
  <c r="BF57" i="30"/>
  <c r="BE57" i="30"/>
  <c r="BD57" i="30"/>
  <c r="BC57" i="30"/>
  <c r="BB57" i="30"/>
  <c r="BA57" i="30"/>
  <c r="AZ57" i="30"/>
  <c r="AY57" i="30"/>
  <c r="AX57" i="30"/>
  <c r="AW57" i="30"/>
  <c r="AV57" i="30"/>
  <c r="AU57" i="30"/>
  <c r="AQ57" i="30"/>
  <c r="AP57" i="30"/>
  <c r="AO57" i="30"/>
  <c r="AN57" i="30"/>
  <c r="AM57" i="30"/>
  <c r="AL57" i="30"/>
  <c r="AK57" i="30"/>
  <c r="AJ57" i="30"/>
  <c r="AI57" i="30"/>
  <c r="AH57" i="30"/>
  <c r="AG57" i="30"/>
  <c r="AF57" i="30"/>
  <c r="AR57" i="30" s="1"/>
  <c r="N57" i="30"/>
  <c r="BF56" i="30"/>
  <c r="BE56" i="30"/>
  <c r="BD56" i="30"/>
  <c r="BC56" i="30"/>
  <c r="BB56" i="30"/>
  <c r="BA56" i="30"/>
  <c r="AZ56" i="30"/>
  <c r="AY56" i="30"/>
  <c r="AX56" i="30"/>
  <c r="AW56" i="30"/>
  <c r="AV56" i="30"/>
  <c r="AU56" i="30"/>
  <c r="AR56" i="30"/>
  <c r="AQ56" i="30"/>
  <c r="AP56" i="30"/>
  <c r="AO56" i="30"/>
  <c r="AN56" i="30"/>
  <c r="AM56" i="30"/>
  <c r="AL56" i="30"/>
  <c r="AK56" i="30"/>
  <c r="AJ56" i="30"/>
  <c r="AI56" i="30"/>
  <c r="AH56" i="30"/>
  <c r="AG56" i="30"/>
  <c r="AF56" i="30"/>
  <c r="N56" i="30"/>
  <c r="BF55" i="30"/>
  <c r="BE55" i="30"/>
  <c r="BD55" i="30"/>
  <c r="BC55" i="30"/>
  <c r="BB55" i="30"/>
  <c r="BA55" i="30"/>
  <c r="AZ55" i="30"/>
  <c r="AY55" i="30"/>
  <c r="AX55" i="30"/>
  <c r="AW55" i="30"/>
  <c r="AV55" i="30"/>
  <c r="AU55" i="30"/>
  <c r="AQ55" i="30"/>
  <c r="AP55" i="30"/>
  <c r="AO55" i="30"/>
  <c r="AN55" i="30"/>
  <c r="AM55" i="30"/>
  <c r="AL55" i="30"/>
  <c r="AK55" i="30"/>
  <c r="AJ55" i="30"/>
  <c r="AI55" i="30"/>
  <c r="AH55" i="30"/>
  <c r="AG55" i="30"/>
  <c r="AF55" i="30"/>
  <c r="AR55" i="30" s="1"/>
  <c r="N55" i="30"/>
  <c r="BF54" i="30"/>
  <c r="BE54" i="30"/>
  <c r="BD54" i="30"/>
  <c r="BC54" i="30"/>
  <c r="BB54" i="30"/>
  <c r="BA54" i="30"/>
  <c r="AZ54" i="30"/>
  <c r="AY54" i="30"/>
  <c r="AX54" i="30"/>
  <c r="AW54" i="30"/>
  <c r="AV54" i="30"/>
  <c r="AU54" i="30"/>
  <c r="AR54" i="30"/>
  <c r="AQ54" i="30"/>
  <c r="AP54" i="30"/>
  <c r="AO54" i="30"/>
  <c r="AN54" i="30"/>
  <c r="AM54" i="30"/>
  <c r="AL54" i="30"/>
  <c r="AK54" i="30"/>
  <c r="AJ54" i="30"/>
  <c r="AI54" i="30"/>
  <c r="AH54" i="30"/>
  <c r="AG54" i="30"/>
  <c r="AF54" i="30"/>
  <c r="N54" i="30"/>
  <c r="BF53" i="30"/>
  <c r="BE53" i="30"/>
  <c r="BD53" i="30"/>
  <c r="BC53" i="30"/>
  <c r="BB53" i="30"/>
  <c r="BA53" i="30"/>
  <c r="AZ53" i="30"/>
  <c r="AY53" i="30"/>
  <c r="AX53" i="30"/>
  <c r="AW53" i="30"/>
  <c r="AV53" i="30"/>
  <c r="AU53" i="30"/>
  <c r="AQ53" i="30"/>
  <c r="AP53" i="30"/>
  <c r="AO53" i="30"/>
  <c r="AN53" i="30"/>
  <c r="AM53" i="30"/>
  <c r="AL53" i="30"/>
  <c r="AK53" i="30"/>
  <c r="AJ53" i="30"/>
  <c r="AI53" i="30"/>
  <c r="AH53" i="30"/>
  <c r="AG53" i="30"/>
  <c r="AF53" i="30"/>
  <c r="AR53" i="30" s="1"/>
  <c r="N53" i="30"/>
  <c r="BF52" i="30"/>
  <c r="BE52" i="30"/>
  <c r="BD52" i="30"/>
  <c r="BC52" i="30"/>
  <c r="BB52" i="30"/>
  <c r="BA52" i="30"/>
  <c r="AZ52" i="30"/>
  <c r="AY52" i="30"/>
  <c r="AX52" i="30"/>
  <c r="AW52" i="30"/>
  <c r="AV52" i="30"/>
  <c r="AU52" i="30"/>
  <c r="AR52" i="30"/>
  <c r="AQ52" i="30"/>
  <c r="AP52" i="30"/>
  <c r="AO52" i="30"/>
  <c r="AN52" i="30"/>
  <c r="AM52" i="30"/>
  <c r="AL52" i="30"/>
  <c r="AK52" i="30"/>
  <c r="AJ52" i="30"/>
  <c r="AI52" i="30"/>
  <c r="AH52" i="30"/>
  <c r="AG52" i="30"/>
  <c r="AF52" i="30"/>
  <c r="N52" i="30"/>
  <c r="BF51" i="30"/>
  <c r="BE51" i="30"/>
  <c r="BD51" i="30"/>
  <c r="BC51" i="30"/>
  <c r="BB51" i="30"/>
  <c r="BA51" i="30"/>
  <c r="AZ51" i="30"/>
  <c r="AY51" i="30"/>
  <c r="AX51" i="30"/>
  <c r="AW51" i="30"/>
  <c r="AV51" i="30"/>
  <c r="AU51" i="30"/>
  <c r="AQ51" i="30"/>
  <c r="AP51" i="30"/>
  <c r="AO51" i="30"/>
  <c r="AN51" i="30"/>
  <c r="AM51" i="30"/>
  <c r="AL51" i="30"/>
  <c r="AK51" i="30"/>
  <c r="AJ51" i="30"/>
  <c r="AI51" i="30"/>
  <c r="AH51" i="30"/>
  <c r="AG51" i="30"/>
  <c r="AF51" i="30"/>
  <c r="AR51" i="30" s="1"/>
  <c r="N51" i="30"/>
  <c r="BF50" i="30"/>
  <c r="BE50" i="30"/>
  <c r="BD50" i="30"/>
  <c r="BC50" i="30"/>
  <c r="BB50" i="30"/>
  <c r="BA50" i="30"/>
  <c r="AZ50" i="30"/>
  <c r="AY50" i="30"/>
  <c r="AX50" i="30"/>
  <c r="AW50" i="30"/>
  <c r="AV50" i="30"/>
  <c r="AU50" i="30"/>
  <c r="AQ50" i="30"/>
  <c r="AP50" i="30"/>
  <c r="AO50" i="30"/>
  <c r="AN50" i="30"/>
  <c r="AM50" i="30"/>
  <c r="AL50" i="30"/>
  <c r="AK50" i="30"/>
  <c r="AJ50" i="30"/>
  <c r="AR50" i="30" s="1"/>
  <c r="AI50" i="30"/>
  <c r="AH50" i="30"/>
  <c r="AG50" i="30"/>
  <c r="AF50" i="30"/>
  <c r="N50" i="30"/>
  <c r="BF49" i="30"/>
  <c r="BE49" i="30"/>
  <c r="BD49" i="30"/>
  <c r="BC49" i="30"/>
  <c r="BB49" i="30"/>
  <c r="BA49" i="30"/>
  <c r="AZ49" i="30"/>
  <c r="AY49" i="30"/>
  <c r="AX49" i="30"/>
  <c r="AW49" i="30"/>
  <c r="AV49" i="30"/>
  <c r="AU49" i="30"/>
  <c r="AQ49" i="30"/>
  <c r="AP49" i="30"/>
  <c r="AO49" i="30"/>
  <c r="AN49" i="30"/>
  <c r="AM49" i="30"/>
  <c r="AL49" i="30"/>
  <c r="AK49" i="30"/>
  <c r="AJ49" i="30"/>
  <c r="AI49" i="30"/>
  <c r="AH49" i="30"/>
  <c r="AG49" i="30"/>
  <c r="AF49" i="30"/>
  <c r="AR49" i="30" s="1"/>
  <c r="N49" i="30"/>
  <c r="BF48" i="30"/>
  <c r="BE48" i="30"/>
  <c r="BD48" i="30"/>
  <c r="BC48" i="30"/>
  <c r="BB48" i="30"/>
  <c r="BA48" i="30"/>
  <c r="AZ48" i="30"/>
  <c r="AY48" i="30"/>
  <c r="AX48" i="30"/>
  <c r="AW48" i="30"/>
  <c r="AV48" i="30"/>
  <c r="AU48" i="30"/>
  <c r="AQ48" i="30"/>
  <c r="AP48" i="30"/>
  <c r="AO48" i="30"/>
  <c r="AN48" i="30"/>
  <c r="AM48" i="30"/>
  <c r="AL48" i="30"/>
  <c r="AK48" i="30"/>
  <c r="AJ48" i="30"/>
  <c r="AI48" i="30"/>
  <c r="AH48" i="30"/>
  <c r="AG48" i="30"/>
  <c r="AF48" i="30"/>
  <c r="AR48" i="30" s="1"/>
  <c r="N48" i="30"/>
  <c r="BF47" i="30"/>
  <c r="BE47" i="30"/>
  <c r="BD47" i="30"/>
  <c r="BC47" i="30"/>
  <c r="BB47" i="30"/>
  <c r="BA47" i="30"/>
  <c r="AZ47" i="30"/>
  <c r="AY47" i="30"/>
  <c r="AX47" i="30"/>
  <c r="AW47" i="30"/>
  <c r="AV47" i="30"/>
  <c r="AU47" i="30"/>
  <c r="AQ47" i="30"/>
  <c r="AP47" i="30"/>
  <c r="AO47" i="30"/>
  <c r="AN47" i="30"/>
  <c r="AM47" i="30"/>
  <c r="AL47" i="30"/>
  <c r="AK47" i="30"/>
  <c r="AJ47" i="30"/>
  <c r="AI47" i="30"/>
  <c r="AH47" i="30"/>
  <c r="AG47" i="30"/>
  <c r="AF47" i="30"/>
  <c r="AR47" i="30" s="1"/>
  <c r="N47" i="30"/>
  <c r="BF46" i="30"/>
  <c r="BE46" i="30"/>
  <c r="BD46" i="30"/>
  <c r="BC46" i="30"/>
  <c r="BB46" i="30"/>
  <c r="BA46" i="30"/>
  <c r="AZ46" i="30"/>
  <c r="AY46" i="30"/>
  <c r="AX46" i="30"/>
  <c r="AW46" i="30"/>
  <c r="AV46" i="30"/>
  <c r="AU46" i="30"/>
  <c r="AR46" i="30"/>
  <c r="AQ46" i="30"/>
  <c r="AP46" i="30"/>
  <c r="AO46" i="30"/>
  <c r="AN46" i="30"/>
  <c r="AM46" i="30"/>
  <c r="AL46" i="30"/>
  <c r="AK46" i="30"/>
  <c r="AJ46" i="30"/>
  <c r="AI46" i="30"/>
  <c r="AH46" i="30"/>
  <c r="AG46" i="30"/>
  <c r="AF46" i="30"/>
  <c r="N46" i="30"/>
  <c r="BF45" i="30"/>
  <c r="BE45" i="30"/>
  <c r="BD45" i="30"/>
  <c r="BC45" i="30"/>
  <c r="BB45" i="30"/>
  <c r="BA45" i="30"/>
  <c r="AZ45" i="30"/>
  <c r="AY45" i="30"/>
  <c r="AX45" i="30"/>
  <c r="AW45" i="30"/>
  <c r="AV45" i="30"/>
  <c r="AU45" i="30"/>
  <c r="AQ45" i="30"/>
  <c r="AP45" i="30"/>
  <c r="AO45" i="30"/>
  <c r="AN45" i="30"/>
  <c r="AM45" i="30"/>
  <c r="AL45" i="30"/>
  <c r="AK45" i="30"/>
  <c r="AJ45" i="30"/>
  <c r="AI45" i="30"/>
  <c r="AH45" i="30"/>
  <c r="AG45" i="30"/>
  <c r="AF45" i="30"/>
  <c r="AR45" i="30" s="1"/>
  <c r="N45" i="30"/>
  <c r="BF44" i="30"/>
  <c r="BE44" i="30"/>
  <c r="BD44" i="30"/>
  <c r="BC44" i="30"/>
  <c r="BB44" i="30"/>
  <c r="BA44" i="30"/>
  <c r="AZ44" i="30"/>
  <c r="AY44" i="30"/>
  <c r="AX44" i="30"/>
  <c r="AW44" i="30"/>
  <c r="AV44" i="30"/>
  <c r="AU44" i="30"/>
  <c r="AQ44" i="30"/>
  <c r="AP44" i="30"/>
  <c r="AO44" i="30"/>
  <c r="AN44" i="30"/>
  <c r="AM44" i="30"/>
  <c r="AL44" i="30"/>
  <c r="AK44" i="30"/>
  <c r="AJ44" i="30"/>
  <c r="AI44" i="30"/>
  <c r="AH44" i="30"/>
  <c r="AG44" i="30"/>
  <c r="AF44" i="30"/>
  <c r="AR44" i="30" s="1"/>
  <c r="N44" i="30"/>
  <c r="BF43" i="30"/>
  <c r="BE43" i="30"/>
  <c r="BD43" i="30"/>
  <c r="BC43" i="30"/>
  <c r="BB43" i="30"/>
  <c r="BA43" i="30"/>
  <c r="AZ43" i="30"/>
  <c r="AY43" i="30"/>
  <c r="AX43" i="30"/>
  <c r="AW43" i="30"/>
  <c r="AV43" i="30"/>
  <c r="AU43" i="30"/>
  <c r="AQ43" i="30"/>
  <c r="AP43" i="30"/>
  <c r="AO43" i="30"/>
  <c r="AN43" i="30"/>
  <c r="AM43" i="30"/>
  <c r="AL43" i="30"/>
  <c r="AK43" i="30"/>
  <c r="AJ43" i="30"/>
  <c r="AI43" i="30"/>
  <c r="AH43" i="30"/>
  <c r="AG43" i="30"/>
  <c r="AF43" i="30"/>
  <c r="AR43" i="30" s="1"/>
  <c r="N43" i="30"/>
  <c r="BF42" i="30"/>
  <c r="BE42" i="30"/>
  <c r="BD42" i="30"/>
  <c r="BC42" i="30"/>
  <c r="BB42" i="30"/>
  <c r="BA42" i="30"/>
  <c r="AZ42" i="30"/>
  <c r="AY42" i="30"/>
  <c r="AX42" i="30"/>
  <c r="AW42" i="30"/>
  <c r="AV42" i="30"/>
  <c r="AU42" i="30"/>
  <c r="AR42" i="30"/>
  <c r="AQ42" i="30"/>
  <c r="AP42" i="30"/>
  <c r="AO42" i="30"/>
  <c r="AN42" i="30"/>
  <c r="AM42" i="30"/>
  <c r="AL42" i="30"/>
  <c r="AK42" i="30"/>
  <c r="AJ42" i="30"/>
  <c r="AI42" i="30"/>
  <c r="AH42" i="30"/>
  <c r="AG42" i="30"/>
  <c r="AF42" i="30"/>
  <c r="N42" i="30"/>
  <c r="BF41" i="30"/>
  <c r="BE41" i="30"/>
  <c r="BD41" i="30"/>
  <c r="BC41" i="30"/>
  <c r="BB41" i="30"/>
  <c r="BA41" i="30"/>
  <c r="AZ41" i="30"/>
  <c r="AY41" i="30"/>
  <c r="AX41" i="30"/>
  <c r="AW41" i="30"/>
  <c r="AV41" i="30"/>
  <c r="AU41" i="30"/>
  <c r="AQ41" i="30"/>
  <c r="AP41" i="30"/>
  <c r="AO41" i="30"/>
  <c r="AN41" i="30"/>
  <c r="AM41" i="30"/>
  <c r="AL41" i="30"/>
  <c r="AK41" i="30"/>
  <c r="AJ41" i="30"/>
  <c r="AI41" i="30"/>
  <c r="AH41" i="30"/>
  <c r="AG41" i="30"/>
  <c r="AF41" i="30"/>
  <c r="AR41" i="30" s="1"/>
  <c r="N41" i="30"/>
  <c r="BF40" i="30"/>
  <c r="BE40" i="30"/>
  <c r="BD40" i="30"/>
  <c r="BC40" i="30"/>
  <c r="BB40" i="30"/>
  <c r="BA40" i="30"/>
  <c r="AZ40" i="30"/>
  <c r="AY40" i="30"/>
  <c r="AX40" i="30"/>
  <c r="AW40" i="30"/>
  <c r="AV40" i="30"/>
  <c r="AU40" i="30"/>
  <c r="AR40" i="30"/>
  <c r="AQ40" i="30"/>
  <c r="AP40" i="30"/>
  <c r="AO40" i="30"/>
  <c r="AN40" i="30"/>
  <c r="AM40" i="30"/>
  <c r="AL40" i="30"/>
  <c r="AK40" i="30"/>
  <c r="AJ40" i="30"/>
  <c r="AI40" i="30"/>
  <c r="AH40" i="30"/>
  <c r="AG40" i="30"/>
  <c r="AF40" i="30"/>
  <c r="N40" i="30"/>
  <c r="BF39" i="30"/>
  <c r="BE39" i="30"/>
  <c r="BD39" i="30"/>
  <c r="BC39" i="30"/>
  <c r="BB39" i="30"/>
  <c r="BA39" i="30"/>
  <c r="AZ39" i="30"/>
  <c r="AY39" i="30"/>
  <c r="AX39" i="30"/>
  <c r="AW39" i="30"/>
  <c r="AV39" i="30"/>
  <c r="AU39" i="30"/>
  <c r="AQ39" i="30"/>
  <c r="AP39" i="30"/>
  <c r="AO39" i="30"/>
  <c r="AN39" i="30"/>
  <c r="AM39" i="30"/>
  <c r="AL39" i="30"/>
  <c r="AK39" i="30"/>
  <c r="AJ39" i="30"/>
  <c r="AI39" i="30"/>
  <c r="AH39" i="30"/>
  <c r="AG39" i="30"/>
  <c r="AF39" i="30"/>
  <c r="AR39" i="30" s="1"/>
  <c r="N39" i="30"/>
  <c r="BF38" i="30"/>
  <c r="BE38" i="30"/>
  <c r="BD38" i="30"/>
  <c r="BC38" i="30"/>
  <c r="BB38" i="30"/>
  <c r="BA38" i="30"/>
  <c r="AZ38" i="30"/>
  <c r="AY38" i="30"/>
  <c r="AX38" i="30"/>
  <c r="AW38" i="30"/>
  <c r="AV38" i="30"/>
  <c r="AU38" i="30"/>
  <c r="AR38" i="30"/>
  <c r="AQ38" i="30"/>
  <c r="AP38" i="30"/>
  <c r="AO38" i="30"/>
  <c r="AN38" i="30"/>
  <c r="AM38" i="30"/>
  <c r="AL38" i="30"/>
  <c r="AK38" i="30"/>
  <c r="AJ38" i="30"/>
  <c r="AI38" i="30"/>
  <c r="AH38" i="30"/>
  <c r="AG38" i="30"/>
  <c r="AF38" i="30"/>
  <c r="N38" i="30"/>
  <c r="BF37" i="30"/>
  <c r="BE37" i="30"/>
  <c r="BD37" i="30"/>
  <c r="BC37" i="30"/>
  <c r="BB37" i="30"/>
  <c r="BA37" i="30"/>
  <c r="AZ37" i="30"/>
  <c r="AY37" i="30"/>
  <c r="AX37" i="30"/>
  <c r="AW37" i="30"/>
  <c r="AV37" i="30"/>
  <c r="AU37" i="30"/>
  <c r="AQ37" i="30"/>
  <c r="AP37" i="30"/>
  <c r="AO37" i="30"/>
  <c r="AN37" i="30"/>
  <c r="AM37" i="30"/>
  <c r="AL37" i="30"/>
  <c r="AK37" i="30"/>
  <c r="AJ37" i="30"/>
  <c r="AI37" i="30"/>
  <c r="AH37" i="30"/>
  <c r="AG37" i="30"/>
  <c r="AF37" i="30"/>
  <c r="AR37" i="30" s="1"/>
  <c r="N37" i="30"/>
  <c r="BF36" i="30"/>
  <c r="BE36" i="30"/>
  <c r="BD36" i="30"/>
  <c r="BC36" i="30"/>
  <c r="BB36" i="30"/>
  <c r="BA36" i="30"/>
  <c r="AZ36" i="30"/>
  <c r="AY36" i="30"/>
  <c r="AX36" i="30"/>
  <c r="AW36" i="30"/>
  <c r="AV36" i="30"/>
  <c r="AU36" i="30"/>
  <c r="AR36" i="30"/>
  <c r="AQ36" i="30"/>
  <c r="AP36" i="30"/>
  <c r="AO36" i="30"/>
  <c r="AN36" i="30"/>
  <c r="AM36" i="30"/>
  <c r="AL36" i="30"/>
  <c r="AK36" i="30"/>
  <c r="AJ36" i="30"/>
  <c r="AI36" i="30"/>
  <c r="AH36" i="30"/>
  <c r="AG36" i="30"/>
  <c r="AF36" i="30"/>
  <c r="N36" i="30"/>
  <c r="BF35" i="30"/>
  <c r="BE35" i="30"/>
  <c r="BD35" i="30"/>
  <c r="BC35" i="30"/>
  <c r="BB35" i="30"/>
  <c r="BA35" i="30"/>
  <c r="AZ35" i="30"/>
  <c r="AY35" i="30"/>
  <c r="AX35" i="30"/>
  <c r="AW35" i="30"/>
  <c r="AV35" i="30"/>
  <c r="AU35" i="30"/>
  <c r="AQ35" i="30"/>
  <c r="AP35" i="30"/>
  <c r="AO35" i="30"/>
  <c r="AN35" i="30"/>
  <c r="AM35" i="30"/>
  <c r="AL35" i="30"/>
  <c r="AK35" i="30"/>
  <c r="AJ35" i="30"/>
  <c r="AI35" i="30"/>
  <c r="AH35" i="30"/>
  <c r="AG35" i="30"/>
  <c r="AF35" i="30"/>
  <c r="AR35" i="30" s="1"/>
  <c r="N35" i="30"/>
  <c r="BF34" i="30"/>
  <c r="BE34" i="30"/>
  <c r="BD34" i="30"/>
  <c r="BC34" i="30"/>
  <c r="BB34" i="30"/>
  <c r="BA34" i="30"/>
  <c r="AZ34" i="30"/>
  <c r="AY34" i="30"/>
  <c r="AX34" i="30"/>
  <c r="AW34" i="30"/>
  <c r="AV34" i="30"/>
  <c r="AU34" i="30"/>
  <c r="AQ34" i="30"/>
  <c r="AP34" i="30"/>
  <c r="AO34" i="30"/>
  <c r="AN34" i="30"/>
  <c r="AM34" i="30"/>
  <c r="AL34" i="30"/>
  <c r="AK34" i="30"/>
  <c r="AJ34" i="30"/>
  <c r="AR34" i="30" s="1"/>
  <c r="AI34" i="30"/>
  <c r="AH34" i="30"/>
  <c r="AG34" i="30"/>
  <c r="AF34" i="30"/>
  <c r="N34" i="30"/>
  <c r="BF33" i="30"/>
  <c r="BE33" i="30"/>
  <c r="BD33" i="30"/>
  <c r="BC33" i="30"/>
  <c r="BB33" i="30"/>
  <c r="BA33" i="30"/>
  <c r="AZ33" i="30"/>
  <c r="AY33" i="30"/>
  <c r="AX33" i="30"/>
  <c r="AW33" i="30"/>
  <c r="AV33" i="30"/>
  <c r="AU33" i="30"/>
  <c r="AQ33" i="30"/>
  <c r="AP33" i="30"/>
  <c r="AO33" i="30"/>
  <c r="AN33" i="30"/>
  <c r="AM33" i="30"/>
  <c r="AL33" i="30"/>
  <c r="AK33" i="30"/>
  <c r="AJ33" i="30"/>
  <c r="AI33" i="30"/>
  <c r="AH33" i="30"/>
  <c r="AG33" i="30"/>
  <c r="AF33" i="30"/>
  <c r="AR33" i="30" s="1"/>
  <c r="N33" i="30"/>
  <c r="BF32" i="30"/>
  <c r="BE32" i="30"/>
  <c r="BD32" i="30"/>
  <c r="BC32" i="30"/>
  <c r="BB32" i="30"/>
  <c r="BA32" i="30"/>
  <c r="AZ32" i="30"/>
  <c r="AY32" i="30"/>
  <c r="AX32" i="30"/>
  <c r="AW32" i="30"/>
  <c r="AV32" i="30"/>
  <c r="AU32" i="30"/>
  <c r="AQ32" i="30"/>
  <c r="AP32" i="30"/>
  <c r="AO32" i="30"/>
  <c r="AN32" i="30"/>
  <c r="AM32" i="30"/>
  <c r="AL32" i="30"/>
  <c r="AK32" i="30"/>
  <c r="AJ32" i="30"/>
  <c r="AI32" i="30"/>
  <c r="AH32" i="30"/>
  <c r="AG32" i="30"/>
  <c r="AF32" i="30"/>
  <c r="AR32" i="30" s="1"/>
  <c r="N32" i="30"/>
  <c r="BF31" i="30"/>
  <c r="BE31" i="30"/>
  <c r="BD31" i="30"/>
  <c r="BC31" i="30"/>
  <c r="BB31" i="30"/>
  <c r="BA31" i="30"/>
  <c r="AZ31" i="30"/>
  <c r="AY31" i="30"/>
  <c r="AX31" i="30"/>
  <c r="AW31" i="30"/>
  <c r="AV31" i="30"/>
  <c r="AU31" i="30"/>
  <c r="AQ31" i="30"/>
  <c r="AP31" i="30"/>
  <c r="AO31" i="30"/>
  <c r="AN31" i="30"/>
  <c r="AM31" i="30"/>
  <c r="AL31" i="30"/>
  <c r="AK31" i="30"/>
  <c r="AJ31" i="30"/>
  <c r="AI31" i="30"/>
  <c r="AH31" i="30"/>
  <c r="AG31" i="30"/>
  <c r="AF31" i="30"/>
  <c r="AR31" i="30" s="1"/>
  <c r="N31" i="30"/>
  <c r="BF30" i="30"/>
  <c r="BE30" i="30"/>
  <c r="BD30" i="30"/>
  <c r="BC30" i="30"/>
  <c r="BB30" i="30"/>
  <c r="BA30" i="30"/>
  <c r="AZ30" i="30"/>
  <c r="AY30" i="30"/>
  <c r="AX30" i="30"/>
  <c r="AW30" i="30"/>
  <c r="AV30" i="30"/>
  <c r="AU30" i="30"/>
  <c r="AR30" i="30"/>
  <c r="AQ30" i="30"/>
  <c r="AP30" i="30"/>
  <c r="AO30" i="30"/>
  <c r="AN30" i="30"/>
  <c r="AM30" i="30"/>
  <c r="AL30" i="30"/>
  <c r="AK30" i="30"/>
  <c r="AJ30" i="30"/>
  <c r="AI30" i="30"/>
  <c r="AH30" i="30"/>
  <c r="AG30" i="30"/>
  <c r="AF30" i="30"/>
  <c r="N30" i="30"/>
  <c r="BF29" i="30"/>
  <c r="BE29" i="30"/>
  <c r="BD29" i="30"/>
  <c r="BC29" i="30"/>
  <c r="BB29" i="30"/>
  <c r="BA29" i="30"/>
  <c r="AZ29" i="30"/>
  <c r="AY29" i="30"/>
  <c r="AX29" i="30"/>
  <c r="AW29" i="30"/>
  <c r="AV29" i="30"/>
  <c r="AU29" i="30"/>
  <c r="AQ29" i="30"/>
  <c r="AP29" i="30"/>
  <c r="AO29" i="30"/>
  <c r="AN29" i="30"/>
  <c r="AM29" i="30"/>
  <c r="AL29" i="30"/>
  <c r="AK29" i="30"/>
  <c r="AJ29" i="30"/>
  <c r="AI29" i="30"/>
  <c r="AH29" i="30"/>
  <c r="AG29" i="30"/>
  <c r="AF29" i="30"/>
  <c r="AR29" i="30" s="1"/>
  <c r="N29" i="30"/>
  <c r="BF28" i="30"/>
  <c r="BE28" i="30"/>
  <c r="BD28" i="30"/>
  <c r="BC28" i="30"/>
  <c r="BB28" i="30"/>
  <c r="BA28" i="30"/>
  <c r="AZ28" i="30"/>
  <c r="AY28" i="30"/>
  <c r="AX28" i="30"/>
  <c r="AW28" i="30"/>
  <c r="AV28" i="30"/>
  <c r="AU28" i="30"/>
  <c r="AQ28" i="30"/>
  <c r="AP28" i="30"/>
  <c r="AO28" i="30"/>
  <c r="AN28" i="30"/>
  <c r="AM28" i="30"/>
  <c r="AL28" i="30"/>
  <c r="AK28" i="30"/>
  <c r="AJ28" i="30"/>
  <c r="AI28" i="30"/>
  <c r="AH28" i="30"/>
  <c r="AG28" i="30"/>
  <c r="AF28" i="30"/>
  <c r="AR28" i="30" s="1"/>
  <c r="N28" i="30"/>
  <c r="BF27" i="30"/>
  <c r="BE27" i="30"/>
  <c r="BD27" i="30"/>
  <c r="BC27" i="30"/>
  <c r="BB27" i="30"/>
  <c r="BA27" i="30"/>
  <c r="AZ27" i="30"/>
  <c r="AY27" i="30"/>
  <c r="AX27" i="30"/>
  <c r="AW27" i="30"/>
  <c r="AV27" i="30"/>
  <c r="AU27" i="30"/>
  <c r="AQ27" i="30"/>
  <c r="AP27" i="30"/>
  <c r="AO27" i="30"/>
  <c r="AN27" i="30"/>
  <c r="AM27" i="30"/>
  <c r="AL27" i="30"/>
  <c r="AK27" i="30"/>
  <c r="AJ27" i="30"/>
  <c r="AI27" i="30"/>
  <c r="AH27" i="30"/>
  <c r="AG27" i="30"/>
  <c r="AF27" i="30"/>
  <c r="AR27" i="30" s="1"/>
  <c r="N27" i="30"/>
  <c r="BF26" i="30"/>
  <c r="BE26" i="30"/>
  <c r="BD26" i="30"/>
  <c r="BC26" i="30"/>
  <c r="BB26" i="30"/>
  <c r="BA26" i="30"/>
  <c r="AZ26" i="30"/>
  <c r="AY26" i="30"/>
  <c r="AX26" i="30"/>
  <c r="AW26" i="30"/>
  <c r="AV26" i="30"/>
  <c r="AU26" i="30"/>
  <c r="AR26" i="30"/>
  <c r="AQ26" i="30"/>
  <c r="AP26" i="30"/>
  <c r="AO26" i="30"/>
  <c r="AN26" i="30"/>
  <c r="AM26" i="30"/>
  <c r="AL26" i="30"/>
  <c r="AK26" i="30"/>
  <c r="AJ26" i="30"/>
  <c r="AI26" i="30"/>
  <c r="AH26" i="30"/>
  <c r="AG26" i="30"/>
  <c r="AF26" i="30"/>
  <c r="N26" i="30"/>
  <c r="BF25" i="30"/>
  <c r="BE25" i="30"/>
  <c r="BD25" i="30"/>
  <c r="BC25" i="30"/>
  <c r="BB25" i="30"/>
  <c r="BA25" i="30"/>
  <c r="AZ25" i="30"/>
  <c r="AY25" i="30"/>
  <c r="AX25" i="30"/>
  <c r="AW25" i="30"/>
  <c r="AV25" i="30"/>
  <c r="AU25" i="30"/>
  <c r="AQ25" i="30"/>
  <c r="AP25" i="30"/>
  <c r="AO25" i="30"/>
  <c r="AN25" i="30"/>
  <c r="AM25" i="30"/>
  <c r="AL25" i="30"/>
  <c r="AK25" i="30"/>
  <c r="AJ25" i="30"/>
  <c r="AI25" i="30"/>
  <c r="AH25" i="30"/>
  <c r="AG25" i="30"/>
  <c r="AF25" i="30"/>
  <c r="AR25" i="30" s="1"/>
  <c r="N25" i="30"/>
  <c r="BF24" i="30"/>
  <c r="BE24" i="30"/>
  <c r="BD24" i="30"/>
  <c r="BC24" i="30"/>
  <c r="BB24" i="30"/>
  <c r="BA24" i="30"/>
  <c r="AZ24" i="30"/>
  <c r="AY24" i="30"/>
  <c r="AX24" i="30"/>
  <c r="AW24" i="30"/>
  <c r="AV24" i="30"/>
  <c r="AU24" i="30"/>
  <c r="AR24" i="30"/>
  <c r="AQ24" i="30"/>
  <c r="AP24" i="30"/>
  <c r="AO24" i="30"/>
  <c r="AN24" i="30"/>
  <c r="AM24" i="30"/>
  <c r="AL24" i="30"/>
  <c r="AK24" i="30"/>
  <c r="AJ24" i="30"/>
  <c r="AI24" i="30"/>
  <c r="AH24" i="30"/>
  <c r="AG24" i="30"/>
  <c r="AF24" i="30"/>
  <c r="N24" i="30"/>
  <c r="BF23" i="30"/>
  <c r="BE23" i="30"/>
  <c r="BD23" i="30"/>
  <c r="BC23" i="30"/>
  <c r="BB23" i="30"/>
  <c r="BA23" i="30"/>
  <c r="AZ23" i="30"/>
  <c r="AY23" i="30"/>
  <c r="AX23" i="30"/>
  <c r="AW23" i="30"/>
  <c r="AV23" i="30"/>
  <c r="AU23" i="30"/>
  <c r="AQ23" i="30"/>
  <c r="AP23" i="30"/>
  <c r="AO23" i="30"/>
  <c r="AN23" i="30"/>
  <c r="AM23" i="30"/>
  <c r="AL23" i="30"/>
  <c r="AK23" i="30"/>
  <c r="AJ23" i="30"/>
  <c r="AI23" i="30"/>
  <c r="AH23" i="30"/>
  <c r="AG23" i="30"/>
  <c r="AF23" i="30"/>
  <c r="AR23" i="30" s="1"/>
  <c r="N23" i="30"/>
  <c r="BF22" i="30"/>
  <c r="BE22" i="30"/>
  <c r="BD22" i="30"/>
  <c r="BC22" i="30"/>
  <c r="BB22" i="30"/>
  <c r="BA22" i="30"/>
  <c r="AZ22" i="30"/>
  <c r="AY22" i="30"/>
  <c r="AX22" i="30"/>
  <c r="AW22" i="30"/>
  <c r="AV22" i="30"/>
  <c r="AU22" i="30"/>
  <c r="AQ22" i="30"/>
  <c r="AP22" i="30"/>
  <c r="AO22" i="30"/>
  <c r="AN22" i="30"/>
  <c r="AM22" i="30"/>
  <c r="AL22" i="30"/>
  <c r="AK22" i="30"/>
  <c r="AJ22" i="30"/>
  <c r="AI22" i="30"/>
  <c r="AH22" i="30"/>
  <c r="AG22" i="30"/>
  <c r="AF22" i="30"/>
  <c r="AR22" i="30" s="1"/>
  <c r="N22" i="30"/>
  <c r="BF21" i="30"/>
  <c r="BE21" i="30"/>
  <c r="BD21" i="30"/>
  <c r="BC21" i="30"/>
  <c r="BB21" i="30"/>
  <c r="BA21" i="30"/>
  <c r="AZ21" i="30"/>
  <c r="AY21" i="30"/>
  <c r="AX21" i="30"/>
  <c r="AW21" i="30"/>
  <c r="AV21" i="30"/>
  <c r="AU21" i="30"/>
  <c r="AQ21" i="30"/>
  <c r="AP21" i="30"/>
  <c r="AO21" i="30"/>
  <c r="AN21" i="30"/>
  <c r="AM21" i="30"/>
  <c r="AL21" i="30"/>
  <c r="AK21" i="30"/>
  <c r="AJ21" i="30"/>
  <c r="AI21" i="30"/>
  <c r="AH21" i="30"/>
  <c r="AG21" i="30"/>
  <c r="AF21" i="30"/>
  <c r="AR21" i="30" s="1"/>
  <c r="N21" i="30"/>
  <c r="BF20" i="30"/>
  <c r="BE20" i="30"/>
  <c r="BD20" i="30"/>
  <c r="BC20" i="30"/>
  <c r="BB20" i="30"/>
  <c r="BA20" i="30"/>
  <c r="AZ20" i="30"/>
  <c r="AY20" i="30"/>
  <c r="AX20" i="30"/>
  <c r="AW20" i="30"/>
  <c r="AV20" i="30"/>
  <c r="AU20" i="30"/>
  <c r="AR20" i="30"/>
  <c r="AQ20" i="30"/>
  <c r="AP20" i="30"/>
  <c r="AO20" i="30"/>
  <c r="AN20" i="30"/>
  <c r="AM20" i="30"/>
  <c r="AL20" i="30"/>
  <c r="AK20" i="30"/>
  <c r="AJ20" i="30"/>
  <c r="AI20" i="30"/>
  <c r="AH20" i="30"/>
  <c r="AG20" i="30"/>
  <c r="AF20" i="30"/>
  <c r="N20" i="30"/>
  <c r="BF19" i="30"/>
  <c r="BE19" i="30"/>
  <c r="BD19" i="30"/>
  <c r="BC19" i="30"/>
  <c r="BB19" i="30"/>
  <c r="BA19" i="30"/>
  <c r="AZ19" i="30"/>
  <c r="AY19" i="30"/>
  <c r="AX19" i="30"/>
  <c r="AW19" i="30"/>
  <c r="AV19" i="30"/>
  <c r="AU19" i="30"/>
  <c r="AQ19" i="30"/>
  <c r="AP19" i="30"/>
  <c r="AO19" i="30"/>
  <c r="AN19" i="30"/>
  <c r="AM19" i="30"/>
  <c r="AL19" i="30"/>
  <c r="AK19" i="30"/>
  <c r="AJ19" i="30"/>
  <c r="AI19" i="30"/>
  <c r="AH19" i="30"/>
  <c r="AG19" i="30"/>
  <c r="AF19" i="30"/>
  <c r="AR19" i="30" s="1"/>
  <c r="N19" i="30"/>
  <c r="BF18" i="30"/>
  <c r="BE18" i="30"/>
  <c r="BD18" i="30"/>
  <c r="BC18" i="30"/>
  <c r="BB18" i="30"/>
  <c r="BA18" i="30"/>
  <c r="AZ18" i="30"/>
  <c r="AY18" i="30"/>
  <c r="AX18" i="30"/>
  <c r="AW18" i="30"/>
  <c r="AV18" i="30"/>
  <c r="AU18" i="30"/>
  <c r="AR18" i="30"/>
  <c r="AQ18" i="30"/>
  <c r="AP18" i="30"/>
  <c r="AO18" i="30"/>
  <c r="AN18" i="30"/>
  <c r="AM18" i="30"/>
  <c r="AL18" i="30"/>
  <c r="AK18" i="30"/>
  <c r="AJ18" i="30"/>
  <c r="AI18" i="30"/>
  <c r="AH18" i="30"/>
  <c r="AG18" i="30"/>
  <c r="AF18" i="30"/>
  <c r="N18" i="30"/>
  <c r="BF17" i="30"/>
  <c r="BE17" i="30"/>
  <c r="BD17" i="30"/>
  <c r="BC17" i="30"/>
  <c r="BB17" i="30"/>
  <c r="BA17" i="30"/>
  <c r="AZ17" i="30"/>
  <c r="AY17" i="30"/>
  <c r="AX17" i="30"/>
  <c r="AW17" i="30"/>
  <c r="AV17" i="30"/>
  <c r="AU17" i="30"/>
  <c r="AQ17" i="30"/>
  <c r="AP17" i="30"/>
  <c r="AO17" i="30"/>
  <c r="AN17" i="30"/>
  <c r="AM17" i="30"/>
  <c r="AL17" i="30"/>
  <c r="AK17" i="30"/>
  <c r="AJ17" i="30"/>
  <c r="AI17" i="30"/>
  <c r="AH17" i="30"/>
  <c r="AG17" i="30"/>
  <c r="AF17" i="30"/>
  <c r="AR17" i="30" s="1"/>
  <c r="N17" i="30"/>
  <c r="BF16" i="30"/>
  <c r="BE16" i="30"/>
  <c r="BD16" i="30"/>
  <c r="BC16" i="30"/>
  <c r="BB16" i="30"/>
  <c r="BA16" i="30"/>
  <c r="AZ16" i="30"/>
  <c r="AY16" i="30"/>
  <c r="AX16" i="30"/>
  <c r="AW16" i="30"/>
  <c r="AV16" i="30"/>
  <c r="AU16" i="30"/>
  <c r="AR16" i="30"/>
  <c r="AQ16" i="30"/>
  <c r="AP16" i="30"/>
  <c r="AO16" i="30"/>
  <c r="AN16" i="30"/>
  <c r="AM16" i="30"/>
  <c r="AL16" i="30"/>
  <c r="AK16" i="30"/>
  <c r="AJ16" i="30"/>
  <c r="AI16" i="30"/>
  <c r="AH16" i="30"/>
  <c r="AG16" i="30"/>
  <c r="AF16" i="30"/>
  <c r="N16" i="30"/>
  <c r="BF15" i="30"/>
  <c r="BE15" i="30"/>
  <c r="BD15" i="30"/>
  <c r="BC15" i="30"/>
  <c r="BB15" i="30"/>
  <c r="BA15" i="30"/>
  <c r="AZ15" i="30"/>
  <c r="AY15" i="30"/>
  <c r="AX15" i="30"/>
  <c r="AW15" i="30"/>
  <c r="AV15" i="30"/>
  <c r="AU15" i="30"/>
  <c r="AQ15" i="30"/>
  <c r="AP15" i="30"/>
  <c r="AO15" i="30"/>
  <c r="AN15" i="30"/>
  <c r="AM15" i="30"/>
  <c r="AL15" i="30"/>
  <c r="AK15" i="30"/>
  <c r="AJ15" i="30"/>
  <c r="AI15" i="30"/>
  <c r="AH15" i="30"/>
  <c r="AG15" i="30"/>
  <c r="AF15" i="30"/>
  <c r="AR15" i="30" s="1"/>
  <c r="N15" i="30"/>
  <c r="BF14" i="30"/>
  <c r="BE14" i="30"/>
  <c r="BD14" i="30"/>
  <c r="BC14" i="30"/>
  <c r="BB14" i="30"/>
  <c r="BA14" i="30"/>
  <c r="AZ14" i="30"/>
  <c r="AY14" i="30"/>
  <c r="AX14" i="30"/>
  <c r="AW14" i="30"/>
  <c r="AV14" i="30"/>
  <c r="AU14" i="30"/>
  <c r="AQ14" i="30"/>
  <c r="AP14" i="30"/>
  <c r="AO14" i="30"/>
  <c r="AN14" i="30"/>
  <c r="AM14" i="30"/>
  <c r="AL14" i="30"/>
  <c r="AK14" i="30"/>
  <c r="AJ14" i="30"/>
  <c r="AI14" i="30"/>
  <c r="AH14" i="30"/>
  <c r="AG14" i="30"/>
  <c r="AF14" i="30"/>
  <c r="AR14" i="30" s="1"/>
  <c r="N14" i="30"/>
  <c r="BF13" i="30"/>
  <c r="BE13" i="30"/>
  <c r="BD13" i="30"/>
  <c r="BC13" i="30"/>
  <c r="BB13" i="30"/>
  <c r="BA13" i="30"/>
  <c r="AZ13" i="30"/>
  <c r="AY13" i="30"/>
  <c r="AX13" i="30"/>
  <c r="AW13" i="30"/>
  <c r="AV13" i="30"/>
  <c r="AU13" i="30"/>
  <c r="AQ13" i="30"/>
  <c r="AP13" i="30"/>
  <c r="AO13" i="30"/>
  <c r="AN13" i="30"/>
  <c r="AM13" i="30"/>
  <c r="AL13" i="30"/>
  <c r="AK13" i="30"/>
  <c r="AJ13" i="30"/>
  <c r="AI13" i="30"/>
  <c r="AH13" i="30"/>
  <c r="AG13" i="30"/>
  <c r="AF13" i="30"/>
  <c r="AR13" i="30" s="1"/>
  <c r="N13" i="30"/>
  <c r="BF12" i="30"/>
  <c r="BE12" i="30"/>
  <c r="BD12" i="30"/>
  <c r="BC12" i="30"/>
  <c r="BB12" i="30"/>
  <c r="BA12" i="30"/>
  <c r="AZ12" i="30"/>
  <c r="AY12" i="30"/>
  <c r="AX12" i="30"/>
  <c r="AW12" i="30"/>
  <c r="AV12" i="30"/>
  <c r="AU12" i="30"/>
  <c r="AQ12" i="30"/>
  <c r="AP12" i="30"/>
  <c r="AO12" i="30"/>
  <c r="AN12" i="30"/>
  <c r="AM12" i="30"/>
  <c r="AL12" i="30"/>
  <c r="AK12" i="30"/>
  <c r="AJ12" i="30"/>
  <c r="AI12" i="30"/>
  <c r="AH12" i="30"/>
  <c r="AG12" i="30"/>
  <c r="AF12" i="30"/>
  <c r="AR12" i="30" s="1"/>
  <c r="N12" i="30"/>
  <c r="BF11" i="30"/>
  <c r="BE11" i="30"/>
  <c r="BD11" i="30"/>
  <c r="BC11" i="30"/>
  <c r="BB11" i="30"/>
  <c r="BA11" i="30"/>
  <c r="AZ11" i="30"/>
  <c r="AY11" i="30"/>
  <c r="AX11" i="30"/>
  <c r="AW11" i="30"/>
  <c r="AV11" i="30"/>
  <c r="AU11" i="30"/>
  <c r="AQ11" i="30"/>
  <c r="AP11" i="30"/>
  <c r="AO11" i="30"/>
  <c r="AN11" i="30"/>
  <c r="AM11" i="30"/>
  <c r="AL11" i="30"/>
  <c r="AK11" i="30"/>
  <c r="AJ11" i="30"/>
  <c r="AI11" i="30"/>
  <c r="AH11" i="30"/>
  <c r="AR11" i="30" s="1"/>
  <c r="AG11" i="30"/>
  <c r="AF11" i="30"/>
  <c r="N11" i="30"/>
  <c r="BF10" i="30"/>
  <c r="BE10" i="30"/>
  <c r="BD10" i="30"/>
  <c r="BC10" i="30"/>
  <c r="BB10" i="30"/>
  <c r="BA10" i="30"/>
  <c r="AZ10" i="30"/>
  <c r="AY10" i="30"/>
  <c r="AX10" i="30"/>
  <c r="AW10" i="30"/>
  <c r="AV10" i="30"/>
  <c r="AU10" i="30"/>
  <c r="AR10" i="30"/>
  <c r="AQ10" i="30"/>
  <c r="AP10" i="30"/>
  <c r="AO10" i="30"/>
  <c r="AN10" i="30"/>
  <c r="AM10" i="30"/>
  <c r="AL10" i="30"/>
  <c r="AK10" i="30"/>
  <c r="AJ10" i="30"/>
  <c r="AI10" i="30"/>
  <c r="AH10" i="30"/>
  <c r="AG10" i="30"/>
  <c r="AF10" i="30"/>
  <c r="N10" i="30"/>
  <c r="BF9" i="30"/>
  <c r="BE9" i="30"/>
  <c r="BD9" i="30"/>
  <c r="BC9" i="30"/>
  <c r="BB9" i="30"/>
  <c r="BA9" i="30"/>
  <c r="AZ9" i="30"/>
  <c r="AY9" i="30"/>
  <c r="AX9" i="30"/>
  <c r="AW9" i="30"/>
  <c r="AV9" i="30"/>
  <c r="AU9" i="30"/>
  <c r="AQ9" i="30"/>
  <c r="AP9" i="30"/>
  <c r="AO9" i="30"/>
  <c r="AN9" i="30"/>
  <c r="AM9" i="30"/>
  <c r="AL9" i="30"/>
  <c r="AK9" i="30"/>
  <c r="AJ9" i="30"/>
  <c r="AI9" i="30"/>
  <c r="AH9" i="30"/>
  <c r="AR9" i="30" s="1"/>
  <c r="AG9" i="30"/>
  <c r="AF9" i="30"/>
  <c r="N9" i="30"/>
  <c r="BF8" i="30"/>
  <c r="BE8" i="30"/>
  <c r="BD8" i="30"/>
  <c r="BC8" i="30"/>
  <c r="BB8" i="30"/>
  <c r="BA8" i="30"/>
  <c r="AZ8" i="30"/>
  <c r="AY8" i="30"/>
  <c r="AX8" i="30"/>
  <c r="AW8" i="30"/>
  <c r="AV8" i="30"/>
  <c r="AU8" i="30"/>
  <c r="AQ8" i="30"/>
  <c r="AP8" i="30"/>
  <c r="AO8" i="30"/>
  <c r="AN8" i="30"/>
  <c r="AM8" i="30"/>
  <c r="AL8" i="30"/>
  <c r="AK8" i="30"/>
  <c r="AJ8" i="30"/>
  <c r="AI8" i="30"/>
  <c r="AH8" i="30"/>
  <c r="AG8" i="30"/>
  <c r="AF8" i="30"/>
  <c r="AR8" i="30" s="1"/>
  <c r="N8" i="30"/>
  <c r="BF7" i="30"/>
  <c r="BE7" i="30"/>
  <c r="BD7" i="30"/>
  <c r="BC7" i="30"/>
  <c r="BB7" i="30"/>
  <c r="BA7" i="30"/>
  <c r="AZ7" i="30"/>
  <c r="AY7" i="30"/>
  <c r="AX7" i="30"/>
  <c r="AW7" i="30"/>
  <c r="AV7" i="30"/>
  <c r="AU7" i="30"/>
  <c r="AQ7" i="30"/>
  <c r="AP7" i="30"/>
  <c r="AO7" i="30"/>
  <c r="AN7" i="30"/>
  <c r="AM7" i="30"/>
  <c r="AL7" i="30"/>
  <c r="AK7" i="30"/>
  <c r="AJ7" i="30"/>
  <c r="AI7" i="30"/>
  <c r="AH7" i="30"/>
  <c r="AG7" i="30"/>
  <c r="AF7" i="30"/>
  <c r="AR7" i="30" s="1"/>
  <c r="N7" i="30"/>
  <c r="BF6" i="30"/>
  <c r="BE6" i="30"/>
  <c r="BD6" i="30"/>
  <c r="BC6" i="30"/>
  <c r="BB6" i="30"/>
  <c r="BA6" i="30"/>
  <c r="AZ6" i="30"/>
  <c r="AY6" i="30"/>
  <c r="AX6" i="30"/>
  <c r="AW6" i="30"/>
  <c r="AV6" i="30"/>
  <c r="AU6" i="30"/>
  <c r="AR6" i="30"/>
  <c r="AQ6" i="30"/>
  <c r="AP6" i="30"/>
  <c r="AO6" i="30"/>
  <c r="AN6" i="30"/>
  <c r="AM6" i="30"/>
  <c r="AL6" i="30"/>
  <c r="AK6" i="30"/>
  <c r="AJ6" i="30"/>
  <c r="AI6" i="30"/>
  <c r="AH6" i="30"/>
  <c r="AG6" i="30"/>
  <c r="AF6" i="30"/>
  <c r="N6" i="30"/>
  <c r="N98" i="30" s="1"/>
  <c r="BF5" i="30"/>
  <c r="BE5" i="30"/>
  <c r="BD5" i="30"/>
  <c r="BC5" i="30"/>
  <c r="BB5" i="30"/>
  <c r="BA5" i="30"/>
  <c r="AZ5" i="30"/>
  <c r="AY5" i="30"/>
  <c r="AX5" i="30"/>
  <c r="AW5" i="30"/>
  <c r="AV5" i="30"/>
  <c r="AU5" i="30"/>
  <c r="AQ5" i="30"/>
  <c r="AP5" i="30"/>
  <c r="AO5" i="30"/>
  <c r="AN5" i="30"/>
  <c r="AM5" i="30"/>
  <c r="AL5" i="30"/>
  <c r="AK5" i="30"/>
  <c r="AJ5" i="30"/>
  <c r="AI5" i="30"/>
  <c r="AH5" i="30"/>
  <c r="AG5" i="30"/>
  <c r="AF5" i="30"/>
  <c r="AR5" i="30" s="1"/>
  <c r="N5" i="30"/>
  <c r="C109" i="23"/>
  <c r="C108" i="23"/>
  <c r="C106" i="23"/>
  <c r="C105" i="23"/>
  <c r="C102" i="23"/>
  <c r="C101" i="23"/>
  <c r="AR98" i="30" l="1"/>
  <c r="D33" i="32"/>
  <c r="O27" i="32"/>
  <c r="R27" i="32"/>
  <c r="L27" i="32"/>
  <c r="O27" i="29"/>
  <c r="L27" i="29"/>
  <c r="D26" i="29"/>
  <c r="L86" i="31"/>
  <c r="H86" i="31"/>
  <c r="E86" i="31"/>
  <c r="H8" i="31"/>
  <c r="L8" i="31"/>
  <c r="P86" i="31"/>
  <c r="E8" i="31"/>
  <c r="M8" i="31"/>
  <c r="F8" i="31"/>
  <c r="N8" i="31"/>
  <c r="D86" i="31"/>
  <c r="I86" i="31"/>
  <c r="F86" i="31"/>
  <c r="F90" i="31" s="1"/>
  <c r="J86" i="31"/>
  <c r="J90" i="31" s="1"/>
  <c r="N86" i="31"/>
  <c r="N90" i="31" s="1"/>
  <c r="R86" i="31"/>
  <c r="R90" i="31" s="1"/>
  <c r="M86" i="31"/>
  <c r="G86" i="31"/>
  <c r="K86" i="31"/>
  <c r="O86" i="31"/>
  <c r="Q86" i="31"/>
  <c r="G8" i="31"/>
  <c r="K8" i="31"/>
  <c r="O8" i="31"/>
  <c r="G89" i="31"/>
  <c r="K89" i="31"/>
  <c r="O89" i="31"/>
  <c r="H89" i="31"/>
  <c r="H90" i="31" s="1"/>
  <c r="L89" i="31"/>
  <c r="L90" i="31" s="1"/>
  <c r="P89" i="31"/>
  <c r="P90" i="31" s="1"/>
  <c r="E89" i="31"/>
  <c r="E90" i="31" s="1"/>
  <c r="I89" i="31"/>
  <c r="M89" i="31"/>
  <c r="Q89" i="31"/>
  <c r="Q90" i="31" s="1"/>
  <c r="BG98" i="30"/>
  <c r="I90" i="31" l="1"/>
  <c r="D90" i="31"/>
  <c r="O90" i="31"/>
  <c r="K90" i="31"/>
  <c r="M90" i="31"/>
  <c r="G90" i="31"/>
  <c r="D15" i="18"/>
  <c r="E15" i="18"/>
  <c r="F15" i="18"/>
  <c r="G15" i="18"/>
  <c r="H15" i="18"/>
  <c r="I15" i="18"/>
  <c r="J15" i="18"/>
  <c r="K15" i="18"/>
  <c r="L15" i="18"/>
  <c r="M15" i="18"/>
  <c r="N15" i="18"/>
  <c r="O15" i="18"/>
  <c r="P15" i="18"/>
  <c r="Q15" i="18"/>
  <c r="R15" i="18"/>
  <c r="D5" i="18"/>
  <c r="E5" i="18"/>
  <c r="F5" i="18"/>
  <c r="G5" i="18"/>
  <c r="H5" i="18"/>
  <c r="I5" i="18"/>
  <c r="J5" i="18"/>
  <c r="K5" i="18"/>
  <c r="L5" i="18"/>
  <c r="M5" i="18"/>
  <c r="N5" i="18"/>
  <c r="O5" i="18"/>
  <c r="P5" i="18"/>
  <c r="Q5" i="18"/>
  <c r="R5" i="18"/>
  <c r="H27" i="29"/>
  <c r="R26" i="29"/>
  <c r="Q10" i="29"/>
  <c r="M10" i="29"/>
  <c r="I10" i="29"/>
  <c r="E10" i="29"/>
  <c r="R10" i="29"/>
  <c r="P10" i="29"/>
  <c r="O10" i="29"/>
  <c r="N10" i="29"/>
  <c r="L10" i="29"/>
  <c r="K10" i="29"/>
  <c r="J10" i="29"/>
  <c r="H10" i="29"/>
  <c r="G10" i="29"/>
  <c r="F10" i="29"/>
  <c r="D10" i="29"/>
  <c r="R25" i="29"/>
  <c r="C105" i="28"/>
  <c r="C101" i="28"/>
  <c r="C102" i="28"/>
  <c r="R47" i="22"/>
  <c r="R45" i="22"/>
  <c r="R27" i="29" l="1"/>
  <c r="D29" i="29"/>
  <c r="D35" i="29" s="1"/>
  <c r="E83" i="28" l="1"/>
  <c r="F83" i="28" s="1"/>
  <c r="G83" i="28" s="1"/>
  <c r="H83" i="28" s="1"/>
  <c r="I83" i="28" s="1"/>
  <c r="J83" i="28" s="1"/>
  <c r="K83" i="28" s="1"/>
  <c r="L83" i="28" s="1"/>
  <c r="M83" i="28" s="1"/>
  <c r="N83" i="28" s="1"/>
  <c r="E82" i="28"/>
  <c r="F82" i="28" s="1"/>
  <c r="G82" i="28" s="1"/>
  <c r="H82" i="28" s="1"/>
  <c r="I82" i="28" s="1"/>
  <c r="J82" i="28" s="1"/>
  <c r="K82" i="28" s="1"/>
  <c r="L82" i="28" s="1"/>
  <c r="M82" i="28" s="1"/>
  <c r="N82" i="28" s="1"/>
  <c r="D83" i="28"/>
  <c r="D82" i="28"/>
  <c r="C83" i="28"/>
  <c r="C82" i="28"/>
  <c r="O83" i="28"/>
  <c r="O82" i="28"/>
  <c r="N79" i="28"/>
  <c r="O79" i="28"/>
  <c r="M79" i="28"/>
  <c r="J79" i="28"/>
  <c r="K79" i="28"/>
  <c r="K80" i="28" s="1"/>
  <c r="L79" i="28"/>
  <c r="J80" i="28"/>
  <c r="L80" i="28"/>
  <c r="I79" i="28"/>
  <c r="C79" i="28"/>
  <c r="D79" i="28"/>
  <c r="E79" i="28"/>
  <c r="F79" i="28"/>
  <c r="G79" i="28"/>
  <c r="H79" i="28"/>
  <c r="N78" i="28"/>
  <c r="O78" i="28"/>
  <c r="M78" i="28"/>
  <c r="J78" i="28"/>
  <c r="K78" i="28"/>
  <c r="L78" i="28"/>
  <c r="I78" i="28"/>
  <c r="C78" i="28"/>
  <c r="D78" i="28"/>
  <c r="E78" i="28"/>
  <c r="F78" i="28"/>
  <c r="G78" i="28"/>
  <c r="H78" i="28"/>
  <c r="M77" i="28"/>
  <c r="N77" i="28"/>
  <c r="O77" i="28"/>
  <c r="J77" i="28"/>
  <c r="K77" i="28"/>
  <c r="L77" i="28"/>
  <c r="I77" i="28"/>
  <c r="C77" i="28"/>
  <c r="D77" i="28"/>
  <c r="E77" i="28"/>
  <c r="F77" i="28"/>
  <c r="G77" i="28"/>
  <c r="H77" i="28"/>
  <c r="O75" i="28"/>
  <c r="O74" i="28"/>
  <c r="N75" i="28"/>
  <c r="N74" i="28"/>
  <c r="M75" i="28"/>
  <c r="M74" i="28"/>
  <c r="K74" i="28"/>
  <c r="L74" i="28"/>
  <c r="K75" i="28"/>
  <c r="L75" i="28"/>
  <c r="J75" i="28"/>
  <c r="J74" i="28"/>
  <c r="I75" i="28"/>
  <c r="I74" i="28"/>
  <c r="D74" i="28"/>
  <c r="E74" i="28"/>
  <c r="F74" i="28"/>
  <c r="G74" i="28"/>
  <c r="H74" i="28"/>
  <c r="D75" i="28"/>
  <c r="E75" i="28"/>
  <c r="F75" i="28"/>
  <c r="G75" i="28"/>
  <c r="H75" i="28"/>
  <c r="C75" i="28"/>
  <c r="C74" i="28"/>
  <c r="C51" i="28"/>
  <c r="C49" i="28" a="1"/>
  <c r="C49" i="28" s="1"/>
  <c r="C59" i="28" s="1"/>
  <c r="L49" i="28" l="1"/>
  <c r="H49" i="28"/>
  <c r="D49" i="28"/>
  <c r="N49" i="28"/>
  <c r="J49" i="28"/>
  <c r="F49" i="28"/>
  <c r="M49" i="28"/>
  <c r="I49" i="28"/>
  <c r="E49" i="28"/>
  <c r="O49" i="28"/>
  <c r="K49" i="28"/>
  <c r="G49" i="28"/>
  <c r="O80" i="28" l="1"/>
  <c r="N80" i="28"/>
  <c r="M80" i="28"/>
  <c r="I80" i="28"/>
  <c r="H80" i="28"/>
  <c r="G80" i="28"/>
  <c r="F80" i="28"/>
  <c r="E80" i="28"/>
  <c r="D80" i="28"/>
  <c r="C80" i="28"/>
  <c r="O76" i="28"/>
  <c r="N76" i="28"/>
  <c r="M76" i="28"/>
  <c r="L76" i="28"/>
  <c r="K76" i="28"/>
  <c r="J76" i="28"/>
  <c r="I76" i="28"/>
  <c r="H76" i="28"/>
  <c r="G76" i="28"/>
  <c r="F76" i="28"/>
  <c r="E76" i="28"/>
  <c r="D76" i="28"/>
  <c r="C76" i="28"/>
  <c r="O73" i="28"/>
  <c r="N73" i="28"/>
  <c r="M73" i="28"/>
  <c r="L73" i="28"/>
  <c r="K73" i="28"/>
  <c r="J73" i="28"/>
  <c r="I73" i="28"/>
  <c r="H73" i="28"/>
  <c r="G73" i="28"/>
  <c r="F73" i="28"/>
  <c r="E73" i="28"/>
  <c r="D73" i="28"/>
  <c r="C73" i="28"/>
  <c r="N56" i="28"/>
  <c r="N67" i="28" s="1"/>
  <c r="N96" i="28" s="1"/>
  <c r="M56" i="28"/>
  <c r="M67" i="28" s="1"/>
  <c r="M96" i="28" s="1"/>
  <c r="L56" i="28"/>
  <c r="L67" i="28" s="1"/>
  <c r="L96" i="28" s="1"/>
  <c r="K56" i="28"/>
  <c r="K67" i="28" s="1"/>
  <c r="K96" i="28" s="1"/>
  <c r="J56" i="28"/>
  <c r="J67" i="28" s="1"/>
  <c r="J96" i="28" s="1"/>
  <c r="I56" i="28"/>
  <c r="I67" i="28" s="1"/>
  <c r="I96" i="28" s="1"/>
  <c r="H56" i="28"/>
  <c r="H67" i="28" s="1"/>
  <c r="H96" i="28" s="1"/>
  <c r="G56" i="28"/>
  <c r="G67" i="28" s="1"/>
  <c r="G96" i="28" s="1"/>
  <c r="F56" i="28"/>
  <c r="F67" i="28" s="1"/>
  <c r="F96" i="28" s="1"/>
  <c r="E56" i="28"/>
  <c r="E67" i="28" s="1"/>
  <c r="E96" i="28" s="1"/>
  <c r="D56" i="28"/>
  <c r="D67" i="28" s="1"/>
  <c r="D96" i="28" s="1"/>
  <c r="C56" i="28"/>
  <c r="C67" i="28" s="1"/>
  <c r="C96" i="28" s="1"/>
  <c r="N55" i="28"/>
  <c r="N64" i="28" s="1"/>
  <c r="N93" i="28" s="1"/>
  <c r="M55" i="28"/>
  <c r="M64" i="28" s="1"/>
  <c r="M93" i="28" s="1"/>
  <c r="L55" i="28"/>
  <c r="L64" i="28" s="1"/>
  <c r="L93" i="28" s="1"/>
  <c r="K55" i="28"/>
  <c r="K64" i="28" s="1"/>
  <c r="K93" i="28" s="1"/>
  <c r="J55" i="28"/>
  <c r="J64" i="28" s="1"/>
  <c r="J93" i="28" s="1"/>
  <c r="I55" i="28"/>
  <c r="I64" i="28" s="1"/>
  <c r="I93" i="28" s="1"/>
  <c r="H55" i="28"/>
  <c r="H64" i="28" s="1"/>
  <c r="H93" i="28" s="1"/>
  <c r="G55" i="28"/>
  <c r="G64" i="28" s="1"/>
  <c r="G93" i="28" s="1"/>
  <c r="F55" i="28"/>
  <c r="F64" i="28" s="1"/>
  <c r="F93" i="28" s="1"/>
  <c r="E55" i="28"/>
  <c r="E64" i="28" s="1"/>
  <c r="E93" i="28" s="1"/>
  <c r="D55" i="28"/>
  <c r="D64" i="28" s="1"/>
  <c r="D93" i="28" s="1"/>
  <c r="C55" i="28"/>
  <c r="C64" i="28" s="1"/>
  <c r="C93" i="28" s="1"/>
  <c r="N54" i="28"/>
  <c r="N63" i="28" s="1"/>
  <c r="N92" i="28" s="1"/>
  <c r="M54" i="28"/>
  <c r="M63" i="28" s="1"/>
  <c r="M92" i="28" s="1"/>
  <c r="L54" i="28"/>
  <c r="L63" i="28" s="1"/>
  <c r="L92" i="28" s="1"/>
  <c r="K54" i="28"/>
  <c r="K63" i="28" s="1"/>
  <c r="K92" i="28" s="1"/>
  <c r="J54" i="28"/>
  <c r="J63" i="28" s="1"/>
  <c r="J92" i="28" s="1"/>
  <c r="I54" i="28"/>
  <c r="I63" i="28" s="1"/>
  <c r="I92" i="28" s="1"/>
  <c r="H54" i="28"/>
  <c r="H63" i="28" s="1"/>
  <c r="H92" i="28" s="1"/>
  <c r="G54" i="28"/>
  <c r="G63" i="28" s="1"/>
  <c r="G92" i="28" s="1"/>
  <c r="F54" i="28"/>
  <c r="F63" i="28" s="1"/>
  <c r="F92" i="28" s="1"/>
  <c r="E54" i="28"/>
  <c r="E63" i="28" s="1"/>
  <c r="E92" i="28" s="1"/>
  <c r="D54" i="28"/>
  <c r="D63" i="28" s="1"/>
  <c r="D92" i="28" s="1"/>
  <c r="C54" i="28"/>
  <c r="C63" i="28" s="1"/>
  <c r="C92" i="28" s="1"/>
  <c r="N53" i="28"/>
  <c r="N62" i="28" s="1"/>
  <c r="N91" i="28" s="1"/>
  <c r="M53" i="28"/>
  <c r="M62" i="28" s="1"/>
  <c r="M91" i="28" s="1"/>
  <c r="L53" i="28"/>
  <c r="L62" i="28" s="1"/>
  <c r="L91" i="28" s="1"/>
  <c r="K53" i="28"/>
  <c r="K62" i="28" s="1"/>
  <c r="K91" i="28" s="1"/>
  <c r="J53" i="28"/>
  <c r="J62" i="28" s="1"/>
  <c r="J91" i="28" s="1"/>
  <c r="I53" i="28"/>
  <c r="I62" i="28" s="1"/>
  <c r="I91" i="28" s="1"/>
  <c r="H53" i="28"/>
  <c r="H62" i="28" s="1"/>
  <c r="H91" i="28" s="1"/>
  <c r="G53" i="28"/>
  <c r="G62" i="28" s="1"/>
  <c r="G91" i="28" s="1"/>
  <c r="F53" i="28"/>
  <c r="F62" i="28" s="1"/>
  <c r="F91" i="28" s="1"/>
  <c r="E53" i="28"/>
  <c r="E62" i="28" s="1"/>
  <c r="E91" i="28" s="1"/>
  <c r="D53" i="28"/>
  <c r="D62" i="28" s="1"/>
  <c r="D91" i="28" s="1"/>
  <c r="C53" i="28"/>
  <c r="C62" i="28" s="1"/>
  <c r="C91" i="28" s="1"/>
  <c r="N52" i="28"/>
  <c r="N59" i="28" s="1"/>
  <c r="M52" i="28"/>
  <c r="M59" i="28" s="1"/>
  <c r="L52" i="28"/>
  <c r="L59" i="28" s="1"/>
  <c r="L61" i="28" s="1"/>
  <c r="L60" i="28" s="1"/>
  <c r="K52" i="28"/>
  <c r="K59" i="28" s="1"/>
  <c r="J52" i="28"/>
  <c r="J59" i="28" s="1"/>
  <c r="I52" i="28"/>
  <c r="I59" i="28" s="1"/>
  <c r="I61" i="28" s="1"/>
  <c r="H52" i="28"/>
  <c r="H59" i="28" s="1"/>
  <c r="G52" i="28"/>
  <c r="G59" i="28" s="1"/>
  <c r="F52" i="28"/>
  <c r="F59" i="28" s="1"/>
  <c r="E52" i="28"/>
  <c r="E59" i="28" s="1"/>
  <c r="E61" i="28" s="1"/>
  <c r="D52" i="28"/>
  <c r="D59" i="28" s="1"/>
  <c r="D61" i="28" s="1"/>
  <c r="D90" i="28" s="1"/>
  <c r="C52" i="28"/>
  <c r="N51" i="28"/>
  <c r="M51" i="28"/>
  <c r="L51" i="28"/>
  <c r="K51" i="28"/>
  <c r="J51" i="28"/>
  <c r="I51" i="28"/>
  <c r="H51" i="28"/>
  <c r="G51" i="28"/>
  <c r="F51" i="28"/>
  <c r="E51" i="28"/>
  <c r="D51" i="28"/>
  <c r="D288" i="27"/>
  <c r="D287" i="27"/>
  <c r="D286" i="27"/>
  <c r="G61" i="28" l="1"/>
  <c r="G90" i="28" s="1"/>
  <c r="F61" i="28"/>
  <c r="F90" i="28" s="1"/>
  <c r="D60" i="28"/>
  <c r="D89" i="28" s="1"/>
  <c r="D88" i="28" s="1"/>
  <c r="O54" i="28"/>
  <c r="O63" i="28" s="1"/>
  <c r="O92" i="28" s="1"/>
  <c r="H61" i="28"/>
  <c r="H90" i="28" s="1"/>
  <c r="C61" i="28"/>
  <c r="C90" i="28" s="1"/>
  <c r="E90" i="28"/>
  <c r="E60" i="28"/>
  <c r="L89" i="28"/>
  <c r="L65" i="28"/>
  <c r="J61" i="28"/>
  <c r="J90" i="28" s="1"/>
  <c r="N61" i="28"/>
  <c r="N90" i="28" s="1"/>
  <c r="I90" i="28"/>
  <c r="I60" i="28"/>
  <c r="O55" i="28"/>
  <c r="O64" i="28" s="1"/>
  <c r="O93" i="28" s="1"/>
  <c r="O56" i="28"/>
  <c r="O67" i="28" s="1"/>
  <c r="O96" i="28" s="1"/>
  <c r="C106" i="28" s="1"/>
  <c r="G60" i="28"/>
  <c r="M61" i="28"/>
  <c r="M90" i="28" s="1"/>
  <c r="D65" i="28"/>
  <c r="L90" i="28"/>
  <c r="C103" i="28"/>
  <c r="O52" i="28"/>
  <c r="O59" i="28" s="1"/>
  <c r="F60" i="28"/>
  <c r="O53" i="28"/>
  <c r="O62" i="28" s="1"/>
  <c r="O91" i="28" s="1"/>
  <c r="K61" i="28"/>
  <c r="K90" i="28" s="1"/>
  <c r="D94" i="28"/>
  <c r="N60" i="28" l="1"/>
  <c r="H60" i="28"/>
  <c r="K60" i="28"/>
  <c r="K89" i="28" s="1"/>
  <c r="F65" i="28"/>
  <c r="F89" i="28"/>
  <c r="N65" i="28"/>
  <c r="N89" i="28"/>
  <c r="C60" i="28"/>
  <c r="O61" i="28"/>
  <c r="O90" i="28" s="1"/>
  <c r="L88" i="28"/>
  <c r="L94" i="28"/>
  <c r="E89" i="28"/>
  <c r="E65" i="28"/>
  <c r="G89" i="28"/>
  <c r="G65" i="28"/>
  <c r="I89" i="28"/>
  <c r="I65" i="28"/>
  <c r="J60" i="28"/>
  <c r="M60" i="28"/>
  <c r="O60" i="28" l="1"/>
  <c r="K65" i="28"/>
  <c r="H65" i="28"/>
  <c r="H89" i="28"/>
  <c r="I88" i="28"/>
  <c r="I94" i="28"/>
  <c r="E88" i="28"/>
  <c r="E94" i="28"/>
  <c r="O89" i="28"/>
  <c r="O65" i="28"/>
  <c r="N94" i="28"/>
  <c r="N88" i="28"/>
  <c r="F94" i="28"/>
  <c r="F88" i="28"/>
  <c r="M89" i="28"/>
  <c r="M65" i="28"/>
  <c r="C89" i="28"/>
  <c r="C65" i="28"/>
  <c r="J65" i="28"/>
  <c r="J89" i="28"/>
  <c r="G94" i="28"/>
  <c r="G88" i="28"/>
  <c r="K94" i="28"/>
  <c r="K88" i="28"/>
  <c r="H88" i="28" l="1"/>
  <c r="H94" i="28"/>
  <c r="M88" i="28"/>
  <c r="M94" i="28"/>
  <c r="C94" i="28"/>
  <c r="C88" i="28"/>
  <c r="O94" i="28"/>
  <c r="C108" i="28" s="1"/>
  <c r="C109" i="28" s="1"/>
  <c r="O88" i="28"/>
  <c r="J94" i="28"/>
  <c r="J88" i="28"/>
  <c r="E22" i="19" l="1"/>
  <c r="F22" i="19"/>
  <c r="G22" i="19"/>
  <c r="H22" i="19"/>
  <c r="I22" i="19"/>
  <c r="J22" i="19"/>
  <c r="K22" i="19"/>
  <c r="L22" i="19"/>
  <c r="M22" i="19"/>
  <c r="N22" i="19"/>
  <c r="O22" i="19"/>
  <c r="P22" i="19"/>
  <c r="Q22" i="19"/>
  <c r="R22" i="19"/>
  <c r="D22" i="19"/>
  <c r="C34" i="17" l="1"/>
  <c r="D33" i="17"/>
  <c r="C33" i="17"/>
  <c r="D30" i="17"/>
  <c r="C30" i="17"/>
  <c r="F30" i="17"/>
  <c r="F16" i="17"/>
  <c r="K30" i="17"/>
  <c r="L30" i="17"/>
  <c r="G30" i="17" s="1"/>
  <c r="M19" i="17"/>
  <c r="M20" i="17"/>
  <c r="M21" i="17"/>
  <c r="M22" i="17"/>
  <c r="M23" i="17"/>
  <c r="M24" i="17"/>
  <c r="M25" i="17"/>
  <c r="M26" i="17"/>
  <c r="M27" i="17"/>
  <c r="M28" i="17"/>
  <c r="M29" i="17"/>
  <c r="M18" i="17"/>
  <c r="R288" i="27"/>
  <c r="Q288" i="27"/>
  <c r="P288" i="27"/>
  <c r="O288" i="27"/>
  <c r="N288" i="27"/>
  <c r="M288" i="27"/>
  <c r="L288" i="27"/>
  <c r="K288" i="27"/>
  <c r="J288" i="27"/>
  <c r="I288" i="27"/>
  <c r="H288" i="27"/>
  <c r="G288" i="27"/>
  <c r="F288" i="27"/>
  <c r="E288" i="27"/>
  <c r="R287" i="27"/>
  <c r="Q287" i="27"/>
  <c r="P287" i="27"/>
  <c r="O287" i="27"/>
  <c r="N287" i="27"/>
  <c r="M287" i="27"/>
  <c r="L287" i="27"/>
  <c r="K287" i="27"/>
  <c r="J287" i="27"/>
  <c r="I287" i="27"/>
  <c r="H287" i="27"/>
  <c r="G287" i="27"/>
  <c r="F287" i="27"/>
  <c r="E287" i="27"/>
  <c r="R286" i="27"/>
  <c r="Q286" i="27"/>
  <c r="P286" i="27"/>
  <c r="O286" i="27"/>
  <c r="N286" i="27"/>
  <c r="M286" i="27"/>
  <c r="L286" i="27"/>
  <c r="K286" i="27"/>
  <c r="J286" i="27"/>
  <c r="I286" i="27"/>
  <c r="H286" i="27"/>
  <c r="G286" i="27"/>
  <c r="F286" i="27"/>
  <c r="E286" i="27"/>
  <c r="R285" i="27"/>
  <c r="R289" i="27" s="1"/>
  <c r="Q285" i="27"/>
  <c r="Q289" i="27" s="1"/>
  <c r="P285" i="27"/>
  <c r="P289" i="27" s="1"/>
  <c r="O285" i="27"/>
  <c r="N285" i="27"/>
  <c r="N289" i="27" s="1"/>
  <c r="M285" i="27"/>
  <c r="M289" i="27" s="1"/>
  <c r="L285" i="27"/>
  <c r="L289" i="27" s="1"/>
  <c r="K285" i="27"/>
  <c r="J285" i="27"/>
  <c r="J289" i="27" s="1"/>
  <c r="I285" i="27"/>
  <c r="I289" i="27" s="1"/>
  <c r="H285" i="27"/>
  <c r="H289" i="27" s="1"/>
  <c r="G285" i="27"/>
  <c r="F285" i="27"/>
  <c r="F289" i="27" s="1"/>
  <c r="E285" i="27"/>
  <c r="E289" i="27" s="1"/>
  <c r="D289" i="27"/>
  <c r="P200" i="26"/>
  <c r="O200" i="26"/>
  <c r="N200" i="26"/>
  <c r="M200" i="26"/>
  <c r="L200" i="26"/>
  <c r="K200" i="26"/>
  <c r="J200" i="26"/>
  <c r="I200" i="26"/>
  <c r="H200" i="26"/>
  <c r="G200" i="26"/>
  <c r="F200" i="26"/>
  <c r="E200" i="26"/>
  <c r="D200" i="26"/>
  <c r="C200" i="26"/>
  <c r="AG197" i="26"/>
  <c r="AF197" i="26"/>
  <c r="AE197" i="26"/>
  <c r="AD197" i="26"/>
  <c r="AC197" i="26"/>
  <c r="AB197" i="26"/>
  <c r="AA197" i="26"/>
  <c r="Z197" i="26"/>
  <c r="Y197" i="26"/>
  <c r="X197" i="26"/>
  <c r="W197" i="26"/>
  <c r="V197" i="26"/>
  <c r="U197" i="26"/>
  <c r="T197" i="26"/>
  <c r="P197" i="26"/>
  <c r="O197" i="26"/>
  <c r="N197" i="26"/>
  <c r="M197" i="26"/>
  <c r="L197" i="26"/>
  <c r="K197" i="26"/>
  <c r="J197" i="26"/>
  <c r="I197" i="26"/>
  <c r="H197" i="26"/>
  <c r="G197" i="26"/>
  <c r="F197" i="26"/>
  <c r="E197" i="26"/>
  <c r="D197" i="26"/>
  <c r="C197" i="26"/>
  <c r="AH195" i="26"/>
  <c r="AH194" i="26"/>
  <c r="AH193" i="26"/>
  <c r="AH192" i="26"/>
  <c r="AH191" i="26"/>
  <c r="AH190" i="26"/>
  <c r="AH189" i="26"/>
  <c r="AH188" i="26"/>
  <c r="AH187" i="26"/>
  <c r="AH186" i="26"/>
  <c r="S186" i="26"/>
  <c r="S187" i="26" s="1"/>
  <c r="S188" i="26" s="1"/>
  <c r="S189" i="26" s="1"/>
  <c r="S190" i="26" s="1"/>
  <c r="S191" i="26" s="1"/>
  <c r="S192" i="26" s="1"/>
  <c r="S193" i="26" s="1"/>
  <c r="S194" i="26" s="1"/>
  <c r="S195" i="26" s="1"/>
  <c r="B186" i="26"/>
  <c r="B187" i="26" s="1"/>
  <c r="B188" i="26" s="1"/>
  <c r="B189" i="26" s="1"/>
  <c r="B190" i="26" s="1"/>
  <c r="B191" i="26" s="1"/>
  <c r="B192" i="26" s="1"/>
  <c r="B193" i="26" s="1"/>
  <c r="B194" i="26" s="1"/>
  <c r="B195" i="26" s="1"/>
  <c r="AH185" i="26"/>
  <c r="Q185" i="26"/>
  <c r="AH184" i="26"/>
  <c r="Q184" i="26"/>
  <c r="AH183" i="26"/>
  <c r="Q183" i="26"/>
  <c r="AH182" i="26"/>
  <c r="Q182" i="26"/>
  <c r="Q82" i="26" s="1"/>
  <c r="AH181" i="26"/>
  <c r="Q181" i="26"/>
  <c r="AH180" i="26"/>
  <c r="Q180" i="26"/>
  <c r="AH179" i="26"/>
  <c r="Q179" i="26"/>
  <c r="AH178" i="26"/>
  <c r="Q178" i="26"/>
  <c r="AH177" i="26"/>
  <c r="Q177" i="26"/>
  <c r="Q77" i="26" s="1"/>
  <c r="AH176" i="26"/>
  <c r="Q176" i="26"/>
  <c r="AH175" i="26"/>
  <c r="Q175" i="26"/>
  <c r="AH174" i="26"/>
  <c r="Q174" i="26"/>
  <c r="AH173" i="26"/>
  <c r="Q173" i="26"/>
  <c r="AH172" i="26"/>
  <c r="Q172" i="26"/>
  <c r="Q72" i="26" s="1"/>
  <c r="AH171" i="26"/>
  <c r="Q171" i="26"/>
  <c r="Q71" i="26" s="1"/>
  <c r="AH170" i="26"/>
  <c r="Q170" i="26"/>
  <c r="AH169" i="26"/>
  <c r="Q169" i="26"/>
  <c r="AH168" i="26"/>
  <c r="Q168" i="26"/>
  <c r="AH167" i="26"/>
  <c r="Q167" i="26"/>
  <c r="Q67" i="26" s="1"/>
  <c r="AH166" i="26"/>
  <c r="Q166" i="26"/>
  <c r="Q165" i="26"/>
  <c r="Q164" i="26"/>
  <c r="Q163" i="26"/>
  <c r="Q162" i="26"/>
  <c r="Q161" i="26"/>
  <c r="Q61" i="26" s="1"/>
  <c r="Q160" i="26"/>
  <c r="Q159" i="26"/>
  <c r="Q158" i="26"/>
  <c r="Q157" i="26"/>
  <c r="Q57" i="26" s="1"/>
  <c r="Q156" i="26"/>
  <c r="Q155" i="26"/>
  <c r="Q154" i="26"/>
  <c r="Q153" i="26"/>
  <c r="Q53" i="26" s="1"/>
  <c r="Q152" i="26"/>
  <c r="Q151" i="26"/>
  <c r="Q150" i="26"/>
  <c r="Q149" i="26"/>
  <c r="Q49" i="26" s="1"/>
  <c r="Q148" i="26"/>
  <c r="Q147" i="26"/>
  <c r="Q146" i="26"/>
  <c r="Q145" i="26"/>
  <c r="Q45" i="26" s="1"/>
  <c r="Q144" i="26"/>
  <c r="Q143" i="26"/>
  <c r="Q142" i="26"/>
  <c r="Q141" i="26"/>
  <c r="Q41" i="26" s="1"/>
  <c r="Q140" i="26"/>
  <c r="Q139" i="26"/>
  <c r="Q138" i="26"/>
  <c r="Q137" i="26"/>
  <c r="Q136" i="26"/>
  <c r="Q135" i="26"/>
  <c r="Q134" i="26"/>
  <c r="Q133" i="26"/>
  <c r="Q132" i="26"/>
  <c r="Q131" i="26"/>
  <c r="Q130" i="26"/>
  <c r="Q129" i="26"/>
  <c r="Q29" i="26" s="1"/>
  <c r="Q128" i="26"/>
  <c r="Q127" i="26"/>
  <c r="Q126" i="26"/>
  <c r="Q125" i="26"/>
  <c r="Q124" i="26"/>
  <c r="Q123" i="26"/>
  <c r="Q122" i="26"/>
  <c r="Q121" i="26"/>
  <c r="Q120" i="26"/>
  <c r="Q119" i="26"/>
  <c r="Q118" i="26"/>
  <c r="Q117" i="26"/>
  <c r="Q116" i="26"/>
  <c r="Q115" i="26"/>
  <c r="Q114" i="26"/>
  <c r="Q200" i="26" s="1"/>
  <c r="Q113" i="26"/>
  <c r="Q112" i="26"/>
  <c r="Q111" i="26"/>
  <c r="Q110" i="26"/>
  <c r="Q109" i="26"/>
  <c r="Q9" i="26" s="1"/>
  <c r="Q108" i="26"/>
  <c r="Q107" i="26"/>
  <c r="Q106" i="26"/>
  <c r="M83" i="26"/>
  <c r="I83" i="26"/>
  <c r="E83" i="26"/>
  <c r="CC86" i="26"/>
  <c r="CC87" i="26" s="1"/>
  <c r="CC88" i="26" s="1"/>
  <c r="CC89" i="26" s="1"/>
  <c r="CC90" i="26" s="1"/>
  <c r="CC91" i="26" s="1"/>
  <c r="CC92" i="26" s="1"/>
  <c r="CC93" i="26" s="1"/>
  <c r="CC94" i="26" s="1"/>
  <c r="CC95" i="26" s="1"/>
  <c r="BL86" i="26"/>
  <c r="BL87" i="26" s="1"/>
  <c r="BL88" i="26" s="1"/>
  <c r="BL89" i="26" s="1"/>
  <c r="BL90" i="26" s="1"/>
  <c r="BL91" i="26" s="1"/>
  <c r="BL92" i="26" s="1"/>
  <c r="BL93" i="26" s="1"/>
  <c r="BL94" i="26" s="1"/>
  <c r="BL95" i="26" s="1"/>
  <c r="AX86" i="26"/>
  <c r="AJ86" i="26"/>
  <c r="AJ87" i="26" s="1"/>
  <c r="AJ88" i="26" s="1"/>
  <c r="AJ89" i="26" s="1"/>
  <c r="AJ90" i="26" s="1"/>
  <c r="AJ91" i="26" s="1"/>
  <c r="AJ92" i="26" s="1"/>
  <c r="AJ93" i="26" s="1"/>
  <c r="AJ94" i="26" s="1"/>
  <c r="AJ95" i="26" s="1"/>
  <c r="S86" i="26"/>
  <c r="S87" i="26" s="1"/>
  <c r="S88" i="26" s="1"/>
  <c r="S89" i="26" s="1"/>
  <c r="S90" i="26" s="1"/>
  <c r="S91" i="26" s="1"/>
  <c r="S92" i="26" s="1"/>
  <c r="S93" i="26" s="1"/>
  <c r="S94" i="26" s="1"/>
  <c r="S95" i="26" s="1"/>
  <c r="B86" i="26"/>
  <c r="B87" i="26" s="1"/>
  <c r="B88" i="26" s="1"/>
  <c r="B89" i="26" s="1"/>
  <c r="B90" i="26" s="1"/>
  <c r="B91" i="26" s="1"/>
  <c r="B92" i="26" s="1"/>
  <c r="B93" i="26" s="1"/>
  <c r="B94" i="26" s="1"/>
  <c r="B95" i="26" s="1"/>
  <c r="O85" i="26"/>
  <c r="N85" i="26"/>
  <c r="M85" i="26"/>
  <c r="K85" i="26"/>
  <c r="J85" i="26"/>
  <c r="I85" i="26"/>
  <c r="G85" i="26"/>
  <c r="F85" i="26"/>
  <c r="C85" i="26"/>
  <c r="O84" i="26"/>
  <c r="N84" i="26"/>
  <c r="M84" i="26"/>
  <c r="K84" i="26"/>
  <c r="J84" i="26"/>
  <c r="I84" i="26"/>
  <c r="G84" i="26"/>
  <c r="F84" i="26"/>
  <c r="C84" i="26"/>
  <c r="O83" i="26"/>
  <c r="N83" i="26"/>
  <c r="K83" i="26"/>
  <c r="J83" i="26"/>
  <c r="H83" i="26"/>
  <c r="G83" i="26"/>
  <c r="F83" i="26"/>
  <c r="C83" i="26"/>
  <c r="O82" i="26"/>
  <c r="N82" i="26"/>
  <c r="M82" i="26"/>
  <c r="K82" i="26"/>
  <c r="J82" i="26"/>
  <c r="I82" i="26"/>
  <c r="G82" i="26"/>
  <c r="F82" i="26"/>
  <c r="E82" i="26"/>
  <c r="C82" i="26"/>
  <c r="P81" i="26"/>
  <c r="O81" i="26"/>
  <c r="N81" i="26"/>
  <c r="M81" i="26"/>
  <c r="L81" i="26"/>
  <c r="K81" i="26"/>
  <c r="J81" i="26"/>
  <c r="I81" i="26"/>
  <c r="H81" i="26"/>
  <c r="G81" i="26"/>
  <c r="F81" i="26"/>
  <c r="E81" i="26"/>
  <c r="D81" i="26"/>
  <c r="C81" i="26"/>
  <c r="O80" i="26"/>
  <c r="N80" i="26"/>
  <c r="M80" i="26"/>
  <c r="K80" i="26"/>
  <c r="J80" i="26"/>
  <c r="I80" i="26"/>
  <c r="G80" i="26"/>
  <c r="F80" i="26"/>
  <c r="E80" i="26"/>
  <c r="C80" i="26"/>
  <c r="Q79" i="26"/>
  <c r="P79" i="26"/>
  <c r="O79" i="26"/>
  <c r="N79" i="26"/>
  <c r="M79" i="26"/>
  <c r="L79" i="26"/>
  <c r="K79" i="26"/>
  <c r="J79" i="26"/>
  <c r="I79" i="26"/>
  <c r="H79" i="26"/>
  <c r="G79" i="26"/>
  <c r="F79" i="26"/>
  <c r="E79" i="26"/>
  <c r="D79" i="26"/>
  <c r="C79" i="26"/>
  <c r="Q78" i="26"/>
  <c r="O78" i="26"/>
  <c r="N78" i="26"/>
  <c r="M78" i="26"/>
  <c r="K78" i="26"/>
  <c r="J78" i="26"/>
  <c r="I78" i="26"/>
  <c r="G78" i="26"/>
  <c r="F78" i="26"/>
  <c r="E78" i="26"/>
  <c r="C78" i="26"/>
  <c r="O77" i="26"/>
  <c r="N77" i="26"/>
  <c r="M77" i="26"/>
  <c r="K77" i="26"/>
  <c r="J77" i="26"/>
  <c r="I77" i="26"/>
  <c r="G77" i="26"/>
  <c r="F77" i="26"/>
  <c r="E77" i="26"/>
  <c r="C77" i="26"/>
  <c r="O76" i="26"/>
  <c r="N76" i="26"/>
  <c r="M76" i="26"/>
  <c r="K76" i="26"/>
  <c r="J76" i="26"/>
  <c r="I76" i="26"/>
  <c r="G76" i="26"/>
  <c r="F76" i="26"/>
  <c r="E76" i="26"/>
  <c r="C76" i="26"/>
  <c r="O75" i="26"/>
  <c r="N75" i="26"/>
  <c r="M75" i="26"/>
  <c r="K75" i="26"/>
  <c r="J75" i="26"/>
  <c r="I75" i="26"/>
  <c r="G75" i="26"/>
  <c r="F75" i="26"/>
  <c r="E75" i="26"/>
  <c r="C75" i="26"/>
  <c r="Q74" i="26"/>
  <c r="P74" i="26"/>
  <c r="O74" i="26"/>
  <c r="N74" i="26"/>
  <c r="M74" i="26"/>
  <c r="L74" i="26"/>
  <c r="K74" i="26"/>
  <c r="J74" i="26"/>
  <c r="I74" i="26"/>
  <c r="H74" i="26"/>
  <c r="G74" i="26"/>
  <c r="F74" i="26"/>
  <c r="E74" i="26"/>
  <c r="D74" i="26"/>
  <c r="C74" i="26"/>
  <c r="Q73" i="26"/>
  <c r="P73" i="26"/>
  <c r="O73" i="26"/>
  <c r="N73" i="26"/>
  <c r="M73" i="26"/>
  <c r="L73" i="26"/>
  <c r="K73" i="26"/>
  <c r="J73" i="26"/>
  <c r="I73" i="26"/>
  <c r="H73" i="26"/>
  <c r="G73" i="26"/>
  <c r="F73" i="26"/>
  <c r="E73" i="26"/>
  <c r="D73" i="26"/>
  <c r="C73" i="26"/>
  <c r="P72" i="26"/>
  <c r="O72" i="26"/>
  <c r="N72" i="26"/>
  <c r="M72" i="26"/>
  <c r="L72" i="26"/>
  <c r="K72" i="26"/>
  <c r="J72" i="26"/>
  <c r="I72" i="26"/>
  <c r="H72" i="26"/>
  <c r="G72" i="26"/>
  <c r="F72" i="26"/>
  <c r="E72" i="26"/>
  <c r="D72" i="26"/>
  <c r="C72" i="26"/>
  <c r="P71" i="26"/>
  <c r="O71" i="26"/>
  <c r="N71" i="26"/>
  <c r="M71" i="26"/>
  <c r="L71" i="26"/>
  <c r="K71" i="26"/>
  <c r="J71" i="26"/>
  <c r="I71" i="26"/>
  <c r="H71" i="26"/>
  <c r="G71" i="26"/>
  <c r="F71" i="26"/>
  <c r="E71" i="26"/>
  <c r="D71" i="26"/>
  <c r="C71" i="26"/>
  <c r="Q70" i="26"/>
  <c r="P70" i="26"/>
  <c r="O70" i="26"/>
  <c r="N70" i="26"/>
  <c r="M70" i="26"/>
  <c r="L70" i="26"/>
  <c r="K70" i="26"/>
  <c r="J70" i="26"/>
  <c r="I70" i="26"/>
  <c r="H70" i="26"/>
  <c r="G70" i="26"/>
  <c r="F70" i="26"/>
  <c r="E70" i="26"/>
  <c r="D70" i="26"/>
  <c r="C70" i="26"/>
  <c r="Q69" i="26"/>
  <c r="P69" i="26"/>
  <c r="O69" i="26"/>
  <c r="N69" i="26"/>
  <c r="M69" i="26"/>
  <c r="L69" i="26"/>
  <c r="K69" i="26"/>
  <c r="J69" i="26"/>
  <c r="I69" i="26"/>
  <c r="H69" i="26"/>
  <c r="G69" i="26"/>
  <c r="F69" i="26"/>
  <c r="E69" i="26"/>
  <c r="D69" i="26"/>
  <c r="C69" i="26"/>
  <c r="Q68" i="26"/>
  <c r="P68" i="26"/>
  <c r="O68" i="26"/>
  <c r="N68" i="26"/>
  <c r="M68" i="26"/>
  <c r="L68" i="26"/>
  <c r="K68" i="26"/>
  <c r="J68" i="26"/>
  <c r="I68" i="26"/>
  <c r="H68" i="26"/>
  <c r="G68" i="26"/>
  <c r="F68" i="26"/>
  <c r="E68" i="26"/>
  <c r="D68" i="26"/>
  <c r="C68" i="26"/>
  <c r="P67" i="26"/>
  <c r="O67" i="26"/>
  <c r="N67" i="26"/>
  <c r="M67" i="26"/>
  <c r="L67" i="26"/>
  <c r="K67" i="26"/>
  <c r="J67" i="26"/>
  <c r="I67" i="26"/>
  <c r="H67" i="26"/>
  <c r="G67" i="26"/>
  <c r="F67" i="26"/>
  <c r="E67" i="26"/>
  <c r="D67" i="26"/>
  <c r="C67" i="26"/>
  <c r="P66" i="26"/>
  <c r="O66" i="26"/>
  <c r="N66" i="26"/>
  <c r="M66" i="26"/>
  <c r="L66" i="26"/>
  <c r="K66" i="26"/>
  <c r="J66" i="26"/>
  <c r="I66" i="26"/>
  <c r="H66" i="26"/>
  <c r="G66" i="26"/>
  <c r="F66" i="26"/>
  <c r="E66" i="26"/>
  <c r="D66" i="26"/>
  <c r="C66" i="26"/>
  <c r="Q65" i="26"/>
  <c r="P65" i="26"/>
  <c r="O65" i="26"/>
  <c r="N65" i="26"/>
  <c r="M65" i="26"/>
  <c r="L65" i="26"/>
  <c r="K65" i="26"/>
  <c r="J65" i="26"/>
  <c r="I65" i="26"/>
  <c r="H65" i="26"/>
  <c r="G65" i="26"/>
  <c r="F65" i="26"/>
  <c r="E65" i="26"/>
  <c r="D65" i="26"/>
  <c r="C65" i="26"/>
  <c r="Q64" i="26"/>
  <c r="P64" i="26"/>
  <c r="O64" i="26"/>
  <c r="N64" i="26"/>
  <c r="M64" i="26"/>
  <c r="L64" i="26"/>
  <c r="K64" i="26"/>
  <c r="J64" i="26"/>
  <c r="I64" i="26"/>
  <c r="H64" i="26"/>
  <c r="G64" i="26"/>
  <c r="F64" i="26"/>
  <c r="E64" i="26"/>
  <c r="D64" i="26"/>
  <c r="C64" i="26"/>
  <c r="Q63" i="26"/>
  <c r="P63" i="26"/>
  <c r="O63" i="26"/>
  <c r="N63" i="26"/>
  <c r="M63" i="26"/>
  <c r="L63" i="26"/>
  <c r="K63" i="26"/>
  <c r="J63" i="26"/>
  <c r="I63" i="26"/>
  <c r="H63" i="26"/>
  <c r="G63" i="26"/>
  <c r="F63" i="26"/>
  <c r="E63" i="26"/>
  <c r="D63" i="26"/>
  <c r="C63" i="26"/>
  <c r="Q62" i="26"/>
  <c r="P62" i="26"/>
  <c r="O62" i="26"/>
  <c r="N62" i="26"/>
  <c r="M62" i="26"/>
  <c r="L62" i="26"/>
  <c r="K62" i="26"/>
  <c r="J62" i="26"/>
  <c r="I62" i="26"/>
  <c r="H62" i="26"/>
  <c r="G62" i="26"/>
  <c r="F62" i="26"/>
  <c r="E62" i="26"/>
  <c r="D62" i="26"/>
  <c r="C62" i="26"/>
  <c r="P61" i="26"/>
  <c r="O61" i="26"/>
  <c r="N61" i="26"/>
  <c r="M61" i="26"/>
  <c r="L61" i="26"/>
  <c r="K61" i="26"/>
  <c r="J61" i="26"/>
  <c r="I61" i="26"/>
  <c r="H61" i="26"/>
  <c r="G61" i="26"/>
  <c r="F61" i="26"/>
  <c r="E61" i="26"/>
  <c r="D61" i="26"/>
  <c r="C61" i="26"/>
  <c r="Q60" i="26"/>
  <c r="P60" i="26"/>
  <c r="O60" i="26"/>
  <c r="N60" i="26"/>
  <c r="M60" i="26"/>
  <c r="L60" i="26"/>
  <c r="K60" i="26"/>
  <c r="J60" i="26"/>
  <c r="I60" i="26"/>
  <c r="H60" i="26"/>
  <c r="G60" i="26"/>
  <c r="F60" i="26"/>
  <c r="E60" i="26"/>
  <c r="D60" i="26"/>
  <c r="C60" i="26"/>
  <c r="Q59" i="26"/>
  <c r="P59" i="26"/>
  <c r="O59" i="26"/>
  <c r="N59" i="26"/>
  <c r="M59" i="26"/>
  <c r="L59" i="26"/>
  <c r="K59" i="26"/>
  <c r="J59" i="26"/>
  <c r="I59" i="26"/>
  <c r="H59" i="26"/>
  <c r="G59" i="26"/>
  <c r="F59" i="26"/>
  <c r="E59" i="26"/>
  <c r="D59" i="26"/>
  <c r="C59" i="26"/>
  <c r="P58" i="26"/>
  <c r="O58" i="26"/>
  <c r="N58" i="26"/>
  <c r="M58" i="26"/>
  <c r="L58" i="26"/>
  <c r="K58" i="26"/>
  <c r="J58" i="26"/>
  <c r="I58" i="26"/>
  <c r="H58" i="26"/>
  <c r="G58" i="26"/>
  <c r="F58" i="26"/>
  <c r="E58" i="26"/>
  <c r="D58" i="26"/>
  <c r="C58" i="26"/>
  <c r="P57" i="26"/>
  <c r="O57" i="26"/>
  <c r="N57" i="26"/>
  <c r="M57" i="26"/>
  <c r="L57" i="26"/>
  <c r="K57" i="26"/>
  <c r="J57" i="26"/>
  <c r="I57" i="26"/>
  <c r="H57" i="26"/>
  <c r="G57" i="26"/>
  <c r="F57" i="26"/>
  <c r="E57" i="26"/>
  <c r="D57" i="26"/>
  <c r="C57" i="26"/>
  <c r="Q56" i="26"/>
  <c r="P56" i="26"/>
  <c r="O56" i="26"/>
  <c r="N56" i="26"/>
  <c r="M56" i="26"/>
  <c r="L56" i="26"/>
  <c r="K56" i="26"/>
  <c r="J56" i="26"/>
  <c r="I56" i="26"/>
  <c r="H56" i="26"/>
  <c r="G56" i="26"/>
  <c r="F56" i="26"/>
  <c r="E56" i="26"/>
  <c r="D56" i="26"/>
  <c r="C56" i="26"/>
  <c r="Q55" i="26"/>
  <c r="P55" i="26"/>
  <c r="O55" i="26"/>
  <c r="N55" i="26"/>
  <c r="M55" i="26"/>
  <c r="L55" i="26"/>
  <c r="K55" i="26"/>
  <c r="J55" i="26"/>
  <c r="I55" i="26"/>
  <c r="H55" i="26"/>
  <c r="G55" i="26"/>
  <c r="F55" i="26"/>
  <c r="E55" i="26"/>
  <c r="D55" i="26"/>
  <c r="C55" i="26"/>
  <c r="P54" i="26"/>
  <c r="O54" i="26"/>
  <c r="N54" i="26"/>
  <c r="M54" i="26"/>
  <c r="L54" i="26"/>
  <c r="K54" i="26"/>
  <c r="J54" i="26"/>
  <c r="I54" i="26"/>
  <c r="H54" i="26"/>
  <c r="G54" i="26"/>
  <c r="F54" i="26"/>
  <c r="E54" i="26"/>
  <c r="D54" i="26"/>
  <c r="C54" i="26"/>
  <c r="P53" i="26"/>
  <c r="O53" i="26"/>
  <c r="N53" i="26"/>
  <c r="M53" i="26"/>
  <c r="L53" i="26"/>
  <c r="K53" i="26"/>
  <c r="J53" i="26"/>
  <c r="I53" i="26"/>
  <c r="H53" i="26"/>
  <c r="G53" i="26"/>
  <c r="F53" i="26"/>
  <c r="E53" i="26"/>
  <c r="D53" i="26"/>
  <c r="C53" i="26"/>
  <c r="Q52" i="26"/>
  <c r="P52" i="26"/>
  <c r="O52" i="26"/>
  <c r="N52" i="26"/>
  <c r="M52" i="26"/>
  <c r="L52" i="26"/>
  <c r="K52" i="26"/>
  <c r="J52" i="26"/>
  <c r="I52" i="26"/>
  <c r="H52" i="26"/>
  <c r="G52" i="26"/>
  <c r="F52" i="26"/>
  <c r="E52" i="26"/>
  <c r="D52" i="26"/>
  <c r="C52" i="26"/>
  <c r="Q51" i="26"/>
  <c r="P51" i="26"/>
  <c r="O51" i="26"/>
  <c r="N51" i="26"/>
  <c r="M51" i="26"/>
  <c r="L51" i="26"/>
  <c r="K51" i="26"/>
  <c r="J51" i="26"/>
  <c r="I51" i="26"/>
  <c r="H51" i="26"/>
  <c r="G51" i="26"/>
  <c r="F51" i="26"/>
  <c r="E51" i="26"/>
  <c r="D51" i="26"/>
  <c r="C51" i="26"/>
  <c r="P50" i="26"/>
  <c r="O50" i="26"/>
  <c r="N50" i="26"/>
  <c r="M50" i="26"/>
  <c r="L50" i="26"/>
  <c r="K50" i="26"/>
  <c r="J50" i="26"/>
  <c r="I50" i="26"/>
  <c r="H50" i="26"/>
  <c r="G50" i="26"/>
  <c r="F50" i="26"/>
  <c r="E50" i="26"/>
  <c r="D50" i="26"/>
  <c r="C50" i="26"/>
  <c r="P49" i="26"/>
  <c r="O49" i="26"/>
  <c r="N49" i="26"/>
  <c r="M49" i="26"/>
  <c r="L49" i="26"/>
  <c r="K49" i="26"/>
  <c r="J49" i="26"/>
  <c r="I49" i="26"/>
  <c r="H49" i="26"/>
  <c r="G49" i="26"/>
  <c r="F49" i="26"/>
  <c r="E49" i="26"/>
  <c r="D49" i="26"/>
  <c r="C49" i="26"/>
  <c r="Q48" i="26"/>
  <c r="P48" i="26"/>
  <c r="O48" i="26"/>
  <c r="N48" i="26"/>
  <c r="M48" i="26"/>
  <c r="L48" i="26"/>
  <c r="K48" i="26"/>
  <c r="J48" i="26"/>
  <c r="I48" i="26"/>
  <c r="H48" i="26"/>
  <c r="G48" i="26"/>
  <c r="F48" i="26"/>
  <c r="E48" i="26"/>
  <c r="D48" i="26"/>
  <c r="C48" i="26"/>
  <c r="Q47" i="26"/>
  <c r="P47" i="26"/>
  <c r="O47" i="26"/>
  <c r="N47" i="26"/>
  <c r="M47" i="26"/>
  <c r="L47" i="26"/>
  <c r="K47" i="26"/>
  <c r="J47" i="26"/>
  <c r="I47" i="26"/>
  <c r="H47" i="26"/>
  <c r="G47" i="26"/>
  <c r="F47" i="26"/>
  <c r="E47" i="26"/>
  <c r="D47" i="26"/>
  <c r="C47" i="26"/>
  <c r="P46" i="26"/>
  <c r="O46" i="26"/>
  <c r="N46" i="26"/>
  <c r="M46" i="26"/>
  <c r="L46" i="26"/>
  <c r="K46" i="26"/>
  <c r="J46" i="26"/>
  <c r="I46" i="26"/>
  <c r="H46" i="26"/>
  <c r="G46" i="26"/>
  <c r="F46" i="26"/>
  <c r="E46" i="26"/>
  <c r="D46" i="26"/>
  <c r="C46" i="26"/>
  <c r="P45" i="26"/>
  <c r="O45" i="26"/>
  <c r="N45" i="26"/>
  <c r="M45" i="26"/>
  <c r="L45" i="26"/>
  <c r="K45" i="26"/>
  <c r="J45" i="26"/>
  <c r="I45" i="26"/>
  <c r="H45" i="26"/>
  <c r="G45" i="26"/>
  <c r="F45" i="26"/>
  <c r="E45" i="26"/>
  <c r="D45" i="26"/>
  <c r="C45" i="26"/>
  <c r="Q44" i="26"/>
  <c r="P44" i="26"/>
  <c r="O44" i="26"/>
  <c r="N44" i="26"/>
  <c r="M44" i="26"/>
  <c r="L44" i="26"/>
  <c r="K44" i="26"/>
  <c r="J44" i="26"/>
  <c r="I44" i="26"/>
  <c r="H44" i="26"/>
  <c r="G44" i="26"/>
  <c r="F44" i="26"/>
  <c r="E44" i="26"/>
  <c r="D44" i="26"/>
  <c r="C44" i="26"/>
  <c r="Q43" i="26"/>
  <c r="P43" i="26"/>
  <c r="O43" i="26"/>
  <c r="N43" i="26"/>
  <c r="M43" i="26"/>
  <c r="L43" i="26"/>
  <c r="K43" i="26"/>
  <c r="J43" i="26"/>
  <c r="I43" i="26"/>
  <c r="H43" i="26"/>
  <c r="G43" i="26"/>
  <c r="F43" i="26"/>
  <c r="E43" i="26"/>
  <c r="D43" i="26"/>
  <c r="C43" i="26"/>
  <c r="P42" i="26"/>
  <c r="O42" i="26"/>
  <c r="N42" i="26"/>
  <c r="M42" i="26"/>
  <c r="L42" i="26"/>
  <c r="K42" i="26"/>
  <c r="J42" i="26"/>
  <c r="I42" i="26"/>
  <c r="H42" i="26"/>
  <c r="G42" i="26"/>
  <c r="F42" i="26"/>
  <c r="E42" i="26"/>
  <c r="D42" i="26"/>
  <c r="C42" i="26"/>
  <c r="P41" i="26"/>
  <c r="O41" i="26"/>
  <c r="N41" i="26"/>
  <c r="M41" i="26"/>
  <c r="L41" i="26"/>
  <c r="K41" i="26"/>
  <c r="J41" i="26"/>
  <c r="I41" i="26"/>
  <c r="H41" i="26"/>
  <c r="G41" i="26"/>
  <c r="F41" i="26"/>
  <c r="E41" i="26"/>
  <c r="D41" i="26"/>
  <c r="C41" i="26"/>
  <c r="Q40" i="26"/>
  <c r="P40" i="26"/>
  <c r="O40" i="26"/>
  <c r="N40" i="26"/>
  <c r="M40" i="26"/>
  <c r="L40" i="26"/>
  <c r="K40" i="26"/>
  <c r="J40" i="26"/>
  <c r="I40" i="26"/>
  <c r="H40" i="26"/>
  <c r="G40" i="26"/>
  <c r="F40" i="26"/>
  <c r="E40" i="26"/>
  <c r="D40" i="26"/>
  <c r="C40" i="26"/>
  <c r="Q39" i="26"/>
  <c r="P39" i="26"/>
  <c r="O39" i="26"/>
  <c r="N39" i="26"/>
  <c r="M39" i="26"/>
  <c r="L39" i="26"/>
  <c r="K39" i="26"/>
  <c r="J39" i="26"/>
  <c r="I39" i="26"/>
  <c r="H39" i="26"/>
  <c r="G39" i="26"/>
  <c r="F39" i="26"/>
  <c r="E39" i="26"/>
  <c r="D39" i="26"/>
  <c r="C39" i="26"/>
  <c r="Q38" i="26"/>
  <c r="P38" i="26"/>
  <c r="O38" i="26"/>
  <c r="N38" i="26"/>
  <c r="M38" i="26"/>
  <c r="L38" i="26"/>
  <c r="K38" i="26"/>
  <c r="J38" i="26"/>
  <c r="I38" i="26"/>
  <c r="H38" i="26"/>
  <c r="G38" i="26"/>
  <c r="F38" i="26"/>
  <c r="E38" i="26"/>
  <c r="D38" i="26"/>
  <c r="C38" i="26"/>
  <c r="Q37" i="26"/>
  <c r="P37" i="26"/>
  <c r="O37" i="26"/>
  <c r="N37" i="26"/>
  <c r="M37" i="26"/>
  <c r="L37" i="26"/>
  <c r="K37" i="26"/>
  <c r="J37" i="26"/>
  <c r="I37" i="26"/>
  <c r="H37" i="26"/>
  <c r="G37" i="26"/>
  <c r="F37" i="26"/>
  <c r="E37" i="26"/>
  <c r="D37" i="26"/>
  <c r="C37" i="26"/>
  <c r="Q36" i="26"/>
  <c r="P36" i="26"/>
  <c r="O36" i="26"/>
  <c r="N36" i="26"/>
  <c r="M36" i="26"/>
  <c r="L36" i="26"/>
  <c r="K36" i="26"/>
  <c r="J36" i="26"/>
  <c r="I36" i="26"/>
  <c r="H36" i="26"/>
  <c r="G36" i="26"/>
  <c r="F36" i="26"/>
  <c r="E36" i="26"/>
  <c r="D36" i="26"/>
  <c r="C36" i="26"/>
  <c r="Q35" i="26"/>
  <c r="P35" i="26"/>
  <c r="O35" i="26"/>
  <c r="N35" i="26"/>
  <c r="M35" i="26"/>
  <c r="L35" i="26"/>
  <c r="K35" i="26"/>
  <c r="J35" i="26"/>
  <c r="I35" i="26"/>
  <c r="H35" i="26"/>
  <c r="G35" i="26"/>
  <c r="F35" i="26"/>
  <c r="E35" i="26"/>
  <c r="D35" i="26"/>
  <c r="C35" i="26"/>
  <c r="P34" i="26"/>
  <c r="O34" i="26"/>
  <c r="N34" i="26"/>
  <c r="M34" i="26"/>
  <c r="L34" i="26"/>
  <c r="K34" i="26"/>
  <c r="J34" i="26"/>
  <c r="I34" i="26"/>
  <c r="H34" i="26"/>
  <c r="G34" i="26"/>
  <c r="F34" i="26"/>
  <c r="E34" i="26"/>
  <c r="D34" i="26"/>
  <c r="C34" i="26"/>
  <c r="Q33" i="26"/>
  <c r="P33" i="26"/>
  <c r="O33" i="26"/>
  <c r="N33" i="26"/>
  <c r="M33" i="26"/>
  <c r="L33" i="26"/>
  <c r="K33" i="26"/>
  <c r="J33" i="26"/>
  <c r="I33" i="26"/>
  <c r="H33" i="26"/>
  <c r="G33" i="26"/>
  <c r="F33" i="26"/>
  <c r="E33" i="26"/>
  <c r="D33" i="26"/>
  <c r="C33" i="26"/>
  <c r="Q32" i="26"/>
  <c r="P32" i="26"/>
  <c r="O32" i="26"/>
  <c r="N32" i="26"/>
  <c r="M32" i="26"/>
  <c r="L32" i="26"/>
  <c r="K32" i="26"/>
  <c r="J32" i="26"/>
  <c r="I32" i="26"/>
  <c r="H32" i="26"/>
  <c r="G32" i="26"/>
  <c r="F32" i="26"/>
  <c r="E32" i="26"/>
  <c r="D32" i="26"/>
  <c r="C32" i="26"/>
  <c r="Q31" i="26"/>
  <c r="P31" i="26"/>
  <c r="O31" i="26"/>
  <c r="N31" i="26"/>
  <c r="M31" i="26"/>
  <c r="L31" i="26"/>
  <c r="K31" i="26"/>
  <c r="J31" i="26"/>
  <c r="I31" i="26"/>
  <c r="H31" i="26"/>
  <c r="G31" i="26"/>
  <c r="F31" i="26"/>
  <c r="E31" i="26"/>
  <c r="D31" i="26"/>
  <c r="C31" i="26"/>
  <c r="P30" i="26"/>
  <c r="O30" i="26"/>
  <c r="N30" i="26"/>
  <c r="M30" i="26"/>
  <c r="L30" i="26"/>
  <c r="K30" i="26"/>
  <c r="J30" i="26"/>
  <c r="I30" i="26"/>
  <c r="H30" i="26"/>
  <c r="G30" i="26"/>
  <c r="F30" i="26"/>
  <c r="E30" i="26"/>
  <c r="D30" i="26"/>
  <c r="C30" i="26"/>
  <c r="P29" i="26"/>
  <c r="O29" i="26"/>
  <c r="N29" i="26"/>
  <c r="M29" i="26"/>
  <c r="L29" i="26"/>
  <c r="K29" i="26"/>
  <c r="J29" i="26"/>
  <c r="I29" i="26"/>
  <c r="H29" i="26"/>
  <c r="G29" i="26"/>
  <c r="F29" i="26"/>
  <c r="E29" i="26"/>
  <c r="D29" i="26"/>
  <c r="C29" i="26"/>
  <c r="Q28" i="26"/>
  <c r="P28" i="26"/>
  <c r="O28" i="26"/>
  <c r="N28" i="26"/>
  <c r="M28" i="26"/>
  <c r="L28" i="26"/>
  <c r="K28" i="26"/>
  <c r="J28" i="26"/>
  <c r="I28" i="26"/>
  <c r="H28" i="26"/>
  <c r="G28" i="26"/>
  <c r="F28" i="26"/>
  <c r="E28" i="26"/>
  <c r="D28" i="26"/>
  <c r="C28" i="26"/>
  <c r="Q27" i="26"/>
  <c r="P27" i="26"/>
  <c r="O27" i="26"/>
  <c r="N27" i="26"/>
  <c r="M27" i="26"/>
  <c r="L27" i="26"/>
  <c r="K27" i="26"/>
  <c r="J27" i="26"/>
  <c r="I27" i="26"/>
  <c r="H27" i="26"/>
  <c r="G27" i="26"/>
  <c r="F27" i="26"/>
  <c r="E27" i="26"/>
  <c r="D27" i="26"/>
  <c r="C27" i="26"/>
  <c r="Q26" i="26"/>
  <c r="P26" i="26"/>
  <c r="O26" i="26"/>
  <c r="N26" i="26"/>
  <c r="M26" i="26"/>
  <c r="L26" i="26"/>
  <c r="K26" i="26"/>
  <c r="J26" i="26"/>
  <c r="I26" i="26"/>
  <c r="H26" i="26"/>
  <c r="G26" i="26"/>
  <c r="F26" i="26"/>
  <c r="E26" i="26"/>
  <c r="D26" i="26"/>
  <c r="C26" i="26"/>
  <c r="Q25" i="26"/>
  <c r="P25" i="26"/>
  <c r="O25" i="26"/>
  <c r="N25" i="26"/>
  <c r="M25" i="26"/>
  <c r="L25" i="26"/>
  <c r="K25" i="26"/>
  <c r="J25" i="26"/>
  <c r="I25" i="26"/>
  <c r="H25" i="26"/>
  <c r="G25" i="26"/>
  <c r="F25" i="26"/>
  <c r="E25" i="26"/>
  <c r="D25" i="26"/>
  <c r="C25" i="26"/>
  <c r="Q24" i="26"/>
  <c r="P24" i="26"/>
  <c r="O24" i="26"/>
  <c r="N24" i="26"/>
  <c r="M24" i="26"/>
  <c r="L24" i="26"/>
  <c r="K24" i="26"/>
  <c r="J24" i="26"/>
  <c r="I24" i="26"/>
  <c r="H24" i="26"/>
  <c r="G24" i="26"/>
  <c r="F24" i="26"/>
  <c r="E24" i="26"/>
  <c r="D24" i="26"/>
  <c r="C24" i="26"/>
  <c r="Q23" i="26"/>
  <c r="P23" i="26"/>
  <c r="O23" i="26"/>
  <c r="N23" i="26"/>
  <c r="M23" i="26"/>
  <c r="L23" i="26"/>
  <c r="K23" i="26"/>
  <c r="J23" i="26"/>
  <c r="I23" i="26"/>
  <c r="H23" i="26"/>
  <c r="G23" i="26"/>
  <c r="F23" i="26"/>
  <c r="E23" i="26"/>
  <c r="D23" i="26"/>
  <c r="C23" i="26"/>
  <c r="Q22" i="26"/>
  <c r="P22" i="26"/>
  <c r="O22" i="26"/>
  <c r="N22" i="26"/>
  <c r="M22" i="26"/>
  <c r="L22" i="26"/>
  <c r="K22" i="26"/>
  <c r="J22" i="26"/>
  <c r="I22" i="26"/>
  <c r="H22" i="26"/>
  <c r="G22" i="26"/>
  <c r="F22" i="26"/>
  <c r="E22" i="26"/>
  <c r="D22" i="26"/>
  <c r="C22" i="26"/>
  <c r="Q21" i="26"/>
  <c r="P21" i="26"/>
  <c r="O21" i="26"/>
  <c r="N21" i="26"/>
  <c r="M21" i="26"/>
  <c r="L21" i="26"/>
  <c r="K21" i="26"/>
  <c r="J21" i="26"/>
  <c r="I21" i="26"/>
  <c r="H21" i="26"/>
  <c r="G21" i="26"/>
  <c r="F21" i="26"/>
  <c r="E21" i="26"/>
  <c r="D21" i="26"/>
  <c r="C21" i="26"/>
  <c r="Q20" i="26"/>
  <c r="P20" i="26"/>
  <c r="O20" i="26"/>
  <c r="N20" i="26"/>
  <c r="M20" i="26"/>
  <c r="L20" i="26"/>
  <c r="K20" i="26"/>
  <c r="J20" i="26"/>
  <c r="I20" i="26"/>
  <c r="H20" i="26"/>
  <c r="G20" i="26"/>
  <c r="F20" i="26"/>
  <c r="E20" i="26"/>
  <c r="D20" i="26"/>
  <c r="C20" i="26"/>
  <c r="Q19" i="26"/>
  <c r="P19" i="26"/>
  <c r="O19" i="26"/>
  <c r="N19" i="26"/>
  <c r="M19" i="26"/>
  <c r="L19" i="26"/>
  <c r="K19" i="26"/>
  <c r="J19" i="26"/>
  <c r="I19" i="26"/>
  <c r="H19" i="26"/>
  <c r="G19" i="26"/>
  <c r="F19" i="26"/>
  <c r="E19" i="26"/>
  <c r="D19" i="26"/>
  <c r="C19" i="26"/>
  <c r="Q18" i="26"/>
  <c r="P18" i="26"/>
  <c r="O18" i="26"/>
  <c r="N18" i="26"/>
  <c r="M18" i="26"/>
  <c r="L18" i="26"/>
  <c r="K18" i="26"/>
  <c r="J18" i="26"/>
  <c r="I18" i="26"/>
  <c r="H18" i="26"/>
  <c r="G18" i="26"/>
  <c r="F18" i="26"/>
  <c r="E18" i="26"/>
  <c r="D18" i="26"/>
  <c r="C18" i="26"/>
  <c r="Q17" i="26"/>
  <c r="P17" i="26"/>
  <c r="O17" i="26"/>
  <c r="N17" i="26"/>
  <c r="M17" i="26"/>
  <c r="L17" i="26"/>
  <c r="K17" i="26"/>
  <c r="J17" i="26"/>
  <c r="I17" i="26"/>
  <c r="H17" i="26"/>
  <c r="G17" i="26"/>
  <c r="F17" i="26"/>
  <c r="E17" i="26"/>
  <c r="D17" i="26"/>
  <c r="C17" i="26"/>
  <c r="Q16" i="26"/>
  <c r="P16" i="26"/>
  <c r="O16" i="26"/>
  <c r="N16" i="26"/>
  <c r="M16" i="26"/>
  <c r="L16" i="26"/>
  <c r="K16" i="26"/>
  <c r="J16" i="26"/>
  <c r="I16" i="26"/>
  <c r="H16" i="26"/>
  <c r="G16" i="26"/>
  <c r="F16" i="26"/>
  <c r="E16" i="26"/>
  <c r="D16" i="26"/>
  <c r="C16" i="26"/>
  <c r="Q15" i="26"/>
  <c r="P15" i="26"/>
  <c r="O15" i="26"/>
  <c r="N15" i="26"/>
  <c r="M15" i="26"/>
  <c r="L15" i="26"/>
  <c r="K15" i="26"/>
  <c r="J15" i="26"/>
  <c r="I15" i="26"/>
  <c r="H15" i="26"/>
  <c r="G15" i="26"/>
  <c r="F15" i="26"/>
  <c r="E15" i="26"/>
  <c r="D15" i="26"/>
  <c r="C15" i="26"/>
  <c r="Q14" i="26"/>
  <c r="P14" i="26"/>
  <c r="O14" i="26"/>
  <c r="N14" i="26"/>
  <c r="M14" i="26"/>
  <c r="L14" i="26"/>
  <c r="K14" i="26"/>
  <c r="J14" i="26"/>
  <c r="I14" i="26"/>
  <c r="H14" i="26"/>
  <c r="G14" i="26"/>
  <c r="F14" i="26"/>
  <c r="E14" i="26"/>
  <c r="D14" i="26"/>
  <c r="C14" i="26"/>
  <c r="Q13" i="26"/>
  <c r="P13" i="26"/>
  <c r="O13" i="26"/>
  <c r="N13" i="26"/>
  <c r="M13" i="26"/>
  <c r="L13" i="26"/>
  <c r="K13" i="26"/>
  <c r="J13" i="26"/>
  <c r="I13" i="26"/>
  <c r="H13" i="26"/>
  <c r="G13" i="26"/>
  <c r="F13" i="26"/>
  <c r="E13" i="26"/>
  <c r="D13" i="26"/>
  <c r="C13" i="26"/>
  <c r="Q12" i="26"/>
  <c r="P12" i="26"/>
  <c r="O12" i="26"/>
  <c r="N12" i="26"/>
  <c r="M12" i="26"/>
  <c r="L12" i="26"/>
  <c r="K12" i="26"/>
  <c r="J12" i="26"/>
  <c r="I12" i="26"/>
  <c r="H12" i="26"/>
  <c r="G12" i="26"/>
  <c r="F12" i="26"/>
  <c r="E12" i="26"/>
  <c r="D12" i="26"/>
  <c r="C12" i="26"/>
  <c r="Q11" i="26"/>
  <c r="P11" i="26"/>
  <c r="O11" i="26"/>
  <c r="N11" i="26"/>
  <c r="M11" i="26"/>
  <c r="L11" i="26"/>
  <c r="K11" i="26"/>
  <c r="J11" i="26"/>
  <c r="I11" i="26"/>
  <c r="H11" i="26"/>
  <c r="G11" i="26"/>
  <c r="F11" i="26"/>
  <c r="E11" i="26"/>
  <c r="D11" i="26"/>
  <c r="C11" i="26"/>
  <c r="Q10" i="26"/>
  <c r="P10" i="26"/>
  <c r="O10" i="26"/>
  <c r="N10" i="26"/>
  <c r="M10" i="26"/>
  <c r="L10" i="26"/>
  <c r="K10" i="26"/>
  <c r="J10" i="26"/>
  <c r="I10" i="26"/>
  <c r="H10" i="26"/>
  <c r="G10" i="26"/>
  <c r="F10" i="26"/>
  <c r="E10" i="26"/>
  <c r="D10" i="26"/>
  <c r="C10" i="26"/>
  <c r="P9" i="26"/>
  <c r="O9" i="26"/>
  <c r="N9" i="26"/>
  <c r="M9" i="26"/>
  <c r="L9" i="26"/>
  <c r="K9" i="26"/>
  <c r="J9" i="26"/>
  <c r="I9" i="26"/>
  <c r="H9" i="26"/>
  <c r="G9" i="26"/>
  <c r="F9" i="26"/>
  <c r="E9" i="26"/>
  <c r="D9" i="26"/>
  <c r="C9" i="26"/>
  <c r="Q8" i="26"/>
  <c r="P8" i="26"/>
  <c r="O8" i="26"/>
  <c r="N8" i="26"/>
  <c r="M8" i="26"/>
  <c r="L8" i="26"/>
  <c r="K8" i="26"/>
  <c r="J8" i="26"/>
  <c r="I8" i="26"/>
  <c r="H8" i="26"/>
  <c r="G8" i="26"/>
  <c r="F8" i="26"/>
  <c r="E8" i="26"/>
  <c r="D8" i="26"/>
  <c r="C8" i="26"/>
  <c r="Q7" i="26"/>
  <c r="P7" i="26"/>
  <c r="O7" i="26"/>
  <c r="N7" i="26"/>
  <c r="M7" i="26"/>
  <c r="L7" i="26"/>
  <c r="K7" i="26"/>
  <c r="J7" i="26"/>
  <c r="I7" i="26"/>
  <c r="H7" i="26"/>
  <c r="G7" i="26"/>
  <c r="F7" i="26"/>
  <c r="E7" i="26"/>
  <c r="D7" i="26"/>
  <c r="C7" i="26"/>
  <c r="P6" i="26"/>
  <c r="O6" i="26"/>
  <c r="N6" i="26"/>
  <c r="M6" i="26"/>
  <c r="L6" i="26"/>
  <c r="K6" i="26"/>
  <c r="J6" i="26"/>
  <c r="I6" i="26"/>
  <c r="H6" i="26"/>
  <c r="G6" i="26"/>
  <c r="F6" i="26"/>
  <c r="E6" i="26"/>
  <c r="D6" i="26"/>
  <c r="C6" i="26"/>
  <c r="CR5" i="26"/>
  <c r="CA5" i="26"/>
  <c r="G289" i="27" l="1"/>
  <c r="K289" i="27"/>
  <c r="O289" i="27"/>
  <c r="D85" i="26"/>
  <c r="D84" i="26"/>
  <c r="D82" i="26"/>
  <c r="D77" i="26"/>
  <c r="D75" i="26"/>
  <c r="D80" i="26"/>
  <c r="D76" i="26"/>
  <c r="D83" i="26"/>
  <c r="D78" i="26"/>
  <c r="H85" i="26"/>
  <c r="H84" i="26"/>
  <c r="H82" i="26"/>
  <c r="H77" i="26"/>
  <c r="H75" i="26"/>
  <c r="H80" i="26"/>
  <c r="H76" i="26"/>
  <c r="H78" i="26"/>
  <c r="L85" i="26"/>
  <c r="L84" i="26"/>
  <c r="L82" i="26"/>
  <c r="L83" i="26"/>
  <c r="L77" i="26"/>
  <c r="L75" i="26"/>
  <c r="L80" i="26"/>
  <c r="L76" i="26"/>
  <c r="L78" i="26"/>
  <c r="P85" i="26"/>
  <c r="P84" i="26"/>
  <c r="P82" i="26"/>
  <c r="P77" i="26"/>
  <c r="P75" i="26"/>
  <c r="P83" i="26"/>
  <c r="P80" i="26"/>
  <c r="P76" i="26"/>
  <c r="P78" i="26"/>
  <c r="Q83" i="26"/>
  <c r="Q80" i="26"/>
  <c r="Q6" i="26"/>
  <c r="Q30" i="26"/>
  <c r="Q34" i="26"/>
  <c r="Q42" i="26"/>
  <c r="Q46" i="26"/>
  <c r="Q50" i="26"/>
  <c r="Q54" i="26"/>
  <c r="Q58" i="26"/>
  <c r="Q66" i="26"/>
  <c r="Q75" i="26"/>
  <c r="Q76" i="26"/>
  <c r="Q81" i="26"/>
  <c r="E84" i="26"/>
  <c r="E85" i="26"/>
  <c r="Q84" i="26"/>
  <c r="Q85" i="26"/>
  <c r="M30" i="17"/>
  <c r="G33" i="17"/>
  <c r="AH197" i="26"/>
  <c r="H97" i="26"/>
  <c r="E97" i="26"/>
  <c r="B200" i="26"/>
  <c r="I97" i="26"/>
  <c r="M97" i="26"/>
  <c r="Q97" i="26"/>
  <c r="F97" i="26"/>
  <c r="J97" i="26"/>
  <c r="N97" i="26"/>
  <c r="C97" i="26"/>
  <c r="G97" i="26"/>
  <c r="K97" i="26"/>
  <c r="O97" i="26"/>
  <c r="AX87" i="26"/>
  <c r="Q197" i="26"/>
  <c r="R25" i="18"/>
  <c r="D97" i="26" l="1"/>
  <c r="P97" i="26"/>
  <c r="L97" i="26"/>
  <c r="AX88" i="26"/>
  <c r="AX89" i="26" l="1"/>
  <c r="D298" i="15"/>
  <c r="M5" i="17"/>
  <c r="M6" i="17"/>
  <c r="M7" i="17"/>
  <c r="M8" i="17"/>
  <c r="M9" i="17"/>
  <c r="M10" i="17"/>
  <c r="M11" i="17"/>
  <c r="M12" i="17"/>
  <c r="M13" i="17"/>
  <c r="M14" i="17"/>
  <c r="M15" i="17"/>
  <c r="M4" i="17"/>
  <c r="O73" i="23"/>
  <c r="N73" i="23"/>
  <c r="M73" i="23"/>
  <c r="L73" i="23"/>
  <c r="K73" i="23"/>
  <c r="J73" i="23"/>
  <c r="I73" i="23"/>
  <c r="H73" i="23"/>
  <c r="G73" i="23"/>
  <c r="F73" i="23"/>
  <c r="E73" i="23"/>
  <c r="D73" i="23"/>
  <c r="C73" i="23"/>
  <c r="O76" i="23"/>
  <c r="O80" i="23"/>
  <c r="AX90" i="26" l="1"/>
  <c r="D84" i="25" a="1"/>
  <c r="H84" i="25" s="1"/>
  <c r="F16" i="19"/>
  <c r="AX91" i="26" l="1"/>
  <c r="P84" i="25"/>
  <c r="K84" i="25"/>
  <c r="R84" i="25"/>
  <c r="N84" i="25"/>
  <c r="J84" i="25"/>
  <c r="E84" i="25"/>
  <c r="L84" i="25"/>
  <c r="G84" i="25"/>
  <c r="O84" i="25"/>
  <c r="F84" i="25"/>
  <c r="Q84" i="25"/>
  <c r="M84" i="25"/>
  <c r="I84" i="25"/>
  <c r="D84" i="25"/>
  <c r="AX92" i="26" l="1"/>
  <c r="E295" i="15"/>
  <c r="F295" i="15"/>
  <c r="G295" i="15"/>
  <c r="G7" i="18" s="1"/>
  <c r="H295" i="15"/>
  <c r="I295" i="15"/>
  <c r="J295" i="15"/>
  <c r="K295" i="15"/>
  <c r="K7" i="18" s="1"/>
  <c r="L295" i="15"/>
  <c r="M295" i="15"/>
  <c r="N295" i="15"/>
  <c r="O295" i="15"/>
  <c r="O7" i="18" s="1"/>
  <c r="P295" i="15"/>
  <c r="Q295" i="15"/>
  <c r="R295" i="15"/>
  <c r="E296" i="15"/>
  <c r="F296" i="15"/>
  <c r="G296" i="15"/>
  <c r="H296" i="15"/>
  <c r="H8" i="18" s="1"/>
  <c r="I296" i="15"/>
  <c r="J296" i="15"/>
  <c r="K296" i="15"/>
  <c r="L296" i="15"/>
  <c r="L8" i="18" s="1"/>
  <c r="M296" i="15"/>
  <c r="N296" i="15"/>
  <c r="O296" i="15"/>
  <c r="P296" i="15"/>
  <c r="P8" i="18" s="1"/>
  <c r="Q296" i="15"/>
  <c r="R296" i="15"/>
  <c r="D296" i="15"/>
  <c r="D8" i="18" s="1"/>
  <c r="D295" i="15"/>
  <c r="R21" i="22"/>
  <c r="R23" i="22" s="1"/>
  <c r="M80" i="25"/>
  <c r="M88" i="25" s="1"/>
  <c r="M18" i="18" s="1"/>
  <c r="J42" i="25"/>
  <c r="C80" i="23"/>
  <c r="M76" i="23"/>
  <c r="C55" i="23"/>
  <c r="D80" i="23"/>
  <c r="E80" i="23"/>
  <c r="F80" i="23"/>
  <c r="G80" i="23"/>
  <c r="H80" i="23"/>
  <c r="I80" i="23"/>
  <c r="J80" i="23"/>
  <c r="K80" i="23"/>
  <c r="L80" i="23"/>
  <c r="M80" i="23"/>
  <c r="N80" i="23"/>
  <c r="D56" i="23"/>
  <c r="D67" i="23" s="1"/>
  <c r="D96" i="23" s="1"/>
  <c r="E56" i="23"/>
  <c r="E67" i="23" s="1"/>
  <c r="E96" i="23" s="1"/>
  <c r="F56" i="23"/>
  <c r="F67" i="23" s="1"/>
  <c r="F96" i="23" s="1"/>
  <c r="G56" i="23"/>
  <c r="G67" i="23" s="1"/>
  <c r="G96" i="23" s="1"/>
  <c r="H56" i="23"/>
  <c r="H67" i="23" s="1"/>
  <c r="H96" i="23" s="1"/>
  <c r="I56" i="23"/>
  <c r="I67" i="23" s="1"/>
  <c r="I96" i="23" s="1"/>
  <c r="J56" i="23"/>
  <c r="J67" i="23" s="1"/>
  <c r="J96" i="23" s="1"/>
  <c r="K56" i="23"/>
  <c r="K67" i="23" s="1"/>
  <c r="K96" i="23" s="1"/>
  <c r="L56" i="23"/>
  <c r="L67" i="23" s="1"/>
  <c r="L96" i="23" s="1"/>
  <c r="M56" i="23"/>
  <c r="M67" i="23" s="1"/>
  <c r="M96" i="23" s="1"/>
  <c r="N56" i="23"/>
  <c r="N67" i="23" s="1"/>
  <c r="N96" i="23" s="1"/>
  <c r="C56" i="23"/>
  <c r="D54" i="23"/>
  <c r="D63" i="23" s="1"/>
  <c r="D92" i="23" s="1"/>
  <c r="E54" i="23"/>
  <c r="E63" i="23" s="1"/>
  <c r="E92" i="23" s="1"/>
  <c r="F54" i="23"/>
  <c r="F63" i="23" s="1"/>
  <c r="F92" i="23" s="1"/>
  <c r="G54" i="23"/>
  <c r="G63" i="23" s="1"/>
  <c r="G92" i="23" s="1"/>
  <c r="H54" i="23"/>
  <c r="H63" i="23" s="1"/>
  <c r="H92" i="23" s="1"/>
  <c r="I54" i="23"/>
  <c r="I63" i="23" s="1"/>
  <c r="I92" i="23" s="1"/>
  <c r="J54" i="23"/>
  <c r="J63" i="23" s="1"/>
  <c r="J92" i="23" s="1"/>
  <c r="K54" i="23"/>
  <c r="K63" i="23" s="1"/>
  <c r="K92" i="23" s="1"/>
  <c r="L54" i="23"/>
  <c r="L63" i="23" s="1"/>
  <c r="L92" i="23" s="1"/>
  <c r="M54" i="23"/>
  <c r="M63" i="23" s="1"/>
  <c r="M92" i="23" s="1"/>
  <c r="N54" i="23"/>
  <c r="D55" i="23"/>
  <c r="D64" i="23" s="1"/>
  <c r="D93" i="23" s="1"/>
  <c r="E55" i="23"/>
  <c r="E64" i="23" s="1"/>
  <c r="E93" i="23" s="1"/>
  <c r="F55" i="23"/>
  <c r="F64" i="23" s="1"/>
  <c r="F93" i="23" s="1"/>
  <c r="G55" i="23"/>
  <c r="G64" i="23" s="1"/>
  <c r="G93" i="23" s="1"/>
  <c r="H55" i="23"/>
  <c r="H64" i="23" s="1"/>
  <c r="H93" i="23" s="1"/>
  <c r="I55" i="23"/>
  <c r="I64" i="23" s="1"/>
  <c r="I93" i="23" s="1"/>
  <c r="J55" i="23"/>
  <c r="J64" i="23" s="1"/>
  <c r="J93" i="23" s="1"/>
  <c r="K55" i="23"/>
  <c r="K64" i="23" s="1"/>
  <c r="K93" i="23" s="1"/>
  <c r="L55" i="23"/>
  <c r="L64" i="23" s="1"/>
  <c r="L93" i="23" s="1"/>
  <c r="M55" i="23"/>
  <c r="M64" i="23" s="1"/>
  <c r="M93" i="23" s="1"/>
  <c r="N55" i="23"/>
  <c r="N64" i="23" s="1"/>
  <c r="N93" i="23" s="1"/>
  <c r="C54" i="23"/>
  <c r="D53" i="23"/>
  <c r="D62" i="23" s="1"/>
  <c r="D91" i="23" s="1"/>
  <c r="E53" i="23"/>
  <c r="E62" i="23" s="1"/>
  <c r="E91" i="23" s="1"/>
  <c r="F53" i="23"/>
  <c r="F62" i="23" s="1"/>
  <c r="F91" i="23" s="1"/>
  <c r="G53" i="23"/>
  <c r="G62" i="23" s="1"/>
  <c r="G91" i="23" s="1"/>
  <c r="H53" i="23"/>
  <c r="H62" i="23" s="1"/>
  <c r="H91" i="23" s="1"/>
  <c r="I53" i="23"/>
  <c r="I62" i="23" s="1"/>
  <c r="I91" i="23" s="1"/>
  <c r="J53" i="23"/>
  <c r="J62" i="23" s="1"/>
  <c r="J91" i="23" s="1"/>
  <c r="K53" i="23"/>
  <c r="K62" i="23" s="1"/>
  <c r="K91" i="23" s="1"/>
  <c r="L53" i="23"/>
  <c r="L62" i="23" s="1"/>
  <c r="L91" i="23" s="1"/>
  <c r="M53" i="23"/>
  <c r="M62" i="23" s="1"/>
  <c r="M91" i="23" s="1"/>
  <c r="N53" i="23"/>
  <c r="N62" i="23" s="1"/>
  <c r="N91" i="23" s="1"/>
  <c r="C53" i="23"/>
  <c r="D51" i="23"/>
  <c r="E51" i="23"/>
  <c r="F51" i="23"/>
  <c r="G51" i="23"/>
  <c r="H51" i="23"/>
  <c r="I51" i="23"/>
  <c r="J51" i="23"/>
  <c r="K51" i="23"/>
  <c r="L51" i="23"/>
  <c r="M51" i="23"/>
  <c r="N51" i="23"/>
  <c r="D52" i="23"/>
  <c r="D59" i="23" s="1"/>
  <c r="E52" i="23"/>
  <c r="E59" i="23" s="1"/>
  <c r="F52" i="23"/>
  <c r="F59" i="23" s="1"/>
  <c r="G52" i="23"/>
  <c r="G59" i="23" s="1"/>
  <c r="H52" i="23"/>
  <c r="H59" i="23" s="1"/>
  <c r="I52" i="23"/>
  <c r="I59" i="23" s="1"/>
  <c r="J52" i="23"/>
  <c r="J59" i="23" s="1"/>
  <c r="K52" i="23"/>
  <c r="K59" i="23" s="1"/>
  <c r="L52" i="23"/>
  <c r="L59" i="23" s="1"/>
  <c r="M52" i="23"/>
  <c r="M59" i="23" s="1"/>
  <c r="N52" i="23"/>
  <c r="N59" i="23" s="1"/>
  <c r="C52" i="23"/>
  <c r="AX93" i="26" l="1"/>
  <c r="F7" i="18"/>
  <c r="C103" i="23"/>
  <c r="G8" i="18"/>
  <c r="R7" i="18"/>
  <c r="O8" i="18"/>
  <c r="N7" i="18"/>
  <c r="K8" i="18"/>
  <c r="J7" i="18"/>
  <c r="R8" i="18"/>
  <c r="N8" i="18"/>
  <c r="J8" i="18"/>
  <c r="F8" i="18"/>
  <c r="Q7" i="18"/>
  <c r="M7" i="18"/>
  <c r="I7" i="18"/>
  <c r="E7" i="18"/>
  <c r="Q8" i="18"/>
  <c r="M8" i="18"/>
  <c r="I8" i="18"/>
  <c r="E8" i="18"/>
  <c r="P7" i="18"/>
  <c r="L7" i="18"/>
  <c r="H7" i="18"/>
  <c r="D7" i="18"/>
  <c r="O55" i="23"/>
  <c r="O64" i="23" s="1"/>
  <c r="O93" i="23" s="1"/>
  <c r="C62" i="23"/>
  <c r="C91" i="23" s="1"/>
  <c r="O53" i="23"/>
  <c r="O62" i="23" s="1"/>
  <c r="O91" i="23" s="1"/>
  <c r="O54" i="23"/>
  <c r="O63" i="23" s="1"/>
  <c r="O92" i="23" s="1"/>
  <c r="C67" i="23"/>
  <c r="C96" i="23" s="1"/>
  <c r="O56" i="23"/>
  <c r="O67" i="23" s="1"/>
  <c r="O96" i="23" s="1"/>
  <c r="C59" i="23"/>
  <c r="O52" i="23"/>
  <c r="O59" i="23" s="1"/>
  <c r="C64" i="23"/>
  <c r="C93" i="23" s="1"/>
  <c r="N63" i="23"/>
  <c r="N92" i="23" s="1"/>
  <c r="G44" i="25"/>
  <c r="Q44" i="25"/>
  <c r="J40" i="25"/>
  <c r="P40" i="25"/>
  <c r="E44" i="25"/>
  <c r="N44" i="25"/>
  <c r="I80" i="25"/>
  <c r="I88" i="25" s="1"/>
  <c r="I18" i="18" s="1"/>
  <c r="K80" i="25"/>
  <c r="K88" i="25" s="1"/>
  <c r="K18" i="18" s="1"/>
  <c r="K40" i="25"/>
  <c r="H40" i="25"/>
  <c r="K44" i="25"/>
  <c r="I43" i="25"/>
  <c r="L44" i="25"/>
  <c r="E80" i="25"/>
  <c r="E88" i="25" s="1"/>
  <c r="E18" i="18" s="1"/>
  <c r="Q80" i="25"/>
  <c r="Q88" i="25" s="1"/>
  <c r="Q18" i="18" s="1"/>
  <c r="F40" i="25"/>
  <c r="I44" i="25"/>
  <c r="E43" i="25"/>
  <c r="P43" i="25"/>
  <c r="O80" i="25"/>
  <c r="O88" i="25" s="1"/>
  <c r="O18" i="18" s="1"/>
  <c r="N40" i="25"/>
  <c r="G43" i="25"/>
  <c r="N43" i="25"/>
  <c r="Q43" i="25"/>
  <c r="G80" i="25"/>
  <c r="G88" i="25" s="1"/>
  <c r="G18" i="18" s="1"/>
  <c r="I40" i="25"/>
  <c r="E40" i="25"/>
  <c r="M40" i="25"/>
  <c r="H44" i="25"/>
  <c r="D44" i="25"/>
  <c r="F43" i="25"/>
  <c r="M44" i="25"/>
  <c r="M43" i="25"/>
  <c r="J80" i="25"/>
  <c r="J88" i="25" s="1"/>
  <c r="J18" i="18" s="1"/>
  <c r="F80" i="25"/>
  <c r="F88" i="25" s="1"/>
  <c r="F18" i="18" s="1"/>
  <c r="N80" i="25"/>
  <c r="N88" i="25" s="1"/>
  <c r="N18" i="18" s="1"/>
  <c r="L40" i="25"/>
  <c r="L43" i="25"/>
  <c r="D40" i="25"/>
  <c r="G40" i="25"/>
  <c r="O40" i="25"/>
  <c r="Q40" i="25"/>
  <c r="K43" i="25"/>
  <c r="K42" i="25" s="1"/>
  <c r="F44" i="25"/>
  <c r="H43" i="25"/>
  <c r="H42" i="25" s="1"/>
  <c r="O44" i="25"/>
  <c r="O43" i="25"/>
  <c r="P44" i="25"/>
  <c r="H80" i="25"/>
  <c r="H88" i="25" s="1"/>
  <c r="H18" i="18" s="1"/>
  <c r="D80" i="25"/>
  <c r="D88" i="25" s="1"/>
  <c r="D18" i="18" s="1"/>
  <c r="L80" i="25"/>
  <c r="L88" i="25" s="1"/>
  <c r="L18" i="18" s="1"/>
  <c r="P80" i="25"/>
  <c r="P88" i="25" s="1"/>
  <c r="P18" i="18" s="1"/>
  <c r="E76" i="23"/>
  <c r="E61" i="23" s="1"/>
  <c r="F10" i="25" s="1"/>
  <c r="G76" i="23"/>
  <c r="G61" i="23" s="1"/>
  <c r="H10" i="25" s="1"/>
  <c r="K76" i="23"/>
  <c r="K61" i="23" s="1"/>
  <c r="M10" i="25" s="1"/>
  <c r="F76" i="23"/>
  <c r="F61" i="23" s="1"/>
  <c r="G10" i="25" s="1"/>
  <c r="C63" i="23"/>
  <c r="M61" i="23"/>
  <c r="I76" i="23"/>
  <c r="I61" i="23" s="1"/>
  <c r="N76" i="23"/>
  <c r="N61" i="23" s="1"/>
  <c r="Q10" i="25" s="1"/>
  <c r="J76" i="23"/>
  <c r="J61" i="23" s="1"/>
  <c r="L10" i="25" s="1"/>
  <c r="C76" i="23"/>
  <c r="C61" i="23" s="1"/>
  <c r="D10" i="25" s="1"/>
  <c r="D76" i="23"/>
  <c r="D61" i="23" s="1"/>
  <c r="E10" i="25" s="1"/>
  <c r="H76" i="23"/>
  <c r="H61" i="23" s="1"/>
  <c r="I10" i="25" s="1"/>
  <c r="L76" i="23"/>
  <c r="L61" i="23" s="1"/>
  <c r="N10" i="25" s="1"/>
  <c r="AX94" i="26" l="1"/>
  <c r="O61" i="23"/>
  <c r="O90" i="23" s="1"/>
  <c r="O60" i="23"/>
  <c r="I42" i="25"/>
  <c r="L42" i="25"/>
  <c r="G42" i="25"/>
  <c r="R80" i="25"/>
  <c r="R88" i="25" s="1"/>
  <c r="R18" i="18" s="1"/>
  <c r="E42" i="25"/>
  <c r="P42" i="25"/>
  <c r="Q42" i="25"/>
  <c r="N42" i="25"/>
  <c r="O42" i="25"/>
  <c r="F42" i="25"/>
  <c r="M42" i="25"/>
  <c r="R43" i="25"/>
  <c r="K10" i="25"/>
  <c r="J10" i="25"/>
  <c r="R40" i="25"/>
  <c r="R44" i="25"/>
  <c r="C92" i="23"/>
  <c r="D43" i="25"/>
  <c r="D42" i="25" s="1"/>
  <c r="O10" i="25"/>
  <c r="P10" i="25"/>
  <c r="N60" i="23"/>
  <c r="Q9" i="25" s="1"/>
  <c r="N90" i="23"/>
  <c r="M60" i="23"/>
  <c r="M90" i="23"/>
  <c r="L60" i="23"/>
  <c r="N9" i="25" s="1"/>
  <c r="L90" i="23"/>
  <c r="K60" i="23"/>
  <c r="M9" i="25" s="1"/>
  <c r="K90" i="23"/>
  <c r="J60" i="23"/>
  <c r="L9" i="25" s="1"/>
  <c r="J90" i="23"/>
  <c r="I60" i="23"/>
  <c r="I90" i="23"/>
  <c r="H60" i="23"/>
  <c r="I9" i="25" s="1"/>
  <c r="H90" i="23"/>
  <c r="G60" i="23"/>
  <c r="H9" i="25" s="1"/>
  <c r="G90" i="23"/>
  <c r="F60" i="23"/>
  <c r="G9" i="25" s="1"/>
  <c r="F90" i="23"/>
  <c r="E60" i="23"/>
  <c r="F9" i="25" s="1"/>
  <c r="E90" i="23"/>
  <c r="D60" i="23"/>
  <c r="E9" i="25" s="1"/>
  <c r="D90" i="23"/>
  <c r="C60" i="23"/>
  <c r="C90" i="23"/>
  <c r="R10" i="25"/>
  <c r="AX95" i="26" l="1"/>
  <c r="O89" i="23"/>
  <c r="O65" i="23"/>
  <c r="R42" i="25"/>
  <c r="E8" i="25"/>
  <c r="E87" i="25"/>
  <c r="G8" i="25"/>
  <c r="G87" i="25"/>
  <c r="I8" i="25"/>
  <c r="I87" i="25"/>
  <c r="L8" i="25"/>
  <c r="L87" i="25"/>
  <c r="N8" i="25"/>
  <c r="N87" i="25"/>
  <c r="Q8" i="25"/>
  <c r="Q87" i="25"/>
  <c r="F8" i="25"/>
  <c r="F87" i="25"/>
  <c r="H8" i="25"/>
  <c r="H87" i="25"/>
  <c r="M8" i="25"/>
  <c r="M87" i="25"/>
  <c r="J9" i="25"/>
  <c r="K9" i="25"/>
  <c r="C65" i="23"/>
  <c r="D9" i="25"/>
  <c r="P9" i="25"/>
  <c r="O9" i="25"/>
  <c r="N65" i="23"/>
  <c r="N89" i="23"/>
  <c r="M65" i="23"/>
  <c r="M89" i="23"/>
  <c r="L65" i="23"/>
  <c r="L89" i="23"/>
  <c r="K65" i="23"/>
  <c r="K89" i="23"/>
  <c r="J65" i="23"/>
  <c r="J89" i="23"/>
  <c r="I65" i="23"/>
  <c r="I89" i="23"/>
  <c r="H65" i="23"/>
  <c r="H89" i="23"/>
  <c r="G65" i="23"/>
  <c r="G89" i="23"/>
  <c r="F65" i="23"/>
  <c r="F89" i="23"/>
  <c r="E65" i="23"/>
  <c r="E89" i="23"/>
  <c r="D65" i="23"/>
  <c r="D89" i="23"/>
  <c r="R9" i="25"/>
  <c r="C89" i="23"/>
  <c r="O94" i="23" l="1"/>
  <c r="O88" i="23"/>
  <c r="H86" i="25"/>
  <c r="H17" i="18"/>
  <c r="Q86" i="25"/>
  <c r="Q17" i="18"/>
  <c r="G86" i="25"/>
  <c r="G17" i="18"/>
  <c r="D87" i="25"/>
  <c r="D17" i="18" s="1"/>
  <c r="M86" i="25"/>
  <c r="M17" i="18"/>
  <c r="F86" i="25"/>
  <c r="F17" i="18"/>
  <c r="N86" i="25"/>
  <c r="N17" i="18"/>
  <c r="I86" i="25"/>
  <c r="I17" i="18"/>
  <c r="E86" i="25"/>
  <c r="E17" i="18"/>
  <c r="R87" i="25"/>
  <c r="R17" i="18" s="1"/>
  <c r="X9" i="25"/>
  <c r="L86" i="25"/>
  <c r="L17" i="18"/>
  <c r="K8" i="25"/>
  <c r="K87" i="25"/>
  <c r="O8" i="25"/>
  <c r="O87" i="25"/>
  <c r="R8" i="25"/>
  <c r="P8" i="25"/>
  <c r="P87" i="25"/>
  <c r="J8" i="25"/>
  <c r="J87" i="25"/>
  <c r="D8" i="25"/>
  <c r="N94" i="23"/>
  <c r="N88" i="23"/>
  <c r="M88" i="23"/>
  <c r="M94" i="23"/>
  <c r="L94" i="23"/>
  <c r="L88" i="23"/>
  <c r="K94" i="23"/>
  <c r="K88" i="23"/>
  <c r="J94" i="23"/>
  <c r="J88" i="23"/>
  <c r="I88" i="23"/>
  <c r="I94" i="23"/>
  <c r="H88" i="23"/>
  <c r="H94" i="23"/>
  <c r="G94" i="23"/>
  <c r="G88" i="23"/>
  <c r="F94" i="23"/>
  <c r="F88" i="23"/>
  <c r="E94" i="23"/>
  <c r="E88" i="23"/>
  <c r="D88" i="23"/>
  <c r="D94" i="23"/>
  <c r="C94" i="23"/>
  <c r="C88" i="23"/>
  <c r="R86" i="25" l="1"/>
  <c r="J86" i="25"/>
  <c r="J17" i="18"/>
  <c r="K86" i="25"/>
  <c r="K17" i="18"/>
  <c r="D86" i="25"/>
  <c r="P86" i="25"/>
  <c r="P17" i="18"/>
  <c r="O86" i="25"/>
  <c r="O17" i="18"/>
  <c r="R89" i="25"/>
  <c r="R19" i="18" l="1"/>
  <c r="L26" i="18" s="1"/>
  <c r="C51" i="23"/>
  <c r="D27" i="29" l="1"/>
  <c r="D33" i="29" s="1"/>
  <c r="Q130" i="6" l="1"/>
  <c r="C197" i="6"/>
  <c r="AC66" i="1"/>
  <c r="AC67" i="1"/>
  <c r="AC68" i="1"/>
  <c r="AC69" i="1"/>
  <c r="AC70" i="1"/>
  <c r="AC71" i="1"/>
  <c r="AC72" i="1"/>
  <c r="AC73" i="1"/>
  <c r="AC74" i="1"/>
  <c r="AC75" i="1"/>
  <c r="AC76" i="1"/>
  <c r="AC77" i="1"/>
  <c r="AC78" i="1"/>
  <c r="AC79" i="1"/>
  <c r="AC80" i="1"/>
  <c r="AC81" i="1"/>
  <c r="AC82" i="1"/>
  <c r="AC83" i="1"/>
  <c r="AC84" i="1"/>
  <c r="AC85" i="1"/>
  <c r="AC86" i="1"/>
  <c r="AC87" i="1"/>
  <c r="AC88" i="1"/>
  <c r="AC89" i="1"/>
  <c r="AC90" i="1"/>
  <c r="AC91" i="1"/>
  <c r="AC92" i="1"/>
  <c r="AC93" i="1"/>
  <c r="AC94" i="1"/>
  <c r="N6" i="1"/>
  <c r="N7" i="1"/>
  <c r="N8" i="1"/>
  <c r="N9" i="1"/>
  <c r="N10" i="1"/>
  <c r="N11" i="1"/>
  <c r="N12" i="1"/>
  <c r="N13" i="1"/>
  <c r="N14" i="1"/>
  <c r="N15" i="1"/>
  <c r="N16" i="1"/>
  <c r="N17" i="1"/>
  <c r="N18" i="1"/>
  <c r="N19" i="1"/>
  <c r="N20" i="1"/>
  <c r="N21" i="1"/>
  <c r="N22" i="1"/>
  <c r="N23" i="1"/>
  <c r="N24" i="1"/>
  <c r="N25" i="1"/>
  <c r="N26" i="1"/>
  <c r="N27" i="1"/>
  <c r="N28" i="1"/>
  <c r="N29" i="1"/>
  <c r="N30" i="1"/>
  <c r="N31" i="1"/>
  <c r="N32" i="1"/>
  <c r="N33" i="1"/>
  <c r="N34" i="1"/>
  <c r="N35" i="1"/>
  <c r="N36" i="1"/>
  <c r="N37" i="1"/>
  <c r="N38" i="1"/>
  <c r="N39" i="1"/>
  <c r="N40" i="1"/>
  <c r="N41" i="1"/>
  <c r="N42" i="1"/>
  <c r="N43" i="1"/>
  <c r="N44" i="1"/>
  <c r="N45" i="1"/>
  <c r="N46" i="1"/>
  <c r="N47" i="1"/>
  <c r="N48" i="1"/>
  <c r="N49" i="1"/>
  <c r="N50" i="1"/>
  <c r="N51" i="1"/>
  <c r="N52" i="1"/>
  <c r="N53" i="1"/>
  <c r="N54" i="1"/>
  <c r="N55" i="1"/>
  <c r="N56" i="1"/>
  <c r="N57" i="1"/>
  <c r="N58" i="1"/>
  <c r="N59" i="1"/>
  <c r="N60" i="1"/>
  <c r="N61" i="1"/>
  <c r="N62" i="1"/>
  <c r="N63" i="1"/>
  <c r="N64" i="1"/>
  <c r="N65" i="1"/>
  <c r="N66" i="1"/>
  <c r="N67" i="1"/>
  <c r="N68" i="1"/>
  <c r="N69" i="1"/>
  <c r="N70" i="1"/>
  <c r="N72" i="1"/>
  <c r="N73" i="1"/>
  <c r="N74" i="1"/>
  <c r="N75" i="1"/>
  <c r="N76" i="1"/>
  <c r="N77" i="1"/>
  <c r="N78" i="1"/>
  <c r="N79" i="1"/>
  <c r="N80" i="1"/>
  <c r="N81" i="1"/>
  <c r="N82" i="1"/>
  <c r="N83" i="1"/>
  <c r="N84" i="1"/>
  <c r="N5" i="1"/>
  <c r="AC98" i="1" l="1"/>
  <c r="N98" i="1"/>
  <c r="D294" i="15"/>
  <c r="E294" i="15"/>
  <c r="F294" i="15"/>
  <c r="G294" i="15"/>
  <c r="H294" i="15"/>
  <c r="I294" i="15"/>
  <c r="J294" i="15"/>
  <c r="K294" i="15"/>
  <c r="L294" i="15"/>
  <c r="M294" i="15"/>
  <c r="N294" i="15"/>
  <c r="O294" i="15"/>
  <c r="P294" i="15"/>
  <c r="Q294" i="15"/>
  <c r="R294" i="15"/>
  <c r="E297" i="15"/>
  <c r="E9" i="18" s="1"/>
  <c r="E10" i="18" s="1"/>
  <c r="F297" i="15"/>
  <c r="F9" i="18" s="1"/>
  <c r="F10" i="18" s="1"/>
  <c r="G297" i="15"/>
  <c r="G9" i="18" s="1"/>
  <c r="G10" i="18" s="1"/>
  <c r="H297" i="15"/>
  <c r="H9" i="18" s="1"/>
  <c r="H10" i="18" s="1"/>
  <c r="I297" i="15"/>
  <c r="I9" i="18" s="1"/>
  <c r="I10" i="18" s="1"/>
  <c r="J297" i="15"/>
  <c r="J9" i="18" s="1"/>
  <c r="J10" i="18" s="1"/>
  <c r="K297" i="15"/>
  <c r="K9" i="18" s="1"/>
  <c r="K10" i="18" s="1"/>
  <c r="L297" i="15"/>
  <c r="L9" i="18" s="1"/>
  <c r="L10" i="18" s="1"/>
  <c r="M297" i="15"/>
  <c r="M9" i="18" s="1"/>
  <c r="M10" i="18" s="1"/>
  <c r="N297" i="15"/>
  <c r="N9" i="18" s="1"/>
  <c r="N10" i="18" s="1"/>
  <c r="O297" i="15"/>
  <c r="O9" i="18" s="1"/>
  <c r="O10" i="18" s="1"/>
  <c r="P297" i="15"/>
  <c r="P9" i="18" s="1"/>
  <c r="P10" i="18" s="1"/>
  <c r="Q297" i="15"/>
  <c r="Q9" i="18" s="1"/>
  <c r="Q10" i="18" s="1"/>
  <c r="R297" i="15"/>
  <c r="R9" i="18" s="1"/>
  <c r="D297" i="15"/>
  <c r="D9" i="18" s="1"/>
  <c r="D10" i="18" s="1"/>
  <c r="R10" i="18" l="1"/>
  <c r="L25" i="18"/>
  <c r="Q298" i="15"/>
  <c r="P100" i="6" s="1"/>
  <c r="R298" i="15"/>
  <c r="Q100" i="6" s="1"/>
  <c r="J298" i="15"/>
  <c r="I100" i="6" s="1"/>
  <c r="I298" i="15"/>
  <c r="H100" i="6" s="1"/>
  <c r="L298" i="15"/>
  <c r="K100" i="6" s="1"/>
  <c r="N298" i="15"/>
  <c r="M100" i="6" s="1"/>
  <c r="F298" i="15"/>
  <c r="E100" i="6" s="1"/>
  <c r="M298" i="15"/>
  <c r="L100" i="6" s="1"/>
  <c r="E298" i="15"/>
  <c r="D100" i="6" s="1"/>
  <c r="P298" i="15"/>
  <c r="O100" i="6" s="1"/>
  <c r="H298" i="15"/>
  <c r="G100" i="6" s="1"/>
  <c r="C100" i="6"/>
  <c r="O298" i="15"/>
  <c r="N100" i="6" s="1"/>
  <c r="K298" i="15"/>
  <c r="J100" i="6" s="1"/>
  <c r="G298" i="15"/>
  <c r="F100" i="6" s="1"/>
  <c r="G16" i="17" l="1"/>
  <c r="AG200" i="6" l="1"/>
  <c r="P40" i="17" s="1"/>
  <c r="AF200" i="6"/>
  <c r="O40" i="17" s="1"/>
  <c r="AE200" i="6"/>
  <c r="N40" i="17" s="1"/>
  <c r="AD200" i="6"/>
  <c r="M40" i="17" s="1"/>
  <c r="AC200" i="6"/>
  <c r="AB200" i="6"/>
  <c r="K40" i="17" s="1"/>
  <c r="AA200" i="6"/>
  <c r="J40" i="17" s="1"/>
  <c r="Z200" i="6"/>
  <c r="Y200" i="6"/>
  <c r="H40" i="17" s="1"/>
  <c r="X200" i="6"/>
  <c r="G40" i="17" s="1"/>
  <c r="W200" i="6"/>
  <c r="F40" i="17" s="1"/>
  <c r="V200" i="6"/>
  <c r="E40" i="17" s="1"/>
  <c r="U200" i="6"/>
  <c r="D40" i="17" s="1"/>
  <c r="T200" i="6"/>
  <c r="C40" i="17" s="1"/>
  <c r="AH200" i="6" l="1"/>
  <c r="Q41" i="17"/>
  <c r="Q40" i="17"/>
  <c r="I40" i="17"/>
  <c r="L40" i="17"/>
  <c r="D200" i="6"/>
  <c r="E200" i="6"/>
  <c r="F200" i="6"/>
  <c r="G200" i="6"/>
  <c r="H200" i="6"/>
  <c r="I200" i="6"/>
  <c r="J200" i="6"/>
  <c r="K200" i="6"/>
  <c r="L200" i="6"/>
  <c r="M200" i="6"/>
  <c r="N200" i="6"/>
  <c r="O200" i="6"/>
  <c r="P200" i="6"/>
  <c r="C200" i="6"/>
  <c r="D16" i="17"/>
  <c r="C16" i="17"/>
  <c r="L16" i="17"/>
  <c r="K16" i="17"/>
  <c r="O25" i="18" l="1"/>
  <c r="R26" i="18"/>
  <c r="M16" i="17"/>
  <c r="F33" i="17" s="1"/>
  <c r="F34" i="17" s="1"/>
  <c r="H26" i="18" l="1"/>
  <c r="D26" i="18" s="1"/>
  <c r="H25" i="18"/>
  <c r="D25" i="18" s="1"/>
  <c r="H27" i="18" l="1"/>
  <c r="L27" i="18"/>
  <c r="AH194" i="6"/>
  <c r="AH193" i="6"/>
  <c r="AH192" i="6"/>
  <c r="AH191" i="6"/>
  <c r="AH190" i="6"/>
  <c r="AH189" i="6"/>
  <c r="AH188" i="6"/>
  <c r="AH187" i="6"/>
  <c r="AH186" i="6"/>
  <c r="AH185" i="6"/>
  <c r="AH184" i="6"/>
  <c r="AH183" i="6"/>
  <c r="AH182" i="6"/>
  <c r="AH181" i="6"/>
  <c r="AH180" i="6"/>
  <c r="AH179" i="6"/>
  <c r="AH178" i="6"/>
  <c r="AH177" i="6"/>
  <c r="AH176" i="6"/>
  <c r="AH175" i="6"/>
  <c r="AH174" i="6"/>
  <c r="AH173" i="6"/>
  <c r="AH172" i="6"/>
  <c r="AH171" i="6"/>
  <c r="AH170" i="6"/>
  <c r="AH169" i="6"/>
  <c r="AH168" i="6"/>
  <c r="AH167" i="6"/>
  <c r="AH166" i="6"/>
  <c r="AH195" i="6"/>
  <c r="Q185" i="6"/>
  <c r="Q184" i="6"/>
  <c r="Q183" i="6"/>
  <c r="Q182" i="6"/>
  <c r="Q181" i="6"/>
  <c r="Q180" i="6"/>
  <c r="Q179" i="6"/>
  <c r="Q178" i="6"/>
  <c r="Q177" i="6"/>
  <c r="Q176" i="6"/>
  <c r="Q175" i="6"/>
  <c r="Q174" i="6"/>
  <c r="Q173" i="6"/>
  <c r="Q172" i="6"/>
  <c r="Q171" i="6"/>
  <c r="Q170" i="6"/>
  <c r="Q169" i="6"/>
  <c r="Q168" i="6"/>
  <c r="Q167" i="6"/>
  <c r="Q166" i="6"/>
  <c r="Q165" i="6"/>
  <c r="Q164" i="6"/>
  <c r="Q163" i="6"/>
  <c r="Q162" i="6"/>
  <c r="Q161" i="6"/>
  <c r="Q160" i="6"/>
  <c r="Q159" i="6"/>
  <c r="Q158" i="6"/>
  <c r="Q157" i="6"/>
  <c r="Q156" i="6"/>
  <c r="Q155" i="6"/>
  <c r="Q154" i="6"/>
  <c r="Q153" i="6"/>
  <c r="Q152" i="6"/>
  <c r="Q151" i="6"/>
  <c r="Q150" i="6"/>
  <c r="Q149" i="6"/>
  <c r="Q148" i="6"/>
  <c r="Q147" i="6"/>
  <c r="Q146" i="6"/>
  <c r="Q145" i="6"/>
  <c r="Q144" i="6"/>
  <c r="Q143" i="6"/>
  <c r="Q142" i="6"/>
  <c r="Q141" i="6"/>
  <c r="Q140" i="6"/>
  <c r="Q139" i="6"/>
  <c r="Q138" i="6"/>
  <c r="Q137" i="6"/>
  <c r="Q136" i="6"/>
  <c r="Q135" i="6"/>
  <c r="Q134" i="6"/>
  <c r="Q133" i="6"/>
  <c r="Q132" i="6"/>
  <c r="Q131" i="6"/>
  <c r="Q129" i="6"/>
  <c r="Q128" i="6"/>
  <c r="Q127" i="6"/>
  <c r="Q126" i="6"/>
  <c r="Q125" i="6"/>
  <c r="Q124" i="6"/>
  <c r="Q123" i="6"/>
  <c r="Q122" i="6"/>
  <c r="Q121" i="6"/>
  <c r="Q120" i="6"/>
  <c r="Q119" i="6"/>
  <c r="Q118" i="6"/>
  <c r="Q117" i="6"/>
  <c r="Q116" i="6"/>
  <c r="Q115" i="6"/>
  <c r="Q114" i="6"/>
  <c r="Q200" i="6" s="1"/>
  <c r="Q113" i="6"/>
  <c r="Q112" i="6"/>
  <c r="Q111" i="6"/>
  <c r="Q110" i="6"/>
  <c r="Q109" i="6"/>
  <c r="Q108" i="6"/>
  <c r="Q107" i="6"/>
  <c r="Q106" i="6"/>
  <c r="Q197" i="6" l="1"/>
  <c r="AH197" i="6"/>
  <c r="B200" i="6"/>
  <c r="AG197" i="6" l="1"/>
  <c r="AF197" i="6"/>
  <c r="AE197" i="6"/>
  <c r="AD197" i="6"/>
  <c r="AC197" i="6"/>
  <c r="AB197" i="6"/>
  <c r="AA197" i="6"/>
  <c r="Z197" i="6"/>
  <c r="Y197" i="6"/>
  <c r="X197" i="6"/>
  <c r="W197" i="6"/>
  <c r="V197" i="6"/>
  <c r="U197" i="6"/>
  <c r="T197" i="6"/>
  <c r="D292" i="15"/>
  <c r="E292" i="15"/>
  <c r="F292" i="15"/>
  <c r="G292" i="15"/>
  <c r="H292" i="15"/>
  <c r="I292" i="15"/>
  <c r="J292" i="15"/>
  <c r="K292" i="15"/>
  <c r="L292" i="15"/>
  <c r="M292" i="15"/>
  <c r="N292" i="15"/>
  <c r="O292" i="15"/>
  <c r="P292" i="15"/>
  <c r="Q292" i="15"/>
  <c r="R292" i="15" l="1"/>
  <c r="S186" i="6"/>
  <c r="S187" i="6" s="1"/>
  <c r="S188" i="6" s="1"/>
  <c r="S189" i="6" s="1"/>
  <c r="S190" i="6" s="1"/>
  <c r="S191" i="6" s="1"/>
  <c r="S192" i="6" s="1"/>
  <c r="S193" i="6" s="1"/>
  <c r="S194" i="6" s="1"/>
  <c r="S195" i="6" s="1"/>
  <c r="P197" i="6"/>
  <c r="O197" i="6"/>
  <c r="N197" i="6"/>
  <c r="M197" i="6"/>
  <c r="L197" i="6"/>
  <c r="K197" i="6"/>
  <c r="J197" i="6"/>
  <c r="I197" i="6"/>
  <c r="H197" i="6"/>
  <c r="G197" i="6"/>
  <c r="F197" i="6"/>
  <c r="E197" i="6"/>
  <c r="D197" i="6"/>
  <c r="B186" i="6"/>
  <c r="B187" i="6" s="1"/>
  <c r="B188" i="6" s="1"/>
  <c r="B189" i="6" s="1"/>
  <c r="B190" i="6" s="1"/>
  <c r="B191" i="6" s="1"/>
  <c r="B192" i="6" s="1"/>
  <c r="B193" i="6" s="1"/>
  <c r="B194" i="6" s="1"/>
  <c r="B195" i="6" s="1"/>
  <c r="C63" i="6"/>
  <c r="D18" i="6"/>
  <c r="E35" i="6"/>
  <c r="F43" i="6"/>
  <c r="G57" i="6"/>
  <c r="H22" i="6"/>
  <c r="I11" i="6"/>
  <c r="J48" i="6"/>
  <c r="K77" i="6"/>
  <c r="L26" i="6"/>
  <c r="M69" i="6"/>
  <c r="N35" i="6"/>
  <c r="O70" i="6"/>
  <c r="P37" i="6"/>
  <c r="Q19" i="6"/>
  <c r="H70" i="6" l="1"/>
  <c r="L41" i="6"/>
  <c r="D66" i="6"/>
  <c r="H38" i="6"/>
  <c r="D53" i="6"/>
  <c r="L72" i="6"/>
  <c r="P49" i="6"/>
  <c r="N74" i="6"/>
  <c r="J83" i="6"/>
  <c r="J60" i="6"/>
  <c r="J81" i="6"/>
  <c r="N64" i="6"/>
  <c r="N58" i="6"/>
  <c r="P85" i="6"/>
  <c r="P78" i="6"/>
  <c r="D64" i="6"/>
  <c r="L56" i="6"/>
  <c r="D47" i="6"/>
  <c r="K84" i="6"/>
  <c r="F77" i="6"/>
  <c r="H68" i="6"/>
  <c r="H63" i="6"/>
  <c r="H54" i="6"/>
  <c r="N43" i="6"/>
  <c r="Q82" i="6"/>
  <c r="Q79" i="6"/>
  <c r="I76" i="6"/>
  <c r="Q61" i="6"/>
  <c r="M51" i="6"/>
  <c r="E34" i="6"/>
  <c r="E28" i="6"/>
  <c r="P6" i="6"/>
  <c r="H6" i="6"/>
  <c r="L85" i="6"/>
  <c r="Q83" i="6"/>
  <c r="I83" i="6"/>
  <c r="P82" i="6"/>
  <c r="H82" i="6"/>
  <c r="I81" i="6"/>
  <c r="I80" i="6"/>
  <c r="M79" i="6"/>
  <c r="L78" i="6"/>
  <c r="E77" i="6"/>
  <c r="E76" i="6"/>
  <c r="I75" i="6"/>
  <c r="L74" i="6"/>
  <c r="M73" i="6"/>
  <c r="F72" i="6"/>
  <c r="E71" i="6"/>
  <c r="D70" i="6"/>
  <c r="Q68" i="6"/>
  <c r="Q67" i="6"/>
  <c r="P66" i="6"/>
  <c r="J65" i="6"/>
  <c r="M64" i="6"/>
  <c r="Q63" i="6"/>
  <c r="F61" i="6"/>
  <c r="I60" i="6"/>
  <c r="I59" i="6"/>
  <c r="L58" i="6"/>
  <c r="F56" i="6"/>
  <c r="E55" i="6"/>
  <c r="D54" i="6"/>
  <c r="N52" i="6"/>
  <c r="H51" i="6"/>
  <c r="J49" i="6"/>
  <c r="Q47" i="6"/>
  <c r="Q46" i="6"/>
  <c r="M43" i="6"/>
  <c r="J39" i="6"/>
  <c r="H37" i="6"/>
  <c r="D34" i="6"/>
  <c r="P30" i="6"/>
  <c r="J24" i="6"/>
  <c r="M15" i="6"/>
  <c r="E7" i="6"/>
  <c r="Q73" i="6"/>
  <c r="I71" i="6"/>
  <c r="M59" i="6"/>
  <c r="Q30" i="6"/>
  <c r="Q15" i="6"/>
  <c r="C49" i="6"/>
  <c r="C6" i="6"/>
  <c r="M6" i="6"/>
  <c r="E6" i="6"/>
  <c r="H85" i="6"/>
  <c r="N83" i="6"/>
  <c r="F83" i="6"/>
  <c r="M82" i="6"/>
  <c r="E82" i="6"/>
  <c r="E81" i="6"/>
  <c r="H80" i="6"/>
  <c r="L79" i="6"/>
  <c r="Q77" i="6"/>
  <c r="P76" i="6"/>
  <c r="D76" i="6"/>
  <c r="H75" i="6"/>
  <c r="H74" i="6"/>
  <c r="Q72" i="6"/>
  <c r="E72" i="6"/>
  <c r="D71" i="6"/>
  <c r="N69" i="6"/>
  <c r="M68" i="6"/>
  <c r="P67" i="6"/>
  <c r="K66" i="6"/>
  <c r="I65" i="6"/>
  <c r="I64" i="6"/>
  <c r="M63" i="6"/>
  <c r="P62" i="6"/>
  <c r="E61" i="6"/>
  <c r="E60" i="6"/>
  <c r="H59" i="6"/>
  <c r="H58" i="6"/>
  <c r="Q56" i="6"/>
  <c r="E56" i="6"/>
  <c r="D55" i="6"/>
  <c r="N53" i="6"/>
  <c r="M52" i="6"/>
  <c r="P50" i="6"/>
  <c r="H49" i="6"/>
  <c r="L47" i="6"/>
  <c r="L46" i="6"/>
  <c r="M42" i="6"/>
  <c r="I39" i="6"/>
  <c r="F35" i="6"/>
  <c r="D33" i="6"/>
  <c r="P29" i="6"/>
  <c r="F20" i="6"/>
  <c r="M11" i="6"/>
  <c r="I6" i="6"/>
  <c r="I82" i="6"/>
  <c r="M80" i="6"/>
  <c r="M75" i="6"/>
  <c r="I69" i="6"/>
  <c r="E67" i="6"/>
  <c r="M57" i="6"/>
  <c r="I55" i="6"/>
  <c r="I48" i="6"/>
  <c r="I7" i="6"/>
  <c r="L6" i="6"/>
  <c r="D6" i="6"/>
  <c r="D85" i="6"/>
  <c r="M83" i="6"/>
  <c r="E83" i="6"/>
  <c r="L82" i="6"/>
  <c r="D82" i="6"/>
  <c r="N80" i="6"/>
  <c r="D80" i="6"/>
  <c r="H79" i="6"/>
  <c r="J76" i="6"/>
  <c r="O75" i="6"/>
  <c r="D75" i="6"/>
  <c r="C74" i="6"/>
  <c r="P72" i="6"/>
  <c r="P71" i="6"/>
  <c r="J70" i="6"/>
  <c r="L68" i="6"/>
  <c r="L67" i="6"/>
  <c r="F66" i="6"/>
  <c r="E65" i="6"/>
  <c r="H64" i="6"/>
  <c r="L63" i="6"/>
  <c r="L62" i="6"/>
  <c r="P60" i="6"/>
  <c r="D60" i="6"/>
  <c r="D59" i="6"/>
  <c r="Q57" i="6"/>
  <c r="P56" i="6"/>
  <c r="P55" i="6"/>
  <c r="J54" i="6"/>
  <c r="L53" i="6"/>
  <c r="P51" i="6"/>
  <c r="I50" i="6"/>
  <c r="I47" i="6"/>
  <c r="P45" i="6"/>
  <c r="L42" i="6"/>
  <c r="I38" i="6"/>
  <c r="Q31" i="6"/>
  <c r="F28" i="6"/>
  <c r="K8" i="6"/>
  <c r="K12" i="6"/>
  <c r="K16" i="6"/>
  <c r="K20" i="6"/>
  <c r="K24" i="6"/>
  <c r="K28" i="6"/>
  <c r="K7" i="6"/>
  <c r="K11" i="6"/>
  <c r="K15" i="6"/>
  <c r="K19" i="6"/>
  <c r="K23" i="6"/>
  <c r="K27" i="6"/>
  <c r="K10" i="6"/>
  <c r="K14" i="6"/>
  <c r="K18" i="6"/>
  <c r="K22" i="6"/>
  <c r="K26" i="6"/>
  <c r="K21" i="6"/>
  <c r="K31" i="6"/>
  <c r="K35" i="6"/>
  <c r="K39" i="6"/>
  <c r="K43" i="6"/>
  <c r="K47" i="6"/>
  <c r="K51" i="6"/>
  <c r="K17" i="6"/>
  <c r="K30" i="6"/>
  <c r="K34" i="6"/>
  <c r="K38" i="6"/>
  <c r="K42" i="6"/>
  <c r="K29" i="6"/>
  <c r="K37" i="6"/>
  <c r="K45" i="6"/>
  <c r="K48" i="6"/>
  <c r="K53" i="6"/>
  <c r="K56" i="6"/>
  <c r="K60" i="6"/>
  <c r="K64" i="6"/>
  <c r="K68" i="6"/>
  <c r="K72" i="6"/>
  <c r="K76" i="6"/>
  <c r="K80" i="6"/>
  <c r="K25" i="6"/>
  <c r="K36" i="6"/>
  <c r="K44" i="6"/>
  <c r="K13" i="6"/>
  <c r="K33" i="6"/>
  <c r="K49" i="6"/>
  <c r="K50" i="6"/>
  <c r="K54" i="6"/>
  <c r="K59" i="6"/>
  <c r="K65" i="6"/>
  <c r="K70" i="6"/>
  <c r="K75" i="6"/>
  <c r="K81" i="6"/>
  <c r="K83" i="6"/>
  <c r="K41" i="6"/>
  <c r="K57" i="6"/>
  <c r="K62" i="6"/>
  <c r="K78" i="6"/>
  <c r="K85" i="6"/>
  <c r="K9" i="6"/>
  <c r="K32" i="6"/>
  <c r="K52" i="6"/>
  <c r="K58" i="6"/>
  <c r="K63" i="6"/>
  <c r="K69" i="6"/>
  <c r="K74" i="6"/>
  <c r="K79" i="6"/>
  <c r="K82" i="6"/>
  <c r="K6" i="6"/>
  <c r="K46" i="6"/>
  <c r="K67" i="6"/>
  <c r="K73" i="6"/>
  <c r="K40" i="6"/>
  <c r="G8" i="6"/>
  <c r="G12" i="6"/>
  <c r="G16" i="6"/>
  <c r="G20" i="6"/>
  <c r="G24" i="6"/>
  <c r="G28" i="6"/>
  <c r="G7" i="6"/>
  <c r="G11" i="6"/>
  <c r="G15" i="6"/>
  <c r="G19" i="6"/>
  <c r="G23" i="6"/>
  <c r="G27" i="6"/>
  <c r="G10" i="6"/>
  <c r="G14" i="6"/>
  <c r="G18" i="6"/>
  <c r="G22" i="6"/>
  <c r="G26" i="6"/>
  <c r="G17" i="6"/>
  <c r="G31" i="6"/>
  <c r="G35" i="6"/>
  <c r="G39" i="6"/>
  <c r="G43" i="6"/>
  <c r="G47" i="6"/>
  <c r="G51" i="6"/>
  <c r="G13" i="6"/>
  <c r="G30" i="6"/>
  <c r="G34" i="6"/>
  <c r="G38" i="6"/>
  <c r="G42" i="6"/>
  <c r="G25" i="6"/>
  <c r="G33" i="6"/>
  <c r="G41" i="6"/>
  <c r="G49" i="6"/>
  <c r="G56" i="6"/>
  <c r="G60" i="6"/>
  <c r="G64" i="6"/>
  <c r="G68" i="6"/>
  <c r="G72" i="6"/>
  <c r="G76" i="6"/>
  <c r="G80" i="6"/>
  <c r="G21" i="6"/>
  <c r="G32" i="6"/>
  <c r="G40" i="6"/>
  <c r="G9" i="6"/>
  <c r="G45" i="6"/>
  <c r="G46" i="6"/>
  <c r="G55" i="6"/>
  <c r="G61" i="6"/>
  <c r="G66" i="6"/>
  <c r="G71" i="6"/>
  <c r="G77" i="6"/>
  <c r="G83" i="6"/>
  <c r="G37" i="6"/>
  <c r="G50" i="6"/>
  <c r="G58" i="6"/>
  <c r="G63" i="6"/>
  <c r="G69" i="6"/>
  <c r="G74" i="6"/>
  <c r="G79" i="6"/>
  <c r="G36" i="6"/>
  <c r="G29" i="6"/>
  <c r="G44" i="6"/>
  <c r="G48" i="6"/>
  <c r="G54" i="6"/>
  <c r="G59" i="6"/>
  <c r="G65" i="6"/>
  <c r="G70" i="6"/>
  <c r="G75" i="6"/>
  <c r="G81" i="6"/>
  <c r="G82" i="6"/>
  <c r="G6" i="6"/>
  <c r="G85" i="6"/>
  <c r="G84" i="6"/>
  <c r="C69" i="6"/>
  <c r="G67" i="6"/>
  <c r="K61" i="6"/>
  <c r="O59" i="6"/>
  <c r="C58" i="6"/>
  <c r="G53" i="6"/>
  <c r="G52" i="6"/>
  <c r="C84" i="6"/>
  <c r="O81" i="6"/>
  <c r="G78" i="6"/>
  <c r="K71" i="6"/>
  <c r="O8" i="6"/>
  <c r="O12" i="6"/>
  <c r="O16" i="6"/>
  <c r="O20" i="6"/>
  <c r="O24" i="6"/>
  <c r="O28" i="6"/>
  <c r="O7" i="6"/>
  <c r="O11" i="6"/>
  <c r="O15" i="6"/>
  <c r="O19" i="6"/>
  <c r="O23" i="6"/>
  <c r="O27" i="6"/>
  <c r="O10" i="6"/>
  <c r="O14" i="6"/>
  <c r="O18" i="6"/>
  <c r="O22" i="6"/>
  <c r="O26" i="6"/>
  <c r="O9" i="6"/>
  <c r="O25" i="6"/>
  <c r="O31" i="6"/>
  <c r="O35" i="6"/>
  <c r="O39" i="6"/>
  <c r="O43" i="6"/>
  <c r="O47" i="6"/>
  <c r="O51" i="6"/>
  <c r="O21" i="6"/>
  <c r="O30" i="6"/>
  <c r="O34" i="6"/>
  <c r="O38" i="6"/>
  <c r="O42" i="6"/>
  <c r="O33" i="6"/>
  <c r="O41" i="6"/>
  <c r="O46" i="6"/>
  <c r="O52" i="6"/>
  <c r="O56" i="6"/>
  <c r="O60" i="6"/>
  <c r="O64" i="6"/>
  <c r="O68" i="6"/>
  <c r="O72" i="6"/>
  <c r="O76" i="6"/>
  <c r="O80" i="6"/>
  <c r="O32" i="6"/>
  <c r="O40" i="6"/>
  <c r="O17" i="6"/>
  <c r="O37" i="6"/>
  <c r="O53" i="6"/>
  <c r="O58" i="6"/>
  <c r="O63" i="6"/>
  <c r="O69" i="6"/>
  <c r="O74" i="6"/>
  <c r="O79" i="6"/>
  <c r="O83" i="6"/>
  <c r="O45" i="6"/>
  <c r="O48" i="6"/>
  <c r="O61" i="6"/>
  <c r="O71" i="6"/>
  <c r="O77" i="6"/>
  <c r="O13" i="6"/>
  <c r="O36" i="6"/>
  <c r="O57" i="6"/>
  <c r="O62" i="6"/>
  <c r="O67" i="6"/>
  <c r="O73" i="6"/>
  <c r="O78" i="6"/>
  <c r="O82" i="6"/>
  <c r="O6" i="6"/>
  <c r="O29" i="6"/>
  <c r="O49" i="6"/>
  <c r="O50" i="6"/>
  <c r="O55" i="6"/>
  <c r="O66" i="6"/>
  <c r="O85" i="6"/>
  <c r="O44" i="6"/>
  <c r="C8" i="6"/>
  <c r="C12" i="6"/>
  <c r="C16" i="6"/>
  <c r="C20" i="6"/>
  <c r="C24" i="6"/>
  <c r="C28" i="6"/>
  <c r="C7" i="6"/>
  <c r="C11" i="6"/>
  <c r="C15" i="6"/>
  <c r="C19" i="6"/>
  <c r="C23" i="6"/>
  <c r="C27" i="6"/>
  <c r="C10" i="6"/>
  <c r="C14" i="6"/>
  <c r="C18" i="6"/>
  <c r="C22" i="6"/>
  <c r="C26" i="6"/>
  <c r="C13" i="6"/>
  <c r="C31" i="6"/>
  <c r="C35" i="6"/>
  <c r="C39" i="6"/>
  <c r="C43" i="6"/>
  <c r="C47" i="6"/>
  <c r="C51" i="6"/>
  <c r="C9" i="6"/>
  <c r="C25" i="6"/>
  <c r="C29" i="6"/>
  <c r="C30" i="6"/>
  <c r="C34" i="6"/>
  <c r="C38" i="6"/>
  <c r="C42" i="6"/>
  <c r="C46" i="6"/>
  <c r="C21" i="6"/>
  <c r="C37" i="6"/>
  <c r="C45" i="6"/>
  <c r="C50" i="6"/>
  <c r="C56" i="6"/>
  <c r="C60" i="6"/>
  <c r="C64" i="6"/>
  <c r="C68" i="6"/>
  <c r="C72" i="6"/>
  <c r="C76" i="6"/>
  <c r="C80" i="6"/>
  <c r="C17" i="6"/>
  <c r="C36" i="6"/>
  <c r="C44" i="6"/>
  <c r="C41" i="6"/>
  <c r="C57" i="6"/>
  <c r="C62" i="6"/>
  <c r="C67" i="6"/>
  <c r="C73" i="6"/>
  <c r="C78" i="6"/>
  <c r="C83" i="6"/>
  <c r="C33" i="6"/>
  <c r="C59" i="6"/>
  <c r="C65" i="6"/>
  <c r="C70" i="6"/>
  <c r="C75" i="6"/>
  <c r="C81" i="6"/>
  <c r="C85" i="6"/>
  <c r="C40" i="6"/>
  <c r="C52" i="6"/>
  <c r="C53" i="6"/>
  <c r="C55" i="6"/>
  <c r="C61" i="6"/>
  <c r="C66" i="6"/>
  <c r="C71" i="6"/>
  <c r="C77" i="6"/>
  <c r="C82" i="6"/>
  <c r="C54" i="6"/>
  <c r="C32" i="6"/>
  <c r="C48" i="6"/>
  <c r="O84" i="6"/>
  <c r="C79" i="6"/>
  <c r="G73" i="6"/>
  <c r="O65" i="6"/>
  <c r="G62" i="6"/>
  <c r="K55" i="6"/>
  <c r="O54" i="6"/>
  <c r="J7" i="6"/>
  <c r="J11" i="6"/>
  <c r="J15" i="6"/>
  <c r="J19" i="6"/>
  <c r="J23" i="6"/>
  <c r="J27" i="6"/>
  <c r="J10" i="6"/>
  <c r="J14" i="6"/>
  <c r="J18" i="6"/>
  <c r="J22" i="6"/>
  <c r="J26" i="6"/>
  <c r="J9" i="6"/>
  <c r="J13" i="6"/>
  <c r="J17" i="6"/>
  <c r="J21" i="6"/>
  <c r="J25" i="6"/>
  <c r="J20" i="6"/>
  <c r="J30" i="6"/>
  <c r="J34" i="6"/>
  <c r="J38" i="6"/>
  <c r="J42" i="6"/>
  <c r="J46" i="6"/>
  <c r="J50" i="6"/>
  <c r="J16" i="6"/>
  <c r="J28" i="6"/>
  <c r="J29" i="6"/>
  <c r="J33" i="6"/>
  <c r="J37" i="6"/>
  <c r="J41" i="6"/>
  <c r="J45" i="6"/>
  <c r="J12" i="6"/>
  <c r="J36" i="6"/>
  <c r="J44" i="6"/>
  <c r="J47" i="6"/>
  <c r="J52" i="6"/>
  <c r="J55" i="6"/>
  <c r="J59" i="6"/>
  <c r="J63" i="6"/>
  <c r="J67" i="6"/>
  <c r="J71" i="6"/>
  <c r="J75" i="6"/>
  <c r="J79" i="6"/>
  <c r="J8" i="6"/>
  <c r="J35" i="6"/>
  <c r="J43" i="6"/>
  <c r="N84" i="6"/>
  <c r="F78" i="6"/>
  <c r="J77" i="6"/>
  <c r="N76" i="6"/>
  <c r="F68" i="6"/>
  <c r="F62" i="6"/>
  <c r="J61" i="6"/>
  <c r="N60" i="6"/>
  <c r="F57" i="6"/>
  <c r="J56" i="6"/>
  <c r="N54" i="6"/>
  <c r="F52" i="6"/>
  <c r="F51" i="6"/>
  <c r="N44" i="6"/>
  <c r="J40" i="6"/>
  <c r="F36" i="6"/>
  <c r="Q10" i="6"/>
  <c r="Q14" i="6"/>
  <c r="Q18" i="6"/>
  <c r="Q22" i="6"/>
  <c r="Q26" i="6"/>
  <c r="Q9" i="6"/>
  <c r="Q13" i="6"/>
  <c r="Q17" i="6"/>
  <c r="Q21" i="6"/>
  <c r="Q25" i="6"/>
  <c r="Q8" i="6"/>
  <c r="Q12" i="6"/>
  <c r="Q16" i="6"/>
  <c r="Q20" i="6"/>
  <c r="Q24" i="6"/>
  <c r="Q11" i="6"/>
  <c r="Q28" i="6"/>
  <c r="Q29" i="6"/>
  <c r="Q33" i="6"/>
  <c r="Q37" i="6"/>
  <c r="Q41" i="6"/>
  <c r="Q45" i="6"/>
  <c r="Q49" i="6"/>
  <c r="Q7" i="6"/>
  <c r="Q23" i="6"/>
  <c r="Q27" i="6"/>
  <c r="Q32" i="6"/>
  <c r="Q36" i="6"/>
  <c r="Q40" i="6"/>
  <c r="Q44" i="6"/>
  <c r="Q35" i="6"/>
  <c r="Q43" i="6"/>
  <c r="Q48" i="6"/>
  <c r="Q54" i="6"/>
  <c r="Q58" i="6"/>
  <c r="Q62" i="6"/>
  <c r="Q66" i="6"/>
  <c r="Q70" i="6"/>
  <c r="Q74" i="6"/>
  <c r="Q78" i="6"/>
  <c r="Q34" i="6"/>
  <c r="Q42" i="6"/>
  <c r="M10" i="6"/>
  <c r="M14" i="6"/>
  <c r="M18" i="6"/>
  <c r="M22" i="6"/>
  <c r="M26" i="6"/>
  <c r="M9" i="6"/>
  <c r="M13" i="6"/>
  <c r="M17" i="6"/>
  <c r="M21" i="6"/>
  <c r="M25" i="6"/>
  <c r="M8" i="6"/>
  <c r="M12" i="6"/>
  <c r="M16" i="6"/>
  <c r="M20" i="6"/>
  <c r="M24" i="6"/>
  <c r="M7" i="6"/>
  <c r="M23" i="6"/>
  <c r="M29" i="6"/>
  <c r="M33" i="6"/>
  <c r="M37" i="6"/>
  <c r="M41" i="6"/>
  <c r="M45" i="6"/>
  <c r="M49" i="6"/>
  <c r="M53" i="6"/>
  <c r="M19" i="6"/>
  <c r="M32" i="6"/>
  <c r="M36" i="6"/>
  <c r="M40" i="6"/>
  <c r="M44" i="6"/>
  <c r="M28" i="6"/>
  <c r="M31" i="6"/>
  <c r="M39" i="6"/>
  <c r="M50" i="6"/>
  <c r="M54" i="6"/>
  <c r="M58" i="6"/>
  <c r="M62" i="6"/>
  <c r="M66" i="6"/>
  <c r="M70" i="6"/>
  <c r="M74" i="6"/>
  <c r="M78" i="6"/>
  <c r="M27" i="6"/>
  <c r="M30" i="6"/>
  <c r="M38" i="6"/>
  <c r="I10" i="6"/>
  <c r="I14" i="6"/>
  <c r="I18" i="6"/>
  <c r="I22" i="6"/>
  <c r="I26" i="6"/>
  <c r="I9" i="6"/>
  <c r="I13" i="6"/>
  <c r="I17" i="6"/>
  <c r="I21" i="6"/>
  <c r="I25" i="6"/>
  <c r="I8" i="6"/>
  <c r="I12" i="6"/>
  <c r="I16" i="6"/>
  <c r="I20" i="6"/>
  <c r="I24" i="6"/>
  <c r="I19" i="6"/>
  <c r="I28" i="6"/>
  <c r="I29" i="6"/>
  <c r="I33" i="6"/>
  <c r="I37" i="6"/>
  <c r="I41" i="6"/>
  <c r="I45" i="6"/>
  <c r="I49" i="6"/>
  <c r="I53" i="6"/>
  <c r="I15" i="6"/>
  <c r="I32" i="6"/>
  <c r="I36" i="6"/>
  <c r="I40" i="6"/>
  <c r="I44" i="6"/>
  <c r="I27" i="6"/>
  <c r="I35" i="6"/>
  <c r="I43" i="6"/>
  <c r="I46" i="6"/>
  <c r="I51" i="6"/>
  <c r="I54" i="6"/>
  <c r="I58" i="6"/>
  <c r="I62" i="6"/>
  <c r="I66" i="6"/>
  <c r="I70" i="6"/>
  <c r="I74" i="6"/>
  <c r="I78" i="6"/>
  <c r="I23" i="6"/>
  <c r="I34" i="6"/>
  <c r="I42" i="6"/>
  <c r="E10" i="6"/>
  <c r="E14" i="6"/>
  <c r="E18" i="6"/>
  <c r="E22" i="6"/>
  <c r="E26" i="6"/>
  <c r="E9" i="6"/>
  <c r="E13" i="6"/>
  <c r="E17" i="6"/>
  <c r="E21" i="6"/>
  <c r="E25" i="6"/>
  <c r="E29" i="6"/>
  <c r="E8" i="6"/>
  <c r="E12" i="6"/>
  <c r="E16" i="6"/>
  <c r="E20" i="6"/>
  <c r="E24" i="6"/>
  <c r="E15" i="6"/>
  <c r="E33" i="6"/>
  <c r="E37" i="6"/>
  <c r="E41" i="6"/>
  <c r="E45" i="6"/>
  <c r="E49" i="6"/>
  <c r="E53" i="6"/>
  <c r="E11" i="6"/>
  <c r="E27" i="6"/>
  <c r="E32" i="6"/>
  <c r="E36" i="6"/>
  <c r="E40" i="6"/>
  <c r="E44" i="6"/>
  <c r="E23" i="6"/>
  <c r="E31" i="6"/>
  <c r="E39" i="6"/>
  <c r="E47" i="6"/>
  <c r="E52" i="6"/>
  <c r="E54" i="6"/>
  <c r="E58" i="6"/>
  <c r="E62" i="6"/>
  <c r="E66" i="6"/>
  <c r="E70" i="6"/>
  <c r="E74" i="6"/>
  <c r="E78" i="6"/>
  <c r="E19" i="6"/>
  <c r="E30" i="6"/>
  <c r="E38" i="6"/>
  <c r="E46" i="6"/>
  <c r="Q6" i="6"/>
  <c r="N85" i="6"/>
  <c r="J85" i="6"/>
  <c r="F85" i="6"/>
  <c r="Q84" i="6"/>
  <c r="M84" i="6"/>
  <c r="I84" i="6"/>
  <c r="E84" i="6"/>
  <c r="P83" i="6"/>
  <c r="L83" i="6"/>
  <c r="H83" i="6"/>
  <c r="D83" i="6"/>
  <c r="M81" i="6"/>
  <c r="Q80" i="6"/>
  <c r="L80" i="6"/>
  <c r="F80" i="6"/>
  <c r="P79" i="6"/>
  <c r="E79" i="6"/>
  <c r="J78" i="6"/>
  <c r="D78" i="6"/>
  <c r="N77" i="6"/>
  <c r="I77" i="6"/>
  <c r="M76" i="6"/>
  <c r="H76" i="6"/>
  <c r="Q75" i="6"/>
  <c r="L75" i="6"/>
  <c r="P74" i="6"/>
  <c r="F74" i="6"/>
  <c r="J73" i="6"/>
  <c r="E73" i="6"/>
  <c r="N72" i="6"/>
  <c r="I72" i="6"/>
  <c r="D72" i="6"/>
  <c r="M71" i="6"/>
  <c r="H71" i="6"/>
  <c r="L70" i="6"/>
  <c r="Q69" i="6"/>
  <c r="F69" i="6"/>
  <c r="P68" i="6"/>
  <c r="J68" i="6"/>
  <c r="E68" i="6"/>
  <c r="I67" i="6"/>
  <c r="D67" i="6"/>
  <c r="N66" i="6"/>
  <c r="H66" i="6"/>
  <c r="M65" i="6"/>
  <c r="Q64" i="6"/>
  <c r="L64" i="6"/>
  <c r="F64" i="6"/>
  <c r="P63" i="6"/>
  <c r="E63" i="6"/>
  <c r="J62" i="6"/>
  <c r="D62" i="6"/>
  <c r="N61" i="6"/>
  <c r="I61" i="6"/>
  <c r="M60" i="6"/>
  <c r="H60" i="6"/>
  <c r="Q59" i="6"/>
  <c r="L59" i="6"/>
  <c r="P58" i="6"/>
  <c r="F58" i="6"/>
  <c r="J57" i="6"/>
  <c r="E57" i="6"/>
  <c r="N56" i="6"/>
  <c r="I56" i="6"/>
  <c r="D56" i="6"/>
  <c r="M55" i="6"/>
  <c r="H55" i="6"/>
  <c r="L54" i="6"/>
  <c r="Q53" i="6"/>
  <c r="J53" i="6"/>
  <c r="L51" i="6"/>
  <c r="E51" i="6"/>
  <c r="L50" i="6"/>
  <c r="E50" i="6"/>
  <c r="N49" i="6"/>
  <c r="F49" i="6"/>
  <c r="N48" i="6"/>
  <c r="N47" i="6"/>
  <c r="H47" i="6"/>
  <c r="P46" i="6"/>
  <c r="H46" i="6"/>
  <c r="H45" i="6"/>
  <c r="E42" i="6"/>
  <c r="D41" i="6"/>
  <c r="Q38" i="6"/>
  <c r="M34" i="6"/>
  <c r="L33" i="6"/>
  <c r="J31" i="6"/>
  <c r="I30" i="6"/>
  <c r="N7" i="6"/>
  <c r="N11" i="6"/>
  <c r="N15" i="6"/>
  <c r="N19" i="6"/>
  <c r="N23" i="6"/>
  <c r="N27" i="6"/>
  <c r="N10" i="6"/>
  <c r="N14" i="6"/>
  <c r="N18" i="6"/>
  <c r="N22" i="6"/>
  <c r="N26" i="6"/>
  <c r="N9" i="6"/>
  <c r="N13" i="6"/>
  <c r="N17" i="6"/>
  <c r="N21" i="6"/>
  <c r="N25" i="6"/>
  <c r="N8" i="6"/>
  <c r="N24" i="6"/>
  <c r="N30" i="6"/>
  <c r="N34" i="6"/>
  <c r="N38" i="6"/>
  <c r="N42" i="6"/>
  <c r="N46" i="6"/>
  <c r="N50" i="6"/>
  <c r="N20" i="6"/>
  <c r="N29" i="6"/>
  <c r="N33" i="6"/>
  <c r="N37" i="6"/>
  <c r="N41" i="6"/>
  <c r="N45" i="6"/>
  <c r="N16" i="6"/>
  <c r="N32" i="6"/>
  <c r="N40" i="6"/>
  <c r="N51" i="6"/>
  <c r="N55" i="6"/>
  <c r="N59" i="6"/>
  <c r="N63" i="6"/>
  <c r="N67" i="6"/>
  <c r="N71" i="6"/>
  <c r="N75" i="6"/>
  <c r="N79" i="6"/>
  <c r="N12" i="6"/>
  <c r="N28" i="6"/>
  <c r="N31" i="6"/>
  <c r="N39" i="6"/>
  <c r="F7" i="6"/>
  <c r="F11" i="6"/>
  <c r="F15" i="6"/>
  <c r="F19" i="6"/>
  <c r="F23" i="6"/>
  <c r="F27" i="6"/>
  <c r="F10" i="6"/>
  <c r="F14" i="6"/>
  <c r="F18" i="6"/>
  <c r="F22" i="6"/>
  <c r="F26" i="6"/>
  <c r="F9" i="6"/>
  <c r="F13" i="6"/>
  <c r="F17" i="6"/>
  <c r="F21" i="6"/>
  <c r="F25" i="6"/>
  <c r="F16" i="6"/>
  <c r="F30" i="6"/>
  <c r="F34" i="6"/>
  <c r="F38" i="6"/>
  <c r="F42" i="6"/>
  <c r="F46" i="6"/>
  <c r="F50" i="6"/>
  <c r="F12" i="6"/>
  <c r="F33" i="6"/>
  <c r="F37" i="6"/>
  <c r="F41" i="6"/>
  <c r="F45" i="6"/>
  <c r="F8" i="6"/>
  <c r="F32" i="6"/>
  <c r="F40" i="6"/>
  <c r="F48" i="6"/>
  <c r="F53" i="6"/>
  <c r="F55" i="6"/>
  <c r="F59" i="6"/>
  <c r="F63" i="6"/>
  <c r="F67" i="6"/>
  <c r="F71" i="6"/>
  <c r="F75" i="6"/>
  <c r="F79" i="6"/>
  <c r="F31" i="6"/>
  <c r="F39" i="6"/>
  <c r="J84" i="6"/>
  <c r="F84" i="6"/>
  <c r="N81" i="6"/>
  <c r="F73" i="6"/>
  <c r="J72" i="6"/>
  <c r="N70" i="6"/>
  <c r="J66" i="6"/>
  <c r="N65" i="6"/>
  <c r="F24" i="6"/>
  <c r="P9" i="6"/>
  <c r="P13" i="6"/>
  <c r="P17" i="6"/>
  <c r="P21" i="6"/>
  <c r="P25" i="6"/>
  <c r="P8" i="6"/>
  <c r="P12" i="6"/>
  <c r="P16" i="6"/>
  <c r="P20" i="6"/>
  <c r="P24" i="6"/>
  <c r="P28" i="6"/>
  <c r="P7" i="6"/>
  <c r="P11" i="6"/>
  <c r="P15" i="6"/>
  <c r="P19" i="6"/>
  <c r="P23" i="6"/>
  <c r="P10" i="6"/>
  <c r="P26" i="6"/>
  <c r="P27" i="6"/>
  <c r="P32" i="6"/>
  <c r="P36" i="6"/>
  <c r="P40" i="6"/>
  <c r="P44" i="6"/>
  <c r="P48" i="6"/>
  <c r="P52" i="6"/>
  <c r="P22" i="6"/>
  <c r="P31" i="6"/>
  <c r="P35" i="6"/>
  <c r="P39" i="6"/>
  <c r="P43" i="6"/>
  <c r="P18" i="6"/>
  <c r="P34" i="6"/>
  <c r="P42" i="6"/>
  <c r="P47" i="6"/>
  <c r="P53" i="6"/>
  <c r="P57" i="6"/>
  <c r="P61" i="6"/>
  <c r="P65" i="6"/>
  <c r="P69" i="6"/>
  <c r="P73" i="6"/>
  <c r="P77" i="6"/>
  <c r="P81" i="6"/>
  <c r="P14" i="6"/>
  <c r="P33" i="6"/>
  <c r="P41" i="6"/>
  <c r="L9" i="6"/>
  <c r="L13" i="6"/>
  <c r="L17" i="6"/>
  <c r="L21" i="6"/>
  <c r="L25" i="6"/>
  <c r="L8" i="6"/>
  <c r="L12" i="6"/>
  <c r="L16" i="6"/>
  <c r="L20" i="6"/>
  <c r="L24" i="6"/>
  <c r="L28" i="6"/>
  <c r="L7" i="6"/>
  <c r="L11" i="6"/>
  <c r="L15" i="6"/>
  <c r="L19" i="6"/>
  <c r="L23" i="6"/>
  <c r="L27" i="6"/>
  <c r="L22" i="6"/>
  <c r="L32" i="6"/>
  <c r="L36" i="6"/>
  <c r="L40" i="6"/>
  <c r="L44" i="6"/>
  <c r="L48" i="6"/>
  <c r="L52" i="6"/>
  <c r="L18" i="6"/>
  <c r="L31" i="6"/>
  <c r="L35" i="6"/>
  <c r="L39" i="6"/>
  <c r="L43" i="6"/>
  <c r="L14" i="6"/>
  <c r="L30" i="6"/>
  <c r="L38" i="6"/>
  <c r="L49" i="6"/>
  <c r="L57" i="6"/>
  <c r="L61" i="6"/>
  <c r="L65" i="6"/>
  <c r="L69" i="6"/>
  <c r="L73" i="6"/>
  <c r="L77" i="6"/>
  <c r="L81" i="6"/>
  <c r="L10" i="6"/>
  <c r="L29" i="6"/>
  <c r="L37" i="6"/>
  <c r="L45" i="6"/>
  <c r="H9" i="6"/>
  <c r="H13" i="6"/>
  <c r="H17" i="6"/>
  <c r="H21" i="6"/>
  <c r="H25" i="6"/>
  <c r="H29" i="6"/>
  <c r="H8" i="6"/>
  <c r="H12" i="6"/>
  <c r="H16" i="6"/>
  <c r="H20" i="6"/>
  <c r="H24" i="6"/>
  <c r="H28" i="6"/>
  <c r="H7" i="6"/>
  <c r="H11" i="6"/>
  <c r="H15" i="6"/>
  <c r="H19" i="6"/>
  <c r="H23" i="6"/>
  <c r="H27" i="6"/>
  <c r="H18" i="6"/>
  <c r="H32" i="6"/>
  <c r="H36" i="6"/>
  <c r="H40" i="6"/>
  <c r="H44" i="6"/>
  <c r="H48" i="6"/>
  <c r="H52" i="6"/>
  <c r="H14" i="6"/>
  <c r="H31" i="6"/>
  <c r="H35" i="6"/>
  <c r="H39" i="6"/>
  <c r="H43" i="6"/>
  <c r="H10" i="6"/>
  <c r="H34" i="6"/>
  <c r="H42" i="6"/>
  <c r="H50" i="6"/>
  <c r="H57" i="6"/>
  <c r="H61" i="6"/>
  <c r="H65" i="6"/>
  <c r="H69" i="6"/>
  <c r="H73" i="6"/>
  <c r="H77" i="6"/>
  <c r="H81" i="6"/>
  <c r="H33" i="6"/>
  <c r="H41" i="6"/>
  <c r="D9" i="6"/>
  <c r="D13" i="6"/>
  <c r="D17" i="6"/>
  <c r="D21" i="6"/>
  <c r="D25" i="6"/>
  <c r="D29" i="6"/>
  <c r="D8" i="6"/>
  <c r="D12" i="6"/>
  <c r="D16" i="6"/>
  <c r="D20" i="6"/>
  <c r="D24" i="6"/>
  <c r="D28" i="6"/>
  <c r="D7" i="6"/>
  <c r="D11" i="6"/>
  <c r="D15" i="6"/>
  <c r="D19" i="6"/>
  <c r="D23" i="6"/>
  <c r="D27" i="6"/>
  <c r="D14" i="6"/>
  <c r="D32" i="6"/>
  <c r="D36" i="6"/>
  <c r="D40" i="6"/>
  <c r="D44" i="6"/>
  <c r="D48" i="6"/>
  <c r="D52" i="6"/>
  <c r="D10" i="6"/>
  <c r="D26" i="6"/>
  <c r="D31" i="6"/>
  <c r="D35" i="6"/>
  <c r="D39" i="6"/>
  <c r="D43" i="6"/>
  <c r="D30" i="6"/>
  <c r="D38" i="6"/>
  <c r="D46" i="6"/>
  <c r="D51" i="6"/>
  <c r="D57" i="6"/>
  <c r="D61" i="6"/>
  <c r="D65" i="6"/>
  <c r="D69" i="6"/>
  <c r="D73" i="6"/>
  <c r="D77" i="6"/>
  <c r="D81" i="6"/>
  <c r="D37" i="6"/>
  <c r="D45" i="6"/>
  <c r="N6" i="6"/>
  <c r="J6" i="6"/>
  <c r="F6" i="6"/>
  <c r="Q85" i="6"/>
  <c r="M85" i="6"/>
  <c r="I85" i="6"/>
  <c r="E85" i="6"/>
  <c r="P84" i="6"/>
  <c r="L84" i="6"/>
  <c r="H84" i="6"/>
  <c r="D84" i="6"/>
  <c r="N82" i="6"/>
  <c r="J82" i="6"/>
  <c r="F82" i="6"/>
  <c r="Q81" i="6"/>
  <c r="F81" i="6"/>
  <c r="P80" i="6"/>
  <c r="J80" i="6"/>
  <c r="E80" i="6"/>
  <c r="I79" i="6"/>
  <c r="D79" i="6"/>
  <c r="N78" i="6"/>
  <c r="H78" i="6"/>
  <c r="M77" i="6"/>
  <c r="Q76" i="6"/>
  <c r="L76" i="6"/>
  <c r="F76" i="6"/>
  <c r="P75" i="6"/>
  <c r="E75" i="6"/>
  <c r="J74" i="6"/>
  <c r="D74" i="6"/>
  <c r="N73" i="6"/>
  <c r="I73" i="6"/>
  <c r="M72" i="6"/>
  <c r="H72" i="6"/>
  <c r="Q71" i="6"/>
  <c r="L71" i="6"/>
  <c r="P70" i="6"/>
  <c r="F70" i="6"/>
  <c r="J69" i="6"/>
  <c r="E69" i="6"/>
  <c r="N68" i="6"/>
  <c r="I68" i="6"/>
  <c r="D68" i="6"/>
  <c r="M67" i="6"/>
  <c r="H67" i="6"/>
  <c r="L66" i="6"/>
  <c r="Q65" i="6"/>
  <c r="F65" i="6"/>
  <c r="P64" i="6"/>
  <c r="J64" i="6"/>
  <c r="E64" i="6"/>
  <c r="I63" i="6"/>
  <c r="D63" i="6"/>
  <c r="N62" i="6"/>
  <c r="H62" i="6"/>
  <c r="M61" i="6"/>
  <c r="Q60" i="6"/>
  <c r="L60" i="6"/>
  <c r="F60" i="6"/>
  <c r="P59" i="6"/>
  <c r="E59" i="6"/>
  <c r="J58" i="6"/>
  <c r="D58" i="6"/>
  <c r="N57" i="6"/>
  <c r="I57" i="6"/>
  <c r="M56" i="6"/>
  <c r="H56" i="6"/>
  <c r="Q55" i="6"/>
  <c r="L55" i="6"/>
  <c r="P54" i="6"/>
  <c r="F54" i="6"/>
  <c r="H53" i="6"/>
  <c r="Q52" i="6"/>
  <c r="I52" i="6"/>
  <c r="Q51" i="6"/>
  <c r="J51" i="6"/>
  <c r="Q50" i="6"/>
  <c r="D50" i="6"/>
  <c r="D49" i="6"/>
  <c r="M48" i="6"/>
  <c r="E48" i="6"/>
  <c r="M47" i="6"/>
  <c r="F47" i="6"/>
  <c r="M46" i="6"/>
  <c r="F44" i="6"/>
  <c r="E43" i="6"/>
  <c r="D42" i="6"/>
  <c r="Q39" i="6"/>
  <c r="P38" i="6"/>
  <c r="N36" i="6"/>
  <c r="M35" i="6"/>
  <c r="L34" i="6"/>
  <c r="J32" i="6"/>
  <c r="I31" i="6"/>
  <c r="H30" i="6"/>
  <c r="F29" i="6"/>
  <c r="H26" i="6"/>
  <c r="D22" i="6"/>
  <c r="R27" i="18" l="1"/>
  <c r="C97" i="6"/>
  <c r="Q97" i="6"/>
  <c r="O97" i="6"/>
  <c r="N97" i="6"/>
  <c r="M97" i="6"/>
  <c r="L97" i="6"/>
  <c r="K97" i="6"/>
  <c r="J97" i="6"/>
  <c r="I97" i="6"/>
  <c r="H97" i="6"/>
  <c r="G97" i="6"/>
  <c r="F97" i="6"/>
  <c r="E97" i="6"/>
  <c r="D97" i="6"/>
  <c r="P97" i="6"/>
  <c r="I8" i="7" l="1"/>
  <c r="I9" i="7"/>
  <c r="I10" i="7"/>
  <c r="I11" i="7"/>
  <c r="I12" i="7"/>
  <c r="I13" i="7"/>
  <c r="I14" i="7"/>
  <c r="I15" i="7"/>
  <c r="I16" i="7"/>
  <c r="I17" i="7"/>
  <c r="I18" i="7"/>
  <c r="I19" i="7"/>
  <c r="I20" i="7"/>
  <c r="I21" i="7"/>
  <c r="I22" i="7"/>
  <c r="I23" i="7"/>
  <c r="I24" i="7"/>
  <c r="I25" i="7"/>
  <c r="I26" i="7"/>
  <c r="I27" i="7"/>
  <c r="I28" i="7"/>
  <c r="I29" i="7"/>
  <c r="I30" i="7"/>
  <c r="I31" i="7"/>
  <c r="I32" i="7"/>
  <c r="I33" i="7"/>
  <c r="I34" i="7"/>
  <c r="I35" i="7"/>
  <c r="I36" i="7"/>
  <c r="I37" i="7"/>
  <c r="I38" i="7"/>
  <c r="I39" i="7"/>
  <c r="I40" i="7"/>
  <c r="I41" i="7"/>
  <c r="I42" i="7"/>
  <c r="I43" i="7"/>
  <c r="I44" i="7"/>
  <c r="I45" i="7"/>
  <c r="I46" i="7"/>
  <c r="I47" i="7"/>
  <c r="I48" i="7"/>
  <c r="I49" i="7"/>
  <c r="I50" i="7"/>
  <c r="I51" i="7"/>
  <c r="I52" i="7"/>
  <c r="I53" i="7"/>
  <c r="I54" i="7"/>
  <c r="I55" i="7"/>
  <c r="I56" i="7"/>
  <c r="I57" i="7"/>
  <c r="I58" i="7"/>
  <c r="I59" i="7"/>
  <c r="I60" i="7"/>
  <c r="I61" i="7"/>
  <c r="I62" i="7"/>
  <c r="I63" i="7"/>
  <c r="I64" i="7"/>
  <c r="I65" i="7"/>
  <c r="I66" i="7"/>
  <c r="I67" i="7"/>
  <c r="I68" i="7"/>
  <c r="I69" i="7"/>
  <c r="I70" i="7"/>
  <c r="I71" i="7"/>
  <c r="I72" i="7"/>
  <c r="I73" i="7"/>
  <c r="I74" i="7"/>
  <c r="I75" i="7"/>
  <c r="I76" i="7"/>
  <c r="I77" i="7"/>
  <c r="I78" i="7"/>
  <c r="I79" i="7"/>
  <c r="I80" i="7"/>
  <c r="I81" i="7"/>
  <c r="I82" i="7"/>
  <c r="I83" i="7"/>
  <c r="I84" i="7"/>
  <c r="I85" i="7"/>
  <c r="I7" i="7"/>
  <c r="I6" i="7"/>
  <c r="C67" i="7" l="1"/>
  <c r="D67" i="7"/>
  <c r="E67" i="7"/>
  <c r="F67" i="7"/>
  <c r="G67" i="7"/>
  <c r="H67" i="7"/>
  <c r="J67" i="7"/>
  <c r="K67" i="7"/>
  <c r="L67" i="7"/>
  <c r="M67" i="7"/>
  <c r="N67" i="7"/>
  <c r="C68" i="7"/>
  <c r="D68" i="7"/>
  <c r="E68" i="7"/>
  <c r="F68" i="7"/>
  <c r="G68" i="7"/>
  <c r="H68" i="7"/>
  <c r="J68" i="7"/>
  <c r="K68" i="7"/>
  <c r="L68" i="7"/>
  <c r="M68" i="7"/>
  <c r="N68" i="7"/>
  <c r="C69" i="7"/>
  <c r="D69" i="7"/>
  <c r="E69" i="7"/>
  <c r="F69" i="7"/>
  <c r="G69" i="7"/>
  <c r="H69" i="7"/>
  <c r="J69" i="7"/>
  <c r="K69" i="7"/>
  <c r="L69" i="7"/>
  <c r="M69" i="7"/>
  <c r="N69" i="7"/>
  <c r="C70" i="7"/>
  <c r="D70" i="7"/>
  <c r="E70" i="7"/>
  <c r="F70" i="7"/>
  <c r="G70" i="7"/>
  <c r="H70" i="7"/>
  <c r="J70" i="7"/>
  <c r="K70" i="7"/>
  <c r="L70" i="7"/>
  <c r="M70" i="7"/>
  <c r="N70" i="7"/>
  <c r="C71" i="7"/>
  <c r="D71" i="7"/>
  <c r="E71" i="7"/>
  <c r="F71" i="7"/>
  <c r="G71" i="7"/>
  <c r="H71" i="7"/>
  <c r="J71" i="7"/>
  <c r="K71" i="7"/>
  <c r="L71" i="7"/>
  <c r="M71" i="7"/>
  <c r="N71" i="7"/>
  <c r="C72" i="7"/>
  <c r="D72" i="7"/>
  <c r="E72" i="7"/>
  <c r="F72" i="7"/>
  <c r="G72" i="7"/>
  <c r="H72" i="7"/>
  <c r="J72" i="7"/>
  <c r="K72" i="7"/>
  <c r="L72" i="7"/>
  <c r="M72" i="7"/>
  <c r="N72" i="7"/>
  <c r="C73" i="7"/>
  <c r="D73" i="7"/>
  <c r="E73" i="7"/>
  <c r="F73" i="7"/>
  <c r="G73" i="7"/>
  <c r="H73" i="7"/>
  <c r="J73" i="7"/>
  <c r="K73" i="7"/>
  <c r="L73" i="7"/>
  <c r="M73" i="7"/>
  <c r="N73" i="7"/>
  <c r="C74" i="7"/>
  <c r="D74" i="7"/>
  <c r="E74" i="7"/>
  <c r="F74" i="7"/>
  <c r="G74" i="7"/>
  <c r="H74" i="7"/>
  <c r="J74" i="7"/>
  <c r="K74" i="7"/>
  <c r="L74" i="7"/>
  <c r="M74" i="7"/>
  <c r="N74" i="7"/>
  <c r="C75" i="7"/>
  <c r="D75" i="7"/>
  <c r="E75" i="7"/>
  <c r="F75" i="7"/>
  <c r="G75" i="7"/>
  <c r="H75" i="7"/>
  <c r="J75" i="7"/>
  <c r="K75" i="7"/>
  <c r="L75" i="7"/>
  <c r="M75" i="7"/>
  <c r="N75" i="7"/>
  <c r="C76" i="7"/>
  <c r="D76" i="7"/>
  <c r="E76" i="7"/>
  <c r="F76" i="7"/>
  <c r="G76" i="7"/>
  <c r="H76" i="7"/>
  <c r="J76" i="7"/>
  <c r="K76" i="7"/>
  <c r="L76" i="7"/>
  <c r="M76" i="7"/>
  <c r="N76" i="7"/>
  <c r="C77" i="7"/>
  <c r="D77" i="7"/>
  <c r="E77" i="7"/>
  <c r="F77" i="7"/>
  <c r="G77" i="7"/>
  <c r="H77" i="7"/>
  <c r="J77" i="7"/>
  <c r="K77" i="7"/>
  <c r="L77" i="7"/>
  <c r="M77" i="7"/>
  <c r="N77" i="7"/>
  <c r="C78" i="7"/>
  <c r="D78" i="7"/>
  <c r="E78" i="7"/>
  <c r="F78" i="7"/>
  <c r="G78" i="7"/>
  <c r="H78" i="7"/>
  <c r="J78" i="7"/>
  <c r="K78" i="7"/>
  <c r="L78" i="7"/>
  <c r="M78" i="7"/>
  <c r="N78" i="7"/>
  <c r="C79" i="7"/>
  <c r="D79" i="7"/>
  <c r="E79" i="7"/>
  <c r="F79" i="7"/>
  <c r="G79" i="7"/>
  <c r="H79" i="7"/>
  <c r="J79" i="7"/>
  <c r="K79" i="7"/>
  <c r="L79" i="7"/>
  <c r="M79" i="7"/>
  <c r="N79" i="7"/>
  <c r="C80" i="7"/>
  <c r="D80" i="7"/>
  <c r="E80" i="7"/>
  <c r="F80" i="7"/>
  <c r="G80" i="7"/>
  <c r="H80" i="7"/>
  <c r="J80" i="7"/>
  <c r="K80" i="7"/>
  <c r="L80" i="7"/>
  <c r="M80" i="7"/>
  <c r="N80" i="7"/>
  <c r="C81" i="7"/>
  <c r="D81" i="7"/>
  <c r="E81" i="7"/>
  <c r="F81" i="7"/>
  <c r="G81" i="7"/>
  <c r="H81" i="7"/>
  <c r="J81" i="7"/>
  <c r="K81" i="7"/>
  <c r="L81" i="7"/>
  <c r="M81" i="7"/>
  <c r="N81" i="7"/>
  <c r="C82" i="7"/>
  <c r="D82" i="7"/>
  <c r="E82" i="7"/>
  <c r="F82" i="7"/>
  <c r="G82" i="7"/>
  <c r="H82" i="7"/>
  <c r="J82" i="7"/>
  <c r="K82" i="7"/>
  <c r="L82" i="7"/>
  <c r="M82" i="7"/>
  <c r="N82" i="7"/>
  <c r="C83" i="7"/>
  <c r="D83" i="7"/>
  <c r="E83" i="7"/>
  <c r="F83" i="7"/>
  <c r="G83" i="7"/>
  <c r="H83" i="7"/>
  <c r="J83" i="7"/>
  <c r="K83" i="7"/>
  <c r="L83" i="7"/>
  <c r="M83" i="7"/>
  <c r="N83" i="7"/>
  <c r="C84" i="7"/>
  <c r="D84" i="7"/>
  <c r="E84" i="7"/>
  <c r="F84" i="7"/>
  <c r="G84" i="7"/>
  <c r="H84" i="7"/>
  <c r="J84" i="7"/>
  <c r="K84" i="7"/>
  <c r="L84" i="7"/>
  <c r="M84" i="7"/>
  <c r="N84" i="7"/>
  <c r="C85" i="7"/>
  <c r="D85" i="7"/>
  <c r="E85" i="7"/>
  <c r="F85" i="7"/>
  <c r="G85" i="7"/>
  <c r="H85" i="7"/>
  <c r="J85" i="7"/>
  <c r="K85" i="7"/>
  <c r="L85" i="7"/>
  <c r="M85" i="7"/>
  <c r="N85" i="7"/>
  <c r="C66" i="7"/>
  <c r="C6" i="7"/>
  <c r="D6" i="7"/>
  <c r="E6" i="7"/>
  <c r="F6" i="7"/>
  <c r="G6" i="7"/>
  <c r="H6" i="7"/>
  <c r="J6" i="7"/>
  <c r="K6" i="7"/>
  <c r="L6" i="7"/>
  <c r="M6" i="7"/>
  <c r="N6" i="7"/>
  <c r="C7" i="7"/>
  <c r="D7" i="7"/>
  <c r="E7" i="7"/>
  <c r="F7" i="7"/>
  <c r="G7" i="7"/>
  <c r="H7" i="7"/>
  <c r="J7" i="7"/>
  <c r="K7" i="7"/>
  <c r="L7" i="7"/>
  <c r="M7" i="7"/>
  <c r="N7" i="7"/>
  <c r="C8" i="7"/>
  <c r="D8" i="7"/>
  <c r="E8" i="7"/>
  <c r="F8" i="7"/>
  <c r="G8" i="7"/>
  <c r="H8" i="7"/>
  <c r="J8" i="7"/>
  <c r="K8" i="7"/>
  <c r="L8" i="7"/>
  <c r="M8" i="7"/>
  <c r="N8" i="7"/>
  <c r="C9" i="7"/>
  <c r="D9" i="7"/>
  <c r="E9" i="7"/>
  <c r="F9" i="7"/>
  <c r="G9" i="7"/>
  <c r="H9" i="7"/>
  <c r="J9" i="7"/>
  <c r="K9" i="7"/>
  <c r="L9" i="7"/>
  <c r="M9" i="7"/>
  <c r="N9" i="7"/>
  <c r="C10" i="7"/>
  <c r="D10" i="7"/>
  <c r="E10" i="7"/>
  <c r="F10" i="7"/>
  <c r="G10" i="7"/>
  <c r="H10" i="7"/>
  <c r="J10" i="7"/>
  <c r="K10" i="7"/>
  <c r="L10" i="7"/>
  <c r="M10" i="7"/>
  <c r="N10" i="7"/>
  <c r="C11" i="7"/>
  <c r="D11" i="7"/>
  <c r="E11" i="7"/>
  <c r="F11" i="7"/>
  <c r="G11" i="7"/>
  <c r="H11" i="7"/>
  <c r="J11" i="7"/>
  <c r="K11" i="7"/>
  <c r="L11" i="7"/>
  <c r="M11" i="7"/>
  <c r="N11" i="7"/>
  <c r="C12" i="7"/>
  <c r="D12" i="7"/>
  <c r="E12" i="7"/>
  <c r="F12" i="7"/>
  <c r="G12" i="7"/>
  <c r="H12" i="7"/>
  <c r="J12" i="7"/>
  <c r="K12" i="7"/>
  <c r="L12" i="7"/>
  <c r="M12" i="7"/>
  <c r="N12" i="7"/>
  <c r="C13" i="7"/>
  <c r="D13" i="7"/>
  <c r="E13" i="7"/>
  <c r="F13" i="7"/>
  <c r="G13" i="7"/>
  <c r="H13" i="7"/>
  <c r="J13" i="7"/>
  <c r="K13" i="7"/>
  <c r="L13" i="7"/>
  <c r="M13" i="7"/>
  <c r="N13" i="7"/>
  <c r="C14" i="7"/>
  <c r="D14" i="7"/>
  <c r="E14" i="7"/>
  <c r="F14" i="7"/>
  <c r="G14" i="7"/>
  <c r="H14" i="7"/>
  <c r="J14" i="7"/>
  <c r="K14" i="7"/>
  <c r="L14" i="7"/>
  <c r="M14" i="7"/>
  <c r="N14" i="7"/>
  <c r="C15" i="7"/>
  <c r="D15" i="7"/>
  <c r="E15" i="7"/>
  <c r="F15" i="7"/>
  <c r="G15" i="7"/>
  <c r="H15" i="7"/>
  <c r="J15" i="7"/>
  <c r="K15" i="7"/>
  <c r="L15" i="7"/>
  <c r="M15" i="7"/>
  <c r="N15" i="7"/>
  <c r="C16" i="7"/>
  <c r="D16" i="7"/>
  <c r="E16" i="7"/>
  <c r="F16" i="7"/>
  <c r="G16" i="7"/>
  <c r="H16" i="7"/>
  <c r="J16" i="7"/>
  <c r="K16" i="7"/>
  <c r="L16" i="7"/>
  <c r="M16" i="7"/>
  <c r="N16" i="7"/>
  <c r="C17" i="7"/>
  <c r="D17" i="7"/>
  <c r="E17" i="7"/>
  <c r="F17" i="7"/>
  <c r="G17" i="7"/>
  <c r="H17" i="7"/>
  <c r="J17" i="7"/>
  <c r="K17" i="7"/>
  <c r="L17" i="7"/>
  <c r="M17" i="7"/>
  <c r="N17" i="7"/>
  <c r="C18" i="7"/>
  <c r="D18" i="7"/>
  <c r="E18" i="7"/>
  <c r="F18" i="7"/>
  <c r="G18" i="7"/>
  <c r="H18" i="7"/>
  <c r="J18" i="7"/>
  <c r="K18" i="7"/>
  <c r="L18" i="7"/>
  <c r="M18" i="7"/>
  <c r="N18" i="7"/>
  <c r="C19" i="7"/>
  <c r="D19" i="7"/>
  <c r="E19" i="7"/>
  <c r="F19" i="7"/>
  <c r="G19" i="7"/>
  <c r="H19" i="7"/>
  <c r="J19" i="7"/>
  <c r="K19" i="7"/>
  <c r="L19" i="7"/>
  <c r="M19" i="7"/>
  <c r="N19" i="7"/>
  <c r="C20" i="7"/>
  <c r="D20" i="7"/>
  <c r="E20" i="7"/>
  <c r="F20" i="7"/>
  <c r="G20" i="7"/>
  <c r="H20" i="7"/>
  <c r="J20" i="7"/>
  <c r="K20" i="7"/>
  <c r="L20" i="7"/>
  <c r="M20" i="7"/>
  <c r="N20" i="7"/>
  <c r="C21" i="7"/>
  <c r="D21" i="7"/>
  <c r="E21" i="7"/>
  <c r="F21" i="7"/>
  <c r="G21" i="7"/>
  <c r="H21" i="7"/>
  <c r="J21" i="7"/>
  <c r="K21" i="7"/>
  <c r="L21" i="7"/>
  <c r="M21" i="7"/>
  <c r="N21" i="7"/>
  <c r="C22" i="7"/>
  <c r="D22" i="7"/>
  <c r="E22" i="7"/>
  <c r="F22" i="7"/>
  <c r="G22" i="7"/>
  <c r="H22" i="7"/>
  <c r="J22" i="7"/>
  <c r="K22" i="7"/>
  <c r="L22" i="7"/>
  <c r="M22" i="7"/>
  <c r="N22" i="7"/>
  <c r="C23" i="7"/>
  <c r="D23" i="7"/>
  <c r="E23" i="7"/>
  <c r="F23" i="7"/>
  <c r="G23" i="7"/>
  <c r="H23" i="7"/>
  <c r="J23" i="7"/>
  <c r="K23" i="7"/>
  <c r="L23" i="7"/>
  <c r="M23" i="7"/>
  <c r="N23" i="7"/>
  <c r="C24" i="7"/>
  <c r="D24" i="7"/>
  <c r="E24" i="7"/>
  <c r="F24" i="7"/>
  <c r="G24" i="7"/>
  <c r="H24" i="7"/>
  <c r="J24" i="7"/>
  <c r="K24" i="7"/>
  <c r="L24" i="7"/>
  <c r="M24" i="7"/>
  <c r="N24" i="7"/>
  <c r="C25" i="7"/>
  <c r="D25" i="7"/>
  <c r="E25" i="7"/>
  <c r="F25" i="7"/>
  <c r="G25" i="7"/>
  <c r="H25" i="7"/>
  <c r="J25" i="7"/>
  <c r="K25" i="7"/>
  <c r="L25" i="7"/>
  <c r="M25" i="7"/>
  <c r="N25" i="7"/>
  <c r="C26" i="7"/>
  <c r="D26" i="7"/>
  <c r="E26" i="7"/>
  <c r="F26" i="7"/>
  <c r="G26" i="7"/>
  <c r="H26" i="7"/>
  <c r="J26" i="7"/>
  <c r="K26" i="7"/>
  <c r="L26" i="7"/>
  <c r="M26" i="7"/>
  <c r="N26" i="7"/>
  <c r="C27" i="7"/>
  <c r="D27" i="7"/>
  <c r="E27" i="7"/>
  <c r="F27" i="7"/>
  <c r="G27" i="7"/>
  <c r="H27" i="7"/>
  <c r="J27" i="7"/>
  <c r="K27" i="7"/>
  <c r="L27" i="7"/>
  <c r="M27" i="7"/>
  <c r="N27" i="7"/>
  <c r="C28" i="7"/>
  <c r="D28" i="7"/>
  <c r="E28" i="7"/>
  <c r="F28" i="7"/>
  <c r="G28" i="7"/>
  <c r="H28" i="7"/>
  <c r="J28" i="7"/>
  <c r="K28" i="7"/>
  <c r="L28" i="7"/>
  <c r="M28" i="7"/>
  <c r="N28" i="7"/>
  <c r="C29" i="7"/>
  <c r="D29" i="7"/>
  <c r="E29" i="7"/>
  <c r="F29" i="7"/>
  <c r="G29" i="7"/>
  <c r="H29" i="7"/>
  <c r="J29" i="7"/>
  <c r="K29" i="7"/>
  <c r="L29" i="7"/>
  <c r="M29" i="7"/>
  <c r="N29" i="7"/>
  <c r="C30" i="7"/>
  <c r="D30" i="7"/>
  <c r="E30" i="7"/>
  <c r="F30" i="7"/>
  <c r="G30" i="7"/>
  <c r="H30" i="7"/>
  <c r="J30" i="7"/>
  <c r="K30" i="7"/>
  <c r="L30" i="7"/>
  <c r="M30" i="7"/>
  <c r="N30" i="7"/>
  <c r="C31" i="7"/>
  <c r="D31" i="7"/>
  <c r="E31" i="7"/>
  <c r="F31" i="7"/>
  <c r="G31" i="7"/>
  <c r="H31" i="7"/>
  <c r="J31" i="7"/>
  <c r="K31" i="7"/>
  <c r="L31" i="7"/>
  <c r="M31" i="7"/>
  <c r="N31" i="7"/>
  <c r="C32" i="7"/>
  <c r="D32" i="7"/>
  <c r="E32" i="7"/>
  <c r="F32" i="7"/>
  <c r="G32" i="7"/>
  <c r="H32" i="7"/>
  <c r="J32" i="7"/>
  <c r="K32" i="7"/>
  <c r="L32" i="7"/>
  <c r="M32" i="7"/>
  <c r="N32" i="7"/>
  <c r="C33" i="7"/>
  <c r="D33" i="7"/>
  <c r="E33" i="7"/>
  <c r="F33" i="7"/>
  <c r="G33" i="7"/>
  <c r="H33" i="7"/>
  <c r="J33" i="7"/>
  <c r="K33" i="7"/>
  <c r="L33" i="7"/>
  <c r="M33" i="7"/>
  <c r="N33" i="7"/>
  <c r="C34" i="7"/>
  <c r="D34" i="7"/>
  <c r="E34" i="7"/>
  <c r="F34" i="7"/>
  <c r="G34" i="7"/>
  <c r="H34" i="7"/>
  <c r="J34" i="7"/>
  <c r="K34" i="7"/>
  <c r="L34" i="7"/>
  <c r="M34" i="7"/>
  <c r="N34" i="7"/>
  <c r="C35" i="7"/>
  <c r="D35" i="7"/>
  <c r="E35" i="7"/>
  <c r="F35" i="7"/>
  <c r="G35" i="7"/>
  <c r="H35" i="7"/>
  <c r="J35" i="7"/>
  <c r="K35" i="7"/>
  <c r="L35" i="7"/>
  <c r="M35" i="7"/>
  <c r="N35" i="7"/>
  <c r="C36" i="7"/>
  <c r="D36" i="7"/>
  <c r="E36" i="7"/>
  <c r="F36" i="7"/>
  <c r="G36" i="7"/>
  <c r="H36" i="7"/>
  <c r="J36" i="7"/>
  <c r="K36" i="7"/>
  <c r="L36" i="7"/>
  <c r="M36" i="7"/>
  <c r="N36" i="7"/>
  <c r="C37" i="7"/>
  <c r="D37" i="7"/>
  <c r="E37" i="7"/>
  <c r="F37" i="7"/>
  <c r="G37" i="7"/>
  <c r="H37" i="7"/>
  <c r="J37" i="7"/>
  <c r="K37" i="7"/>
  <c r="L37" i="7"/>
  <c r="M37" i="7"/>
  <c r="N37" i="7"/>
  <c r="C38" i="7"/>
  <c r="D38" i="7"/>
  <c r="E38" i="7"/>
  <c r="F38" i="7"/>
  <c r="G38" i="7"/>
  <c r="H38" i="7"/>
  <c r="J38" i="7"/>
  <c r="K38" i="7"/>
  <c r="L38" i="7"/>
  <c r="M38" i="7"/>
  <c r="N38" i="7"/>
  <c r="C39" i="7"/>
  <c r="D39" i="7"/>
  <c r="E39" i="7"/>
  <c r="F39" i="7"/>
  <c r="G39" i="7"/>
  <c r="H39" i="7"/>
  <c r="J39" i="7"/>
  <c r="K39" i="7"/>
  <c r="L39" i="7"/>
  <c r="M39" i="7"/>
  <c r="N39" i="7"/>
  <c r="C40" i="7"/>
  <c r="D40" i="7"/>
  <c r="E40" i="7"/>
  <c r="F40" i="7"/>
  <c r="G40" i="7"/>
  <c r="H40" i="7"/>
  <c r="J40" i="7"/>
  <c r="K40" i="7"/>
  <c r="L40" i="7"/>
  <c r="M40" i="7"/>
  <c r="N40" i="7"/>
  <c r="C41" i="7"/>
  <c r="D41" i="7"/>
  <c r="E41" i="7"/>
  <c r="F41" i="7"/>
  <c r="G41" i="7"/>
  <c r="H41" i="7"/>
  <c r="J41" i="7"/>
  <c r="K41" i="7"/>
  <c r="L41" i="7"/>
  <c r="M41" i="7"/>
  <c r="N41" i="7"/>
  <c r="C42" i="7"/>
  <c r="D42" i="7"/>
  <c r="E42" i="7"/>
  <c r="F42" i="7"/>
  <c r="G42" i="7"/>
  <c r="H42" i="7"/>
  <c r="J42" i="7"/>
  <c r="K42" i="7"/>
  <c r="L42" i="7"/>
  <c r="M42" i="7"/>
  <c r="N42" i="7"/>
  <c r="C43" i="7"/>
  <c r="D43" i="7"/>
  <c r="E43" i="7"/>
  <c r="F43" i="7"/>
  <c r="G43" i="7"/>
  <c r="H43" i="7"/>
  <c r="J43" i="7"/>
  <c r="K43" i="7"/>
  <c r="L43" i="7"/>
  <c r="M43" i="7"/>
  <c r="N43" i="7"/>
  <c r="C44" i="7"/>
  <c r="D44" i="7"/>
  <c r="E44" i="7"/>
  <c r="F44" i="7"/>
  <c r="G44" i="7"/>
  <c r="H44" i="7"/>
  <c r="J44" i="7"/>
  <c r="K44" i="7"/>
  <c r="L44" i="7"/>
  <c r="M44" i="7"/>
  <c r="N44" i="7"/>
  <c r="C45" i="7"/>
  <c r="D45" i="7"/>
  <c r="E45" i="7"/>
  <c r="F45" i="7"/>
  <c r="G45" i="7"/>
  <c r="H45" i="7"/>
  <c r="J45" i="7"/>
  <c r="K45" i="7"/>
  <c r="L45" i="7"/>
  <c r="M45" i="7"/>
  <c r="N45" i="7"/>
  <c r="C46" i="7"/>
  <c r="D46" i="7"/>
  <c r="E46" i="7"/>
  <c r="F46" i="7"/>
  <c r="G46" i="7"/>
  <c r="H46" i="7"/>
  <c r="J46" i="7"/>
  <c r="K46" i="7"/>
  <c r="L46" i="7"/>
  <c r="M46" i="7"/>
  <c r="N46" i="7"/>
  <c r="C47" i="7"/>
  <c r="D47" i="7"/>
  <c r="E47" i="7"/>
  <c r="F47" i="7"/>
  <c r="G47" i="7"/>
  <c r="H47" i="7"/>
  <c r="J47" i="7"/>
  <c r="K47" i="7"/>
  <c r="L47" i="7"/>
  <c r="M47" i="7"/>
  <c r="N47" i="7"/>
  <c r="C48" i="7"/>
  <c r="D48" i="7"/>
  <c r="E48" i="7"/>
  <c r="F48" i="7"/>
  <c r="G48" i="7"/>
  <c r="H48" i="7"/>
  <c r="J48" i="7"/>
  <c r="K48" i="7"/>
  <c r="L48" i="7"/>
  <c r="M48" i="7"/>
  <c r="N48" i="7"/>
  <c r="C49" i="7"/>
  <c r="D49" i="7"/>
  <c r="E49" i="7"/>
  <c r="F49" i="7"/>
  <c r="G49" i="7"/>
  <c r="H49" i="7"/>
  <c r="J49" i="7"/>
  <c r="K49" i="7"/>
  <c r="L49" i="7"/>
  <c r="M49" i="7"/>
  <c r="N49" i="7"/>
  <c r="C50" i="7"/>
  <c r="D50" i="7"/>
  <c r="E50" i="7"/>
  <c r="F50" i="7"/>
  <c r="G50" i="7"/>
  <c r="H50" i="7"/>
  <c r="J50" i="7"/>
  <c r="K50" i="7"/>
  <c r="L50" i="7"/>
  <c r="M50" i="7"/>
  <c r="N50" i="7"/>
  <c r="C51" i="7"/>
  <c r="D51" i="7"/>
  <c r="E51" i="7"/>
  <c r="F51" i="7"/>
  <c r="G51" i="7"/>
  <c r="H51" i="7"/>
  <c r="J51" i="7"/>
  <c r="K51" i="7"/>
  <c r="L51" i="7"/>
  <c r="M51" i="7"/>
  <c r="N51" i="7"/>
  <c r="C52" i="7"/>
  <c r="D52" i="7"/>
  <c r="E52" i="7"/>
  <c r="F52" i="7"/>
  <c r="G52" i="7"/>
  <c r="H52" i="7"/>
  <c r="J52" i="7"/>
  <c r="K52" i="7"/>
  <c r="L52" i="7"/>
  <c r="M52" i="7"/>
  <c r="N52" i="7"/>
  <c r="C53" i="7"/>
  <c r="D53" i="7"/>
  <c r="E53" i="7"/>
  <c r="F53" i="7"/>
  <c r="G53" i="7"/>
  <c r="H53" i="7"/>
  <c r="J53" i="7"/>
  <c r="K53" i="7"/>
  <c r="L53" i="7"/>
  <c r="M53" i="7"/>
  <c r="N53" i="7"/>
  <c r="C54" i="7"/>
  <c r="D54" i="7"/>
  <c r="E54" i="7"/>
  <c r="F54" i="7"/>
  <c r="G54" i="7"/>
  <c r="H54" i="7"/>
  <c r="J54" i="7"/>
  <c r="K54" i="7"/>
  <c r="L54" i="7"/>
  <c r="M54" i="7"/>
  <c r="N54" i="7"/>
  <c r="C55" i="7"/>
  <c r="D55" i="7"/>
  <c r="E55" i="7"/>
  <c r="F55" i="7"/>
  <c r="G55" i="7"/>
  <c r="H55" i="7"/>
  <c r="J55" i="7"/>
  <c r="K55" i="7"/>
  <c r="L55" i="7"/>
  <c r="M55" i="7"/>
  <c r="N55" i="7"/>
  <c r="C56" i="7"/>
  <c r="D56" i="7"/>
  <c r="E56" i="7"/>
  <c r="F56" i="7"/>
  <c r="G56" i="7"/>
  <c r="H56" i="7"/>
  <c r="J56" i="7"/>
  <c r="K56" i="7"/>
  <c r="L56" i="7"/>
  <c r="M56" i="7"/>
  <c r="N56" i="7"/>
  <c r="C57" i="7"/>
  <c r="D57" i="7"/>
  <c r="E57" i="7"/>
  <c r="F57" i="7"/>
  <c r="G57" i="7"/>
  <c r="H57" i="7"/>
  <c r="J57" i="7"/>
  <c r="K57" i="7"/>
  <c r="L57" i="7"/>
  <c r="M57" i="7"/>
  <c r="N57" i="7"/>
  <c r="C58" i="7"/>
  <c r="D58" i="7"/>
  <c r="E58" i="7"/>
  <c r="F58" i="7"/>
  <c r="G58" i="7"/>
  <c r="H58" i="7"/>
  <c r="J58" i="7"/>
  <c r="K58" i="7"/>
  <c r="L58" i="7"/>
  <c r="M58" i="7"/>
  <c r="N58" i="7"/>
  <c r="C59" i="7"/>
  <c r="D59" i="7"/>
  <c r="E59" i="7"/>
  <c r="F59" i="7"/>
  <c r="G59" i="7"/>
  <c r="H59" i="7"/>
  <c r="J59" i="7"/>
  <c r="K59" i="7"/>
  <c r="L59" i="7"/>
  <c r="M59" i="7"/>
  <c r="N59" i="7"/>
  <c r="C60" i="7"/>
  <c r="D60" i="7"/>
  <c r="E60" i="7"/>
  <c r="F60" i="7"/>
  <c r="G60" i="7"/>
  <c r="H60" i="7"/>
  <c r="J60" i="7"/>
  <c r="K60" i="7"/>
  <c r="L60" i="7"/>
  <c r="M60" i="7"/>
  <c r="N60" i="7"/>
  <c r="C61" i="7"/>
  <c r="D61" i="7"/>
  <c r="E61" i="7"/>
  <c r="F61" i="7"/>
  <c r="G61" i="7"/>
  <c r="H61" i="7"/>
  <c r="J61" i="7"/>
  <c r="K61" i="7"/>
  <c r="L61" i="7"/>
  <c r="M61" i="7"/>
  <c r="N61" i="7"/>
  <c r="C62" i="7"/>
  <c r="D62" i="7"/>
  <c r="E62" i="7"/>
  <c r="F62" i="7"/>
  <c r="G62" i="7"/>
  <c r="H62" i="7"/>
  <c r="J62" i="7"/>
  <c r="K62" i="7"/>
  <c r="L62" i="7"/>
  <c r="M62" i="7"/>
  <c r="N62" i="7"/>
  <c r="C63" i="7"/>
  <c r="D63" i="7"/>
  <c r="E63" i="7"/>
  <c r="F63" i="7"/>
  <c r="G63" i="7"/>
  <c r="H63" i="7"/>
  <c r="J63" i="7"/>
  <c r="K63" i="7"/>
  <c r="L63" i="7"/>
  <c r="M63" i="7"/>
  <c r="N63" i="7"/>
  <c r="C64" i="7"/>
  <c r="D64" i="7"/>
  <c r="E64" i="7"/>
  <c r="F64" i="7"/>
  <c r="G64" i="7"/>
  <c r="H64" i="7"/>
  <c r="J64" i="7"/>
  <c r="K64" i="7"/>
  <c r="L64" i="7"/>
  <c r="M64" i="7"/>
  <c r="N64" i="7"/>
  <c r="C65" i="7"/>
  <c r="D65" i="7"/>
  <c r="E65" i="7"/>
  <c r="F65" i="7"/>
  <c r="G65" i="7"/>
  <c r="H65" i="7"/>
  <c r="J65" i="7"/>
  <c r="K65" i="7"/>
  <c r="L65" i="7"/>
  <c r="M65" i="7"/>
  <c r="N65" i="7"/>
  <c r="D66" i="7"/>
  <c r="E66" i="7"/>
  <c r="F66" i="7"/>
  <c r="G66" i="7"/>
  <c r="H66" i="7"/>
  <c r="J66" i="7"/>
  <c r="K66" i="7"/>
  <c r="L66" i="7"/>
  <c r="M66" i="7"/>
  <c r="N66" i="7"/>
  <c r="O26" i="18" l="1"/>
  <c r="O27" i="18" s="1"/>
  <c r="D29" i="18" s="1"/>
  <c r="D35" i="18" l="1"/>
  <c r="AX86" i="6"/>
  <c r="CC86" i="6"/>
  <c r="CC87" i="6" s="1"/>
  <c r="CC88" i="6" s="1"/>
  <c r="CC89" i="6" s="1"/>
  <c r="CC90" i="6" s="1"/>
  <c r="CC91" i="6" s="1"/>
  <c r="CC92" i="6" s="1"/>
  <c r="CC93" i="6" s="1"/>
  <c r="CC94" i="6" s="1"/>
  <c r="CC95" i="6" s="1"/>
  <c r="CR5" i="6"/>
  <c r="AX87" i="6" l="1"/>
  <c r="BI87" i="7"/>
  <c r="BI88" i="7" s="1"/>
  <c r="BI89" i="7" s="1"/>
  <c r="BI90" i="7" s="1"/>
  <c r="BI91" i="7" s="1"/>
  <c r="BI92" i="7" s="1"/>
  <c r="BI93" i="7" s="1"/>
  <c r="BI94" i="7" s="1"/>
  <c r="BI95" i="7" s="1"/>
  <c r="BI86" i="7"/>
  <c r="AU87" i="7"/>
  <c r="AU88" i="7"/>
  <c r="AU89" i="7"/>
  <c r="AU90" i="7"/>
  <c r="AU91" i="7" s="1"/>
  <c r="AU92" i="7" s="1"/>
  <c r="AU93" i="7" s="1"/>
  <c r="AU94" i="7" s="1"/>
  <c r="AU95" i="7" s="1"/>
  <c r="AU86" i="7"/>
  <c r="O95" i="7"/>
  <c r="O94" i="7"/>
  <c r="O93" i="7"/>
  <c r="O92" i="7"/>
  <c r="O91" i="7"/>
  <c r="O90" i="7"/>
  <c r="O89" i="7"/>
  <c r="O88" i="7"/>
  <c r="O87" i="7"/>
  <c r="O86" i="7"/>
  <c r="B87" i="7"/>
  <c r="B88" i="7"/>
  <c r="B89" i="7" s="1"/>
  <c r="B90" i="7" s="1"/>
  <c r="B91" i="7" s="1"/>
  <c r="B92" i="7" s="1"/>
  <c r="B93" i="7" s="1"/>
  <c r="B94" i="7" s="1"/>
  <c r="B95" i="7" s="1"/>
  <c r="B86" i="7"/>
  <c r="AX88" i="6" l="1"/>
  <c r="AF5" i="1"/>
  <c r="AK6" i="26" l="1"/>
  <c r="AX89" i="6"/>
  <c r="BL86" i="6"/>
  <c r="BL87" i="6" s="1"/>
  <c r="BL88" i="6" s="1"/>
  <c r="BL89" i="6" s="1"/>
  <c r="BL90" i="6" s="1"/>
  <c r="BL91" i="6" s="1"/>
  <c r="BL92" i="6" s="1"/>
  <c r="BL93" i="6" s="1"/>
  <c r="BL94" i="6" s="1"/>
  <c r="BL95" i="6" s="1"/>
  <c r="AJ86" i="6"/>
  <c r="AJ87" i="6" s="1"/>
  <c r="AJ88" i="6" s="1"/>
  <c r="AJ89" i="6" s="1"/>
  <c r="AJ90" i="6" s="1"/>
  <c r="AJ91" i="6" s="1"/>
  <c r="AJ92" i="6" s="1"/>
  <c r="AJ93" i="6" s="1"/>
  <c r="AJ94" i="6" s="1"/>
  <c r="AJ95" i="6" s="1"/>
  <c r="B86" i="6"/>
  <c r="B87" i="6" s="1"/>
  <c r="B88" i="6" s="1"/>
  <c r="B89" i="6" s="1"/>
  <c r="B90" i="6" s="1"/>
  <c r="B91" i="6" s="1"/>
  <c r="B92" i="6" s="1"/>
  <c r="B93" i="6" s="1"/>
  <c r="B94" i="6" s="1"/>
  <c r="B95" i="6" s="1"/>
  <c r="S86" i="6"/>
  <c r="S87" i="6" s="1"/>
  <c r="S88" i="6" s="1"/>
  <c r="S89" i="6" s="1"/>
  <c r="S90" i="6" s="1"/>
  <c r="S91" i="6" s="1"/>
  <c r="S92" i="6" s="1"/>
  <c r="S93" i="6" s="1"/>
  <c r="S94" i="6" s="1"/>
  <c r="S95" i="6" s="1"/>
  <c r="AF86" i="7"/>
  <c r="AF87" i="7" s="1"/>
  <c r="AF88" i="7" s="1"/>
  <c r="AF89" i="7" s="1"/>
  <c r="AF90" i="7" s="1"/>
  <c r="AF91" i="7" s="1"/>
  <c r="AF92" i="7" s="1"/>
  <c r="AF93" i="7" s="1"/>
  <c r="AF94" i="7" s="1"/>
  <c r="AF95" i="7" s="1"/>
  <c r="Q86" i="7"/>
  <c r="Q87" i="7" s="1"/>
  <c r="Q88" i="7" s="1"/>
  <c r="Q89" i="7" s="1"/>
  <c r="Q90" i="7" s="1"/>
  <c r="Q91" i="7" s="1"/>
  <c r="Q92" i="7" s="1"/>
  <c r="Q93" i="7" s="1"/>
  <c r="Q94" i="7" s="1"/>
  <c r="Q95" i="7" s="1"/>
  <c r="AU85" i="1"/>
  <c r="AV85" i="1"/>
  <c r="AW85" i="1"/>
  <c r="AX85" i="1"/>
  <c r="AY85" i="1"/>
  <c r="AZ85" i="1"/>
  <c r="BA85" i="1"/>
  <c r="BB85" i="1"/>
  <c r="BC85" i="1"/>
  <c r="BD85" i="1"/>
  <c r="BE85" i="1"/>
  <c r="BF85" i="1"/>
  <c r="AU86" i="1"/>
  <c r="AV86" i="1"/>
  <c r="AW86" i="1"/>
  <c r="AX86" i="1"/>
  <c r="AY86" i="1"/>
  <c r="AZ86" i="1"/>
  <c r="BA86" i="1"/>
  <c r="BB86" i="1"/>
  <c r="BC86" i="1"/>
  <c r="BD86" i="1"/>
  <c r="BE86" i="1"/>
  <c r="BF86" i="1"/>
  <c r="AU87" i="1"/>
  <c r="AV87" i="1"/>
  <c r="AW87" i="1"/>
  <c r="AX87" i="1"/>
  <c r="AY87" i="1"/>
  <c r="AZ87" i="1"/>
  <c r="BA87" i="1"/>
  <c r="BB87" i="1"/>
  <c r="BC87" i="1"/>
  <c r="BD87" i="1"/>
  <c r="BE87" i="1"/>
  <c r="BF87" i="1"/>
  <c r="AU88" i="1"/>
  <c r="AV88" i="1"/>
  <c r="AW88" i="1"/>
  <c r="AX88" i="1"/>
  <c r="AY88" i="1"/>
  <c r="AZ88" i="1"/>
  <c r="BA88" i="1"/>
  <c r="BB88" i="1"/>
  <c r="BC88" i="1"/>
  <c r="BD88" i="1"/>
  <c r="BE88" i="1"/>
  <c r="BF88" i="1"/>
  <c r="AU89" i="1"/>
  <c r="AV89" i="1"/>
  <c r="AW89" i="1"/>
  <c r="AX89" i="1"/>
  <c r="AY89" i="1"/>
  <c r="AZ89" i="1"/>
  <c r="BA89" i="1"/>
  <c r="BB89" i="1"/>
  <c r="BC89" i="1"/>
  <c r="BD89" i="1"/>
  <c r="BE89" i="1"/>
  <c r="BF89" i="1"/>
  <c r="AU90" i="1"/>
  <c r="AV90" i="1"/>
  <c r="AW90" i="1"/>
  <c r="AX90" i="1"/>
  <c r="AY90" i="1"/>
  <c r="AZ90" i="1"/>
  <c r="BA90" i="1"/>
  <c r="BB90" i="1"/>
  <c r="BC90" i="1"/>
  <c r="BD90" i="1"/>
  <c r="BE90" i="1"/>
  <c r="BF90" i="1"/>
  <c r="AU91" i="1"/>
  <c r="AV91" i="1"/>
  <c r="AW91" i="1"/>
  <c r="AX91" i="1"/>
  <c r="AY91" i="1"/>
  <c r="AZ91" i="1"/>
  <c r="BA91" i="1"/>
  <c r="BB91" i="1"/>
  <c r="BC91" i="1"/>
  <c r="BD91" i="1"/>
  <c r="BE91" i="1"/>
  <c r="BF91" i="1"/>
  <c r="AU92" i="1"/>
  <c r="AV92" i="1"/>
  <c r="AW92" i="1"/>
  <c r="AX92" i="1"/>
  <c r="AY92" i="1"/>
  <c r="AZ92" i="1"/>
  <c r="BA92" i="1"/>
  <c r="BB92" i="1"/>
  <c r="BC92" i="1"/>
  <c r="BD92" i="1"/>
  <c r="BE92" i="1"/>
  <c r="BF92" i="1"/>
  <c r="AU93" i="1"/>
  <c r="AV93" i="1"/>
  <c r="AW93" i="1"/>
  <c r="AX93" i="1"/>
  <c r="AY93" i="1"/>
  <c r="AZ93" i="1"/>
  <c r="BA93" i="1"/>
  <c r="BB93" i="1"/>
  <c r="BC93" i="1"/>
  <c r="BD93" i="1"/>
  <c r="BE93" i="1"/>
  <c r="BF93" i="1"/>
  <c r="AU94" i="1"/>
  <c r="AV94" i="1"/>
  <c r="AW94" i="1"/>
  <c r="AX94" i="1"/>
  <c r="AY94" i="1"/>
  <c r="AZ94" i="1"/>
  <c r="BA94" i="1"/>
  <c r="BB94" i="1"/>
  <c r="BC94" i="1"/>
  <c r="BD94" i="1"/>
  <c r="BE94" i="1"/>
  <c r="BF94" i="1"/>
  <c r="AF85" i="1"/>
  <c r="AG85" i="1"/>
  <c r="AW86" i="7" s="1"/>
  <c r="AH85" i="1"/>
  <c r="AX86" i="7" s="1"/>
  <c r="AI85" i="1"/>
  <c r="AY86" i="7" s="1"/>
  <c r="AJ85" i="1"/>
  <c r="AZ86" i="7" s="1"/>
  <c r="AK85" i="1"/>
  <c r="BA86" i="7" s="1"/>
  <c r="AL85" i="1"/>
  <c r="BB86" i="7" s="1"/>
  <c r="AM85" i="1"/>
  <c r="BC86" i="7" s="1"/>
  <c r="AN85" i="1"/>
  <c r="BD86" i="7" s="1"/>
  <c r="AO85" i="1"/>
  <c r="BE86" i="7" s="1"/>
  <c r="AP85" i="1"/>
  <c r="BF86" i="7" s="1"/>
  <c r="AQ85" i="1"/>
  <c r="BG86" i="7" s="1"/>
  <c r="AF86" i="1"/>
  <c r="AG86" i="1"/>
  <c r="AW87" i="7" s="1"/>
  <c r="AH86" i="1"/>
  <c r="AX87" i="7" s="1"/>
  <c r="AI86" i="1"/>
  <c r="AY87" i="7" s="1"/>
  <c r="AJ86" i="1"/>
  <c r="AZ87" i="7" s="1"/>
  <c r="AK86" i="1"/>
  <c r="BA87" i="7" s="1"/>
  <c r="AL86" i="1"/>
  <c r="BB87" i="7" s="1"/>
  <c r="AM86" i="1"/>
  <c r="BC87" i="7" s="1"/>
  <c r="AN86" i="1"/>
  <c r="BD87" i="7" s="1"/>
  <c r="AO86" i="1"/>
  <c r="BE87" i="7" s="1"/>
  <c r="AP86" i="1"/>
  <c r="BF87" i="7" s="1"/>
  <c r="AQ86" i="1"/>
  <c r="BG87" i="7" s="1"/>
  <c r="AF87" i="1"/>
  <c r="AG87" i="1"/>
  <c r="AW88" i="7" s="1"/>
  <c r="AH87" i="1"/>
  <c r="AX88" i="7" s="1"/>
  <c r="AI87" i="1"/>
  <c r="AY88" i="7" s="1"/>
  <c r="AJ87" i="1"/>
  <c r="AZ88" i="7" s="1"/>
  <c r="AK87" i="1"/>
  <c r="BA88" i="7" s="1"/>
  <c r="AL87" i="1"/>
  <c r="BB88" i="7" s="1"/>
  <c r="AM87" i="1"/>
  <c r="BC88" i="7" s="1"/>
  <c r="AN87" i="1"/>
  <c r="BD88" i="7" s="1"/>
  <c r="AO87" i="1"/>
  <c r="BE88" i="7" s="1"/>
  <c r="AP87" i="1"/>
  <c r="BF88" i="7" s="1"/>
  <c r="AQ87" i="1"/>
  <c r="BG88" i="7" s="1"/>
  <c r="AF88" i="1"/>
  <c r="AG88" i="1"/>
  <c r="AW89" i="7" s="1"/>
  <c r="AH88" i="1"/>
  <c r="AX89" i="7" s="1"/>
  <c r="AI88" i="1"/>
  <c r="AY89" i="7" s="1"/>
  <c r="AJ88" i="1"/>
  <c r="AZ89" i="7" s="1"/>
  <c r="AK88" i="1"/>
  <c r="BA89" i="7" s="1"/>
  <c r="AL88" i="1"/>
  <c r="BB89" i="7" s="1"/>
  <c r="AM88" i="1"/>
  <c r="BC89" i="7" s="1"/>
  <c r="AN88" i="1"/>
  <c r="BD89" i="7" s="1"/>
  <c r="AO88" i="1"/>
  <c r="BE89" i="7" s="1"/>
  <c r="AP88" i="1"/>
  <c r="BF89" i="7" s="1"/>
  <c r="AQ88" i="1"/>
  <c r="BG89" i="7" s="1"/>
  <c r="AF89" i="1"/>
  <c r="AG89" i="1"/>
  <c r="AW90" i="7" s="1"/>
  <c r="AH89" i="1"/>
  <c r="AX90" i="7" s="1"/>
  <c r="AI89" i="1"/>
  <c r="AY90" i="7" s="1"/>
  <c r="AJ89" i="1"/>
  <c r="AZ90" i="7" s="1"/>
  <c r="AK89" i="1"/>
  <c r="BA90" i="7" s="1"/>
  <c r="AL89" i="1"/>
  <c r="BB90" i="7" s="1"/>
  <c r="AM89" i="1"/>
  <c r="BC90" i="7" s="1"/>
  <c r="AN89" i="1"/>
  <c r="BD90" i="7" s="1"/>
  <c r="AO89" i="1"/>
  <c r="BE90" i="7" s="1"/>
  <c r="AP89" i="1"/>
  <c r="BF90" i="7" s="1"/>
  <c r="AQ89" i="1"/>
  <c r="BG90" i="7" s="1"/>
  <c r="AF90" i="1"/>
  <c r="AG90" i="1"/>
  <c r="AW91" i="7" s="1"/>
  <c r="AH90" i="1"/>
  <c r="AX91" i="7" s="1"/>
  <c r="AI90" i="1"/>
  <c r="AY91" i="7" s="1"/>
  <c r="AJ90" i="1"/>
  <c r="AZ91" i="7" s="1"/>
  <c r="AK90" i="1"/>
  <c r="BA91" i="7" s="1"/>
  <c r="AL90" i="1"/>
  <c r="BB91" i="7" s="1"/>
  <c r="AM90" i="1"/>
  <c r="BC91" i="7" s="1"/>
  <c r="AN90" i="1"/>
  <c r="BD91" i="7" s="1"/>
  <c r="AO90" i="1"/>
  <c r="BE91" i="7" s="1"/>
  <c r="AP90" i="1"/>
  <c r="BF91" i="7" s="1"/>
  <c r="AQ90" i="1"/>
  <c r="BG91" i="7" s="1"/>
  <c r="AF91" i="1"/>
  <c r="AG91" i="1"/>
  <c r="AW92" i="7" s="1"/>
  <c r="AH91" i="1"/>
  <c r="AX92" i="7" s="1"/>
  <c r="AI91" i="1"/>
  <c r="AY92" i="7" s="1"/>
  <c r="AJ91" i="1"/>
  <c r="AZ92" i="7" s="1"/>
  <c r="AK91" i="1"/>
  <c r="BA92" i="7" s="1"/>
  <c r="AL91" i="1"/>
  <c r="BB92" i="7" s="1"/>
  <c r="AM91" i="1"/>
  <c r="BC92" i="7" s="1"/>
  <c r="AN91" i="1"/>
  <c r="BD92" i="7" s="1"/>
  <c r="AO91" i="1"/>
  <c r="BE92" i="7" s="1"/>
  <c r="AP91" i="1"/>
  <c r="BF92" i="7" s="1"/>
  <c r="AQ91" i="1"/>
  <c r="BG92" i="7" s="1"/>
  <c r="AF92" i="1"/>
  <c r="AG92" i="1"/>
  <c r="AW93" i="7" s="1"/>
  <c r="AH92" i="1"/>
  <c r="AX93" i="7" s="1"/>
  <c r="AI92" i="1"/>
  <c r="AY93" i="7" s="1"/>
  <c r="AJ92" i="1"/>
  <c r="AZ93" i="7" s="1"/>
  <c r="AK92" i="1"/>
  <c r="BA93" i="7" s="1"/>
  <c r="AL92" i="1"/>
  <c r="BB93" i="7" s="1"/>
  <c r="AM92" i="1"/>
  <c r="BC93" i="7" s="1"/>
  <c r="AN92" i="1"/>
  <c r="BD93" i="7" s="1"/>
  <c r="AO92" i="1"/>
  <c r="BE93" i="7" s="1"/>
  <c r="AP92" i="1"/>
  <c r="BF93" i="7" s="1"/>
  <c r="AQ92" i="1"/>
  <c r="BG93" i="7" s="1"/>
  <c r="AF93" i="1"/>
  <c r="AG93" i="1"/>
  <c r="AW94" i="7" s="1"/>
  <c r="AH93" i="1"/>
  <c r="AX94" i="7" s="1"/>
  <c r="AI93" i="1"/>
  <c r="AY94" i="7" s="1"/>
  <c r="AJ93" i="1"/>
  <c r="AZ94" i="7" s="1"/>
  <c r="AK93" i="1"/>
  <c r="BA94" i="7" s="1"/>
  <c r="AL93" i="1"/>
  <c r="BB94" i="7" s="1"/>
  <c r="AM93" i="1"/>
  <c r="BC94" i="7" s="1"/>
  <c r="AN93" i="1"/>
  <c r="BD94" i="7" s="1"/>
  <c r="AO93" i="1"/>
  <c r="BE94" i="7" s="1"/>
  <c r="AP93" i="1"/>
  <c r="BF94" i="7" s="1"/>
  <c r="AQ93" i="1"/>
  <c r="BG94" i="7" s="1"/>
  <c r="AF94" i="1"/>
  <c r="AG94" i="1"/>
  <c r="AW95" i="7" s="1"/>
  <c r="AH94" i="1"/>
  <c r="AX95" i="7" s="1"/>
  <c r="AI94" i="1"/>
  <c r="AY95" i="7" s="1"/>
  <c r="AJ94" i="1"/>
  <c r="AZ95" i="7" s="1"/>
  <c r="AK94" i="1"/>
  <c r="BA95" i="7" s="1"/>
  <c r="AL94" i="1"/>
  <c r="BB95" i="7" s="1"/>
  <c r="AM94" i="1"/>
  <c r="BC95" i="7" s="1"/>
  <c r="AN94" i="1"/>
  <c r="BD95" i="7" s="1"/>
  <c r="AO94" i="1"/>
  <c r="BE95" i="7" s="1"/>
  <c r="AP94" i="1"/>
  <c r="BF95" i="7" s="1"/>
  <c r="AQ94" i="1"/>
  <c r="BG95" i="7" s="1"/>
  <c r="BH95" i="26" l="1"/>
  <c r="BD95" i="26"/>
  <c r="AZ95" i="26"/>
  <c r="BH94" i="26"/>
  <c r="BD94" i="26"/>
  <c r="AZ94" i="26"/>
  <c r="BH93" i="26"/>
  <c r="BD93" i="26"/>
  <c r="AZ93" i="26"/>
  <c r="BH92" i="26"/>
  <c r="BD92" i="26"/>
  <c r="AZ92" i="26"/>
  <c r="BH91" i="26"/>
  <c r="BD91" i="26"/>
  <c r="AZ91" i="26"/>
  <c r="BH90" i="26"/>
  <c r="BD90" i="26"/>
  <c r="AZ90" i="26"/>
  <c r="BH89" i="26"/>
  <c r="BD89" i="26"/>
  <c r="AZ89" i="26"/>
  <c r="BH88" i="26"/>
  <c r="BD88" i="26"/>
  <c r="AZ88" i="26"/>
  <c r="BH87" i="26"/>
  <c r="BD87" i="26"/>
  <c r="AZ87" i="26"/>
  <c r="BH86" i="26"/>
  <c r="BD86" i="26"/>
  <c r="AZ86" i="26"/>
  <c r="BG95" i="26"/>
  <c r="BC95" i="26"/>
  <c r="AY95" i="26"/>
  <c r="BG94" i="1"/>
  <c r="BG94" i="26"/>
  <c r="BC94" i="26"/>
  <c r="AY94" i="26"/>
  <c r="BG93" i="1"/>
  <c r="BG93" i="26"/>
  <c r="BC93" i="26"/>
  <c r="AY93" i="26"/>
  <c r="BG92" i="1"/>
  <c r="BG92" i="26"/>
  <c r="BC92" i="26"/>
  <c r="AY92" i="26"/>
  <c r="BG91" i="1"/>
  <c r="BG91" i="26"/>
  <c r="BC91" i="26"/>
  <c r="AY91" i="26"/>
  <c r="BG90" i="1"/>
  <c r="BG90" i="26"/>
  <c r="BC90" i="26"/>
  <c r="AY90" i="26"/>
  <c r="BG89" i="1"/>
  <c r="BG89" i="26"/>
  <c r="BC89" i="26"/>
  <c r="AY89" i="26"/>
  <c r="BG88" i="1"/>
  <c r="BG88" i="26"/>
  <c r="BC88" i="26"/>
  <c r="AY88" i="26"/>
  <c r="BG87" i="1"/>
  <c r="BG87" i="26"/>
  <c r="BC87" i="26"/>
  <c r="AY87" i="26"/>
  <c r="BG86" i="1"/>
  <c r="BG86" i="26"/>
  <c r="BC86" i="26"/>
  <c r="AY86" i="26"/>
  <c r="BG85" i="1"/>
  <c r="BJ95" i="26"/>
  <c r="BF95" i="26"/>
  <c r="BB95" i="26"/>
  <c r="BJ94" i="26"/>
  <c r="BF94" i="26"/>
  <c r="BB94" i="26"/>
  <c r="BJ93" i="26"/>
  <c r="BF93" i="26"/>
  <c r="BB93" i="26"/>
  <c r="BJ92" i="26"/>
  <c r="BF92" i="26"/>
  <c r="BB92" i="26"/>
  <c r="BJ91" i="26"/>
  <c r="BF91" i="26"/>
  <c r="BB91" i="26"/>
  <c r="BJ90" i="26"/>
  <c r="BF90" i="26"/>
  <c r="BB90" i="26"/>
  <c r="BJ89" i="26"/>
  <c r="BF89" i="26"/>
  <c r="BB89" i="26"/>
  <c r="BJ88" i="26"/>
  <c r="BF88" i="26"/>
  <c r="BB88" i="26"/>
  <c r="BJ87" i="26"/>
  <c r="BF87" i="26"/>
  <c r="BB87" i="26"/>
  <c r="BJ86" i="26"/>
  <c r="BF86" i="26"/>
  <c r="BB86" i="26"/>
  <c r="BI95" i="26"/>
  <c r="BE95" i="26"/>
  <c r="BA95" i="26"/>
  <c r="BI94" i="26"/>
  <c r="BE94" i="26"/>
  <c r="BA94" i="26"/>
  <c r="BI93" i="26"/>
  <c r="BE93" i="26"/>
  <c r="BA93" i="26"/>
  <c r="BI92" i="26"/>
  <c r="BE92" i="26"/>
  <c r="BA92" i="26"/>
  <c r="BI91" i="26"/>
  <c r="BE91" i="26"/>
  <c r="BA91" i="26"/>
  <c r="BI90" i="26"/>
  <c r="BE90" i="26"/>
  <c r="BA90" i="26"/>
  <c r="BI89" i="26"/>
  <c r="BE89" i="26"/>
  <c r="BA89" i="26"/>
  <c r="BI88" i="26"/>
  <c r="BE88" i="26"/>
  <c r="BA88" i="26"/>
  <c r="BI87" i="26"/>
  <c r="BE87" i="26"/>
  <c r="BA87" i="26"/>
  <c r="BI86" i="26"/>
  <c r="BE86" i="26"/>
  <c r="BA86" i="26"/>
  <c r="AV95" i="7"/>
  <c r="AR94" i="1"/>
  <c r="AV94" i="7"/>
  <c r="AR93" i="1"/>
  <c r="AV93" i="7"/>
  <c r="AR92" i="1"/>
  <c r="AV92" i="7"/>
  <c r="AR91" i="1"/>
  <c r="AV91" i="7"/>
  <c r="AR90" i="1"/>
  <c r="AV90" i="7"/>
  <c r="AR89" i="1"/>
  <c r="AV89" i="7"/>
  <c r="AR88" i="1"/>
  <c r="AV88" i="7"/>
  <c r="AR87" i="1"/>
  <c r="AV87" i="7"/>
  <c r="AR86" i="1"/>
  <c r="AV86" i="7"/>
  <c r="AR85" i="1"/>
  <c r="BM6" i="6"/>
  <c r="BM6" i="26"/>
  <c r="AX90" i="6"/>
  <c r="BD6" i="1"/>
  <c r="AG18" i="1"/>
  <c r="AL19" i="26" l="1"/>
  <c r="BN19" i="26" s="1"/>
  <c r="BN19" i="6"/>
  <c r="AX91" i="6"/>
  <c r="BF25" i="1"/>
  <c r="AX92" i="6" l="1"/>
  <c r="AX93" i="6" l="1"/>
  <c r="AG6" i="7"/>
  <c r="AX94" i="6" l="1"/>
  <c r="AU6" i="1"/>
  <c r="AV6" i="1"/>
  <c r="AW6" i="1"/>
  <c r="AX6" i="1"/>
  <c r="AY6" i="1"/>
  <c r="AZ6" i="1"/>
  <c r="BA6" i="1"/>
  <c r="BB6" i="1"/>
  <c r="BC6" i="1"/>
  <c r="BE6" i="1"/>
  <c r="BF6" i="1"/>
  <c r="AU7" i="1"/>
  <c r="AV7" i="1"/>
  <c r="AW7" i="1"/>
  <c r="AX7" i="1"/>
  <c r="AY7" i="1"/>
  <c r="AZ7" i="1"/>
  <c r="BA7" i="1"/>
  <c r="BB7" i="1"/>
  <c r="BC7" i="1"/>
  <c r="BD7" i="1"/>
  <c r="BE7" i="1"/>
  <c r="BF7" i="1"/>
  <c r="AU8" i="1"/>
  <c r="AV8" i="1"/>
  <c r="AW8" i="1"/>
  <c r="AX8" i="1"/>
  <c r="AY8" i="1"/>
  <c r="AZ8" i="1"/>
  <c r="BA8" i="1"/>
  <c r="BB8" i="1"/>
  <c r="BC8" i="1"/>
  <c r="BD8" i="1"/>
  <c r="BE8" i="1"/>
  <c r="BF8" i="1"/>
  <c r="AU9" i="1"/>
  <c r="AV9" i="1"/>
  <c r="AW9" i="1"/>
  <c r="AX9" i="1"/>
  <c r="AY9" i="1"/>
  <c r="AZ9" i="1"/>
  <c r="BA9" i="1"/>
  <c r="BB9" i="1"/>
  <c r="BC9" i="1"/>
  <c r="BD9" i="1"/>
  <c r="BE9" i="1"/>
  <c r="BF9" i="1"/>
  <c r="AU10" i="1"/>
  <c r="AV10" i="1"/>
  <c r="AW10" i="1"/>
  <c r="AX10" i="1"/>
  <c r="AY10" i="1"/>
  <c r="AZ10" i="1"/>
  <c r="BA10" i="1"/>
  <c r="BB10" i="1"/>
  <c r="BC10" i="1"/>
  <c r="BD10" i="1"/>
  <c r="BE10" i="1"/>
  <c r="BF10" i="1"/>
  <c r="AU11" i="1"/>
  <c r="AV11" i="1"/>
  <c r="AW11" i="1"/>
  <c r="AX11" i="1"/>
  <c r="AY11" i="1"/>
  <c r="AZ11" i="1"/>
  <c r="BA11" i="1"/>
  <c r="BB11" i="1"/>
  <c r="BC11" i="1"/>
  <c r="BD11" i="1"/>
  <c r="BE11" i="1"/>
  <c r="BF11" i="1"/>
  <c r="AU12" i="1"/>
  <c r="AV12" i="1"/>
  <c r="AW12" i="1"/>
  <c r="AX12" i="1"/>
  <c r="AY12" i="1"/>
  <c r="AZ12" i="1"/>
  <c r="BA12" i="1"/>
  <c r="BB12" i="1"/>
  <c r="BC12" i="1"/>
  <c r="BD12" i="1"/>
  <c r="BE12" i="1"/>
  <c r="BF12" i="1"/>
  <c r="AU13" i="1"/>
  <c r="AV13" i="1"/>
  <c r="AW13" i="1"/>
  <c r="AX13" i="1"/>
  <c r="AY13" i="1"/>
  <c r="AZ13" i="1"/>
  <c r="BA13" i="1"/>
  <c r="BB13" i="1"/>
  <c r="BC13" i="1"/>
  <c r="BD13" i="1"/>
  <c r="BE13" i="1"/>
  <c r="BF13" i="1"/>
  <c r="AU14" i="1"/>
  <c r="AV14" i="1"/>
  <c r="AW14" i="1"/>
  <c r="AX14" i="1"/>
  <c r="AY14" i="1"/>
  <c r="AZ14" i="1"/>
  <c r="BA14" i="1"/>
  <c r="BB14" i="1"/>
  <c r="BC14" i="1"/>
  <c r="BD14" i="1"/>
  <c r="BE14" i="1"/>
  <c r="BF14" i="1"/>
  <c r="AU15" i="1"/>
  <c r="AV15" i="1"/>
  <c r="AW15" i="1"/>
  <c r="AX15" i="1"/>
  <c r="AY15" i="1"/>
  <c r="AZ15" i="1"/>
  <c r="BA15" i="1"/>
  <c r="BB15" i="1"/>
  <c r="BC15" i="1"/>
  <c r="BD15" i="1"/>
  <c r="BE15" i="1"/>
  <c r="BF15" i="1"/>
  <c r="AU16" i="1"/>
  <c r="AV16" i="1"/>
  <c r="AW16" i="1"/>
  <c r="AX16" i="1"/>
  <c r="AY16" i="1"/>
  <c r="AZ16" i="1"/>
  <c r="BA16" i="1"/>
  <c r="BB16" i="1"/>
  <c r="BC16" i="1"/>
  <c r="BD16" i="1"/>
  <c r="BE16" i="1"/>
  <c r="BF16" i="1"/>
  <c r="AU17" i="1"/>
  <c r="AV17" i="1"/>
  <c r="AW17" i="1"/>
  <c r="AX17" i="1"/>
  <c r="AY17" i="1"/>
  <c r="AZ17" i="1"/>
  <c r="BA17" i="1"/>
  <c r="BB17" i="1"/>
  <c r="BC17" i="1"/>
  <c r="BD17" i="1"/>
  <c r="BE17" i="1"/>
  <c r="BF17" i="1"/>
  <c r="AU18" i="1"/>
  <c r="AV18" i="1"/>
  <c r="AW18" i="1"/>
  <c r="AX18" i="1"/>
  <c r="AY18" i="1"/>
  <c r="AZ18" i="1"/>
  <c r="BA18" i="1"/>
  <c r="BB18" i="1"/>
  <c r="BC18" i="1"/>
  <c r="BD18" i="1"/>
  <c r="BE18" i="1"/>
  <c r="BF18" i="1"/>
  <c r="AU19" i="1"/>
  <c r="AV19" i="1"/>
  <c r="AW19" i="1"/>
  <c r="AX19" i="1"/>
  <c r="AY19" i="1"/>
  <c r="AZ19" i="1"/>
  <c r="BA19" i="1"/>
  <c r="BB19" i="1"/>
  <c r="BC19" i="1"/>
  <c r="BD19" i="1"/>
  <c r="BE19" i="1"/>
  <c r="BF19" i="1"/>
  <c r="AU20" i="1"/>
  <c r="AV20" i="1"/>
  <c r="AW20" i="1"/>
  <c r="AX20" i="1"/>
  <c r="AY20" i="1"/>
  <c r="AZ20" i="1"/>
  <c r="BA20" i="1"/>
  <c r="BB20" i="1"/>
  <c r="BC20" i="1"/>
  <c r="BD20" i="1"/>
  <c r="BE20" i="1"/>
  <c r="BF20" i="1"/>
  <c r="AU21" i="1"/>
  <c r="AV21" i="1"/>
  <c r="AW21" i="1"/>
  <c r="AX21" i="1"/>
  <c r="AY21" i="1"/>
  <c r="AZ21" i="1"/>
  <c r="BA21" i="1"/>
  <c r="BB21" i="1"/>
  <c r="BC21" i="1"/>
  <c r="BD21" i="1"/>
  <c r="BE21" i="1"/>
  <c r="BF21" i="1"/>
  <c r="AU22" i="1"/>
  <c r="AV22" i="1"/>
  <c r="AW22" i="1"/>
  <c r="AX22" i="1"/>
  <c r="AY22" i="1"/>
  <c r="AZ22" i="1"/>
  <c r="BA22" i="1"/>
  <c r="BB22" i="1"/>
  <c r="BC22" i="1"/>
  <c r="BD22" i="1"/>
  <c r="BE22" i="1"/>
  <c r="BF22" i="1"/>
  <c r="AU23" i="1"/>
  <c r="AV23" i="1"/>
  <c r="AW23" i="1"/>
  <c r="AX23" i="1"/>
  <c r="AY23" i="1"/>
  <c r="AZ23" i="1"/>
  <c r="BA23" i="1"/>
  <c r="BB23" i="1"/>
  <c r="BC23" i="1"/>
  <c r="BD23" i="1"/>
  <c r="BE23" i="1"/>
  <c r="BF23" i="1"/>
  <c r="AU24" i="1"/>
  <c r="AV24" i="1"/>
  <c r="AW24" i="1"/>
  <c r="AX24" i="1"/>
  <c r="AY24" i="1"/>
  <c r="AZ24" i="1"/>
  <c r="BA24" i="1"/>
  <c r="BB24" i="1"/>
  <c r="BC24" i="1"/>
  <c r="BD24" i="1"/>
  <c r="BE24" i="1"/>
  <c r="BF24" i="1"/>
  <c r="AU25" i="1"/>
  <c r="AV25" i="1"/>
  <c r="AW25" i="1"/>
  <c r="AX25" i="1"/>
  <c r="AY25" i="1"/>
  <c r="AZ25" i="1"/>
  <c r="BA25" i="1"/>
  <c r="BB25" i="1"/>
  <c r="BC25" i="1"/>
  <c r="BD25" i="1"/>
  <c r="BE25" i="1"/>
  <c r="AU26" i="1"/>
  <c r="AV26" i="1"/>
  <c r="AW26" i="1"/>
  <c r="AX26" i="1"/>
  <c r="AY26" i="1"/>
  <c r="AZ26" i="1"/>
  <c r="BA26" i="1"/>
  <c r="BB26" i="1"/>
  <c r="BC26" i="1"/>
  <c r="BD26" i="1"/>
  <c r="BE26" i="1"/>
  <c r="BF26" i="1"/>
  <c r="AU27" i="1"/>
  <c r="AV27" i="1"/>
  <c r="AW27" i="1"/>
  <c r="AX27" i="1"/>
  <c r="AY27" i="1"/>
  <c r="AZ27" i="1"/>
  <c r="BA27" i="1"/>
  <c r="BB27" i="1"/>
  <c r="BC27" i="1"/>
  <c r="BD27" i="1"/>
  <c r="BE27" i="1"/>
  <c r="BF27" i="1"/>
  <c r="AU28" i="1"/>
  <c r="AV28" i="1"/>
  <c r="AW28" i="1"/>
  <c r="AX28" i="1"/>
  <c r="AY28" i="1"/>
  <c r="AZ28" i="1"/>
  <c r="BA28" i="1"/>
  <c r="BB28" i="1"/>
  <c r="BC28" i="1"/>
  <c r="BD28" i="1"/>
  <c r="BE28" i="1"/>
  <c r="BF28" i="1"/>
  <c r="AU29" i="1"/>
  <c r="AV29" i="1"/>
  <c r="AW29" i="1"/>
  <c r="AX29" i="1"/>
  <c r="AY29" i="1"/>
  <c r="AZ29" i="1"/>
  <c r="BA29" i="1"/>
  <c r="BB29" i="1"/>
  <c r="BC29" i="1"/>
  <c r="BD29" i="1"/>
  <c r="BE29" i="1"/>
  <c r="BF29" i="1"/>
  <c r="AU30" i="1"/>
  <c r="AV30" i="1"/>
  <c r="AW30" i="1"/>
  <c r="AX30" i="1"/>
  <c r="AY30" i="1"/>
  <c r="AZ30" i="1"/>
  <c r="BA30" i="1"/>
  <c r="BB30" i="1"/>
  <c r="BC30" i="1"/>
  <c r="BD30" i="1"/>
  <c r="BE30" i="1"/>
  <c r="BF30" i="1"/>
  <c r="AU31" i="1"/>
  <c r="AV31" i="1"/>
  <c r="AW31" i="1"/>
  <c r="AX31" i="1"/>
  <c r="AY31" i="1"/>
  <c r="AZ31" i="1"/>
  <c r="BA31" i="1"/>
  <c r="BB31" i="1"/>
  <c r="BC31" i="1"/>
  <c r="BD31" i="1"/>
  <c r="BE31" i="1"/>
  <c r="BF31" i="1"/>
  <c r="AU32" i="1"/>
  <c r="AV32" i="1"/>
  <c r="AW32" i="1"/>
  <c r="AX32" i="1"/>
  <c r="AY32" i="1"/>
  <c r="AZ32" i="1"/>
  <c r="BA32" i="1"/>
  <c r="BB32" i="1"/>
  <c r="BC32" i="1"/>
  <c r="BD32" i="1"/>
  <c r="BE32" i="1"/>
  <c r="BF32" i="1"/>
  <c r="AU33" i="1"/>
  <c r="AV33" i="1"/>
  <c r="AW33" i="1"/>
  <c r="AX33" i="1"/>
  <c r="AY33" i="1"/>
  <c r="AZ33" i="1"/>
  <c r="BA33" i="1"/>
  <c r="BB33" i="1"/>
  <c r="BC33" i="1"/>
  <c r="BD33" i="1"/>
  <c r="BE33" i="1"/>
  <c r="BF33" i="1"/>
  <c r="AU34" i="1"/>
  <c r="AV34" i="1"/>
  <c r="AW34" i="1"/>
  <c r="AX34" i="1"/>
  <c r="AY34" i="1"/>
  <c r="AZ34" i="1"/>
  <c r="BA34" i="1"/>
  <c r="BB34" i="1"/>
  <c r="BC34" i="1"/>
  <c r="BD34" i="1"/>
  <c r="BE34" i="1"/>
  <c r="BF34" i="1"/>
  <c r="AU35" i="1"/>
  <c r="AV35" i="1"/>
  <c r="AW35" i="1"/>
  <c r="AX35" i="1"/>
  <c r="AY35" i="1"/>
  <c r="AZ35" i="1"/>
  <c r="BA35" i="1"/>
  <c r="BB35" i="1"/>
  <c r="BC35" i="1"/>
  <c r="BD35" i="1"/>
  <c r="BE35" i="1"/>
  <c r="BF35" i="1"/>
  <c r="AU36" i="1"/>
  <c r="AV36" i="1"/>
  <c r="AW36" i="1"/>
  <c r="AX36" i="1"/>
  <c r="AY36" i="1"/>
  <c r="AZ36" i="1"/>
  <c r="BA36" i="1"/>
  <c r="BB36" i="1"/>
  <c r="BC36" i="1"/>
  <c r="BD36" i="1"/>
  <c r="BE36" i="1"/>
  <c r="BF36" i="1"/>
  <c r="AU37" i="1"/>
  <c r="AV37" i="1"/>
  <c r="AW37" i="1"/>
  <c r="AX37" i="1"/>
  <c r="AY37" i="1"/>
  <c r="AZ37" i="1"/>
  <c r="BA37" i="1"/>
  <c r="BB37" i="1"/>
  <c r="BC37" i="1"/>
  <c r="BD37" i="1"/>
  <c r="BE37" i="1"/>
  <c r="BF37" i="1"/>
  <c r="AU38" i="1"/>
  <c r="AV38" i="1"/>
  <c r="AW38" i="1"/>
  <c r="AX38" i="1"/>
  <c r="AY38" i="1"/>
  <c r="AZ38" i="1"/>
  <c r="BA38" i="1"/>
  <c r="BB38" i="1"/>
  <c r="BC38" i="1"/>
  <c r="BD38" i="1"/>
  <c r="BE38" i="1"/>
  <c r="BF38" i="1"/>
  <c r="AU39" i="1"/>
  <c r="AV39" i="1"/>
  <c r="AW39" i="1"/>
  <c r="AX39" i="1"/>
  <c r="AY39" i="1"/>
  <c r="AZ39" i="1"/>
  <c r="BA39" i="1"/>
  <c r="BB39" i="1"/>
  <c r="BC39" i="1"/>
  <c r="BD39" i="1"/>
  <c r="BE39" i="1"/>
  <c r="BF39" i="1"/>
  <c r="AU40" i="1"/>
  <c r="AV40" i="1"/>
  <c r="AW40" i="1"/>
  <c r="AX40" i="1"/>
  <c r="AY40" i="1"/>
  <c r="AZ40" i="1"/>
  <c r="BA40" i="1"/>
  <c r="BB40" i="1"/>
  <c r="BC40" i="1"/>
  <c r="BD40" i="1"/>
  <c r="BE40" i="1"/>
  <c r="BF40" i="1"/>
  <c r="AU41" i="1"/>
  <c r="AV41" i="1"/>
  <c r="AW41" i="1"/>
  <c r="AX41" i="1"/>
  <c r="AY41" i="1"/>
  <c r="AZ41" i="1"/>
  <c r="BA41" i="1"/>
  <c r="BB41" i="1"/>
  <c r="BC41" i="1"/>
  <c r="BD41" i="1"/>
  <c r="BE41" i="1"/>
  <c r="BF41" i="1"/>
  <c r="AU42" i="1"/>
  <c r="AV42" i="1"/>
  <c r="AW42" i="1"/>
  <c r="AX42" i="1"/>
  <c r="AY42" i="1"/>
  <c r="AZ42" i="1"/>
  <c r="BA42" i="1"/>
  <c r="BB42" i="1"/>
  <c r="BC42" i="1"/>
  <c r="BD42" i="1"/>
  <c r="BE42" i="1"/>
  <c r="BF42" i="1"/>
  <c r="AU43" i="1"/>
  <c r="AV43" i="1"/>
  <c r="AW43" i="1"/>
  <c r="AX43" i="1"/>
  <c r="AY43" i="1"/>
  <c r="AZ43" i="1"/>
  <c r="BA43" i="1"/>
  <c r="BB43" i="1"/>
  <c r="BC43" i="1"/>
  <c r="BD43" i="1"/>
  <c r="BE43" i="1"/>
  <c r="BF43" i="1"/>
  <c r="AU44" i="1"/>
  <c r="AV44" i="1"/>
  <c r="AW44" i="1"/>
  <c r="AX44" i="1"/>
  <c r="AY44" i="1"/>
  <c r="AZ44" i="1"/>
  <c r="BA44" i="1"/>
  <c r="BB44" i="1"/>
  <c r="BC44" i="1"/>
  <c r="BD44" i="1"/>
  <c r="BE44" i="1"/>
  <c r="BF44" i="1"/>
  <c r="AU45" i="1"/>
  <c r="AV45" i="1"/>
  <c r="AW45" i="1"/>
  <c r="AX45" i="1"/>
  <c r="AY45" i="1"/>
  <c r="AZ45" i="1"/>
  <c r="BA45" i="1"/>
  <c r="BB45" i="1"/>
  <c r="BC45" i="1"/>
  <c r="BD45" i="1"/>
  <c r="BE45" i="1"/>
  <c r="BF45" i="1"/>
  <c r="AU46" i="1"/>
  <c r="AV46" i="1"/>
  <c r="AW46" i="1"/>
  <c r="AX46" i="1"/>
  <c r="AY46" i="1"/>
  <c r="AZ46" i="1"/>
  <c r="BA46" i="1"/>
  <c r="BB46" i="1"/>
  <c r="BC46" i="1"/>
  <c r="BD46" i="1"/>
  <c r="BE46" i="1"/>
  <c r="BF46" i="1"/>
  <c r="AU47" i="1"/>
  <c r="AV47" i="1"/>
  <c r="AW47" i="1"/>
  <c r="AX47" i="1"/>
  <c r="AY47" i="1"/>
  <c r="AZ47" i="1"/>
  <c r="BA47" i="1"/>
  <c r="BB47" i="1"/>
  <c r="BC47" i="1"/>
  <c r="BD47" i="1"/>
  <c r="BE47" i="1"/>
  <c r="BF47" i="1"/>
  <c r="AU48" i="1"/>
  <c r="AV48" i="1"/>
  <c r="AW48" i="1"/>
  <c r="AX48" i="1"/>
  <c r="AY48" i="1"/>
  <c r="AZ48" i="1"/>
  <c r="BA48" i="1"/>
  <c r="BB48" i="1"/>
  <c r="BC48" i="1"/>
  <c r="BD48" i="1"/>
  <c r="BE48" i="1"/>
  <c r="BF48" i="1"/>
  <c r="AU49" i="1"/>
  <c r="AV49" i="1"/>
  <c r="AW49" i="1"/>
  <c r="AX49" i="1"/>
  <c r="AY49" i="1"/>
  <c r="AZ49" i="1"/>
  <c r="BA49" i="1"/>
  <c r="BB49" i="1"/>
  <c r="BC49" i="1"/>
  <c r="BD49" i="1"/>
  <c r="BE49" i="1"/>
  <c r="BF49" i="1"/>
  <c r="AU50" i="1"/>
  <c r="AV50" i="1"/>
  <c r="AW50" i="1"/>
  <c r="AX50" i="1"/>
  <c r="AY50" i="1"/>
  <c r="AZ50" i="1"/>
  <c r="BA50" i="1"/>
  <c r="BB50" i="1"/>
  <c r="BC50" i="1"/>
  <c r="BD50" i="1"/>
  <c r="BE50" i="1"/>
  <c r="BF50" i="1"/>
  <c r="AU51" i="1"/>
  <c r="AV51" i="1"/>
  <c r="AW51" i="1"/>
  <c r="AX51" i="1"/>
  <c r="AY51" i="1"/>
  <c r="AZ51" i="1"/>
  <c r="BA51" i="1"/>
  <c r="BB51" i="1"/>
  <c r="BC51" i="1"/>
  <c r="BD51" i="1"/>
  <c r="BE51" i="1"/>
  <c r="BF51" i="1"/>
  <c r="AU52" i="1"/>
  <c r="AV52" i="1"/>
  <c r="AW52" i="1"/>
  <c r="AX52" i="1"/>
  <c r="AY52" i="1"/>
  <c r="AZ52" i="1"/>
  <c r="BA52" i="1"/>
  <c r="BB52" i="1"/>
  <c r="BC52" i="1"/>
  <c r="BD52" i="1"/>
  <c r="BE52" i="1"/>
  <c r="BF52" i="1"/>
  <c r="AU53" i="1"/>
  <c r="AV53" i="1"/>
  <c r="AW53" i="1"/>
  <c r="AX53" i="1"/>
  <c r="AY53" i="1"/>
  <c r="AZ53" i="1"/>
  <c r="BA53" i="1"/>
  <c r="BB53" i="1"/>
  <c r="BC53" i="1"/>
  <c r="BD53" i="1"/>
  <c r="BE53" i="1"/>
  <c r="BF53" i="1"/>
  <c r="AU54" i="1"/>
  <c r="AV54" i="1"/>
  <c r="AW54" i="1"/>
  <c r="AX54" i="1"/>
  <c r="AY54" i="1"/>
  <c r="AZ54" i="1"/>
  <c r="BA54" i="1"/>
  <c r="BB54" i="1"/>
  <c r="BC54" i="1"/>
  <c r="BD54" i="1"/>
  <c r="BE54" i="1"/>
  <c r="BF54" i="1"/>
  <c r="AU55" i="1"/>
  <c r="AV55" i="1"/>
  <c r="AW55" i="1"/>
  <c r="AX55" i="1"/>
  <c r="AY55" i="1"/>
  <c r="AZ55" i="1"/>
  <c r="BA55" i="1"/>
  <c r="BB55" i="1"/>
  <c r="BC55" i="1"/>
  <c r="BD55" i="1"/>
  <c r="BE55" i="1"/>
  <c r="BF55" i="1"/>
  <c r="AU56" i="1"/>
  <c r="AV56" i="1"/>
  <c r="AW56" i="1"/>
  <c r="AX56" i="1"/>
  <c r="AY56" i="1"/>
  <c r="AZ56" i="1"/>
  <c r="BA56" i="1"/>
  <c r="BB56" i="1"/>
  <c r="BC56" i="1"/>
  <c r="BD56" i="1"/>
  <c r="BE56" i="1"/>
  <c r="BF56" i="1"/>
  <c r="AU57" i="1"/>
  <c r="AV57" i="1"/>
  <c r="AW57" i="1"/>
  <c r="AX57" i="1"/>
  <c r="AY57" i="1"/>
  <c r="AZ57" i="1"/>
  <c r="BA57" i="1"/>
  <c r="BB57" i="1"/>
  <c r="BC57" i="1"/>
  <c r="BD57" i="1"/>
  <c r="BE57" i="1"/>
  <c r="BF57" i="1"/>
  <c r="AU58" i="1"/>
  <c r="AV58" i="1"/>
  <c r="AW58" i="1"/>
  <c r="AX58" i="1"/>
  <c r="AY58" i="1"/>
  <c r="AZ58" i="1"/>
  <c r="BA58" i="1"/>
  <c r="BB58" i="1"/>
  <c r="BC58" i="1"/>
  <c r="BD58" i="1"/>
  <c r="BE58" i="1"/>
  <c r="BF58" i="1"/>
  <c r="AU59" i="1"/>
  <c r="AV59" i="1"/>
  <c r="AW59" i="1"/>
  <c r="AX59" i="1"/>
  <c r="AY59" i="1"/>
  <c r="AZ59" i="1"/>
  <c r="BA59" i="1"/>
  <c r="BB59" i="1"/>
  <c r="BC59" i="1"/>
  <c r="BD59" i="1"/>
  <c r="BE59" i="1"/>
  <c r="BF59" i="1"/>
  <c r="AU60" i="1"/>
  <c r="AV60" i="1"/>
  <c r="AW60" i="1"/>
  <c r="AX60" i="1"/>
  <c r="AY60" i="1"/>
  <c r="AZ60" i="1"/>
  <c r="BA60" i="1"/>
  <c r="BB60" i="1"/>
  <c r="BC60" i="1"/>
  <c r="BD60" i="1"/>
  <c r="BE60" i="1"/>
  <c r="BF60" i="1"/>
  <c r="AU61" i="1"/>
  <c r="AV61" i="1"/>
  <c r="AW61" i="1"/>
  <c r="AX61" i="1"/>
  <c r="AY61" i="1"/>
  <c r="AZ61" i="1"/>
  <c r="BA61" i="1"/>
  <c r="BB61" i="1"/>
  <c r="BC61" i="1"/>
  <c r="BD61" i="1"/>
  <c r="BE61" i="1"/>
  <c r="BF61" i="1"/>
  <c r="AU62" i="1"/>
  <c r="AV62" i="1"/>
  <c r="AW62" i="1"/>
  <c r="AX62" i="1"/>
  <c r="AY62" i="1"/>
  <c r="AZ62" i="1"/>
  <c r="BA62" i="1"/>
  <c r="BB62" i="1"/>
  <c r="BC62" i="1"/>
  <c r="BD62" i="1"/>
  <c r="BE62" i="1"/>
  <c r="BF62" i="1"/>
  <c r="AU63" i="1"/>
  <c r="AV63" i="1"/>
  <c r="AW63" i="1"/>
  <c r="AX63" i="1"/>
  <c r="AY63" i="1"/>
  <c r="AZ63" i="1"/>
  <c r="BA63" i="1"/>
  <c r="BB63" i="1"/>
  <c r="BC63" i="1"/>
  <c r="BD63" i="1"/>
  <c r="BE63" i="1"/>
  <c r="BF63" i="1"/>
  <c r="AU64" i="1"/>
  <c r="AV64" i="1"/>
  <c r="AW64" i="1"/>
  <c r="AX64" i="1"/>
  <c r="AY64" i="1"/>
  <c r="AZ64" i="1"/>
  <c r="BA64" i="1"/>
  <c r="BB64" i="1"/>
  <c r="BC64" i="1"/>
  <c r="BD64" i="1"/>
  <c r="BE64" i="1"/>
  <c r="BF64" i="1"/>
  <c r="AU65" i="1"/>
  <c r="AV65" i="1"/>
  <c r="AW65" i="1"/>
  <c r="AX65" i="1"/>
  <c r="AY65" i="1"/>
  <c r="AZ65" i="1"/>
  <c r="BA65" i="1"/>
  <c r="BB65" i="1"/>
  <c r="BC65" i="1"/>
  <c r="BD65" i="1"/>
  <c r="BE65" i="1"/>
  <c r="BF65" i="1"/>
  <c r="AU66" i="1"/>
  <c r="AV66" i="1"/>
  <c r="AW66" i="1"/>
  <c r="AX66" i="1"/>
  <c r="AY66" i="1"/>
  <c r="AZ66" i="1"/>
  <c r="BA66" i="1"/>
  <c r="BB66" i="1"/>
  <c r="BC66" i="1"/>
  <c r="BD66" i="1"/>
  <c r="BE66" i="1"/>
  <c r="BF66" i="1"/>
  <c r="AU67" i="1"/>
  <c r="AV67" i="1"/>
  <c r="AW67" i="1"/>
  <c r="AX67" i="1"/>
  <c r="AY67" i="1"/>
  <c r="AZ67" i="1"/>
  <c r="BA67" i="1"/>
  <c r="BB67" i="1"/>
  <c r="BC67" i="1"/>
  <c r="BD67" i="1"/>
  <c r="BE67" i="1"/>
  <c r="BF67" i="1"/>
  <c r="AU68" i="1"/>
  <c r="AV68" i="1"/>
  <c r="AW68" i="1"/>
  <c r="AX68" i="1"/>
  <c r="AY68" i="1"/>
  <c r="AZ68" i="1"/>
  <c r="BA68" i="1"/>
  <c r="BB68" i="1"/>
  <c r="BC68" i="1"/>
  <c r="BD68" i="1"/>
  <c r="BE68" i="1"/>
  <c r="BF68" i="1"/>
  <c r="AU69" i="1"/>
  <c r="AV69" i="1"/>
  <c r="AW69" i="1"/>
  <c r="AX69" i="1"/>
  <c r="AY69" i="1"/>
  <c r="AZ69" i="1"/>
  <c r="BA69" i="1"/>
  <c r="BB69" i="1"/>
  <c r="BC69" i="1"/>
  <c r="BD69" i="1"/>
  <c r="BE69" i="1"/>
  <c r="BF69" i="1"/>
  <c r="AU70" i="1"/>
  <c r="AV70" i="1"/>
  <c r="AW70" i="1"/>
  <c r="AX70" i="1"/>
  <c r="AY70" i="1"/>
  <c r="AZ70" i="1"/>
  <c r="BA70" i="1"/>
  <c r="BB70" i="1"/>
  <c r="BC70" i="1"/>
  <c r="BD70" i="1"/>
  <c r="BE70" i="1"/>
  <c r="BF70" i="1"/>
  <c r="AU71" i="1"/>
  <c r="AV71" i="1"/>
  <c r="AW71" i="1"/>
  <c r="AX71" i="1"/>
  <c r="AY71" i="1"/>
  <c r="AZ71" i="1"/>
  <c r="BA71" i="1"/>
  <c r="BB71" i="1"/>
  <c r="BC71" i="1"/>
  <c r="BD71" i="1"/>
  <c r="BE71" i="1"/>
  <c r="BF71" i="1"/>
  <c r="AU72" i="1"/>
  <c r="AV72" i="1"/>
  <c r="AW72" i="1"/>
  <c r="AX72" i="1"/>
  <c r="AY72" i="1"/>
  <c r="AZ72" i="1"/>
  <c r="BA72" i="1"/>
  <c r="BB72" i="1"/>
  <c r="BC72" i="1"/>
  <c r="BD72" i="1"/>
  <c r="BE72" i="1"/>
  <c r="BF72" i="1"/>
  <c r="AU73" i="1"/>
  <c r="AV73" i="1"/>
  <c r="AW73" i="1"/>
  <c r="AX73" i="1"/>
  <c r="AY73" i="1"/>
  <c r="AZ73" i="1"/>
  <c r="BA73" i="1"/>
  <c r="BB73" i="1"/>
  <c r="BC73" i="1"/>
  <c r="BD73" i="1"/>
  <c r="BE73" i="1"/>
  <c r="BF73" i="1"/>
  <c r="AU74" i="1"/>
  <c r="AV74" i="1"/>
  <c r="AW74" i="1"/>
  <c r="AX74" i="1"/>
  <c r="AY74" i="1"/>
  <c r="AZ74" i="1"/>
  <c r="BA74" i="1"/>
  <c r="BB74" i="1"/>
  <c r="BC74" i="1"/>
  <c r="BD74" i="1"/>
  <c r="BE74" i="1"/>
  <c r="BF74" i="1"/>
  <c r="AU75" i="1"/>
  <c r="AV75" i="1"/>
  <c r="AW75" i="1"/>
  <c r="AX75" i="1"/>
  <c r="AY75" i="1"/>
  <c r="AZ75" i="1"/>
  <c r="BA75" i="1"/>
  <c r="BB75" i="1"/>
  <c r="BC75" i="1"/>
  <c r="BD75" i="1"/>
  <c r="BE75" i="1"/>
  <c r="BF75" i="1"/>
  <c r="AU76" i="1"/>
  <c r="AV76" i="1"/>
  <c r="AW76" i="1"/>
  <c r="AX76" i="1"/>
  <c r="AY76" i="1"/>
  <c r="AZ76" i="1"/>
  <c r="BA76" i="1"/>
  <c r="BB76" i="1"/>
  <c r="BC76" i="1"/>
  <c r="BD76" i="1"/>
  <c r="BE76" i="1"/>
  <c r="BF76" i="1"/>
  <c r="AU77" i="1"/>
  <c r="AV77" i="1"/>
  <c r="AW77" i="1"/>
  <c r="AX77" i="1"/>
  <c r="AY77" i="1"/>
  <c r="AZ77" i="1"/>
  <c r="BA77" i="1"/>
  <c r="BB77" i="1"/>
  <c r="BC77" i="1"/>
  <c r="BD77" i="1"/>
  <c r="BE77" i="1"/>
  <c r="BF77" i="1"/>
  <c r="AU78" i="1"/>
  <c r="AV78" i="1"/>
  <c r="AW78" i="1"/>
  <c r="AX78" i="1"/>
  <c r="AY78" i="1"/>
  <c r="AZ78" i="1"/>
  <c r="BA78" i="1"/>
  <c r="BB78" i="1"/>
  <c r="BC78" i="1"/>
  <c r="BD78" i="1"/>
  <c r="BE78" i="1"/>
  <c r="BF78" i="1"/>
  <c r="AU79" i="1"/>
  <c r="AV79" i="1"/>
  <c r="AW79" i="1"/>
  <c r="AX79" i="1"/>
  <c r="AY79" i="1"/>
  <c r="AZ79" i="1"/>
  <c r="BA79" i="1"/>
  <c r="BB79" i="1"/>
  <c r="BC79" i="1"/>
  <c r="BD79" i="1"/>
  <c r="BE79" i="1"/>
  <c r="BF79" i="1"/>
  <c r="AU80" i="1"/>
  <c r="AV80" i="1"/>
  <c r="AW80" i="1"/>
  <c r="AX80" i="1"/>
  <c r="AY80" i="1"/>
  <c r="AZ80" i="1"/>
  <c r="BA80" i="1"/>
  <c r="BB80" i="1"/>
  <c r="BC80" i="1"/>
  <c r="BD80" i="1"/>
  <c r="BE80" i="1"/>
  <c r="BF80" i="1"/>
  <c r="AU81" i="1"/>
  <c r="AV81" i="1"/>
  <c r="AW81" i="1"/>
  <c r="AX81" i="1"/>
  <c r="AY81" i="1"/>
  <c r="AZ81" i="1"/>
  <c r="BA81" i="1"/>
  <c r="BB81" i="1"/>
  <c r="BC81" i="1"/>
  <c r="BD81" i="1"/>
  <c r="BE81" i="1"/>
  <c r="BF81" i="1"/>
  <c r="AU82" i="1"/>
  <c r="AV82" i="1"/>
  <c r="AW82" i="1"/>
  <c r="AX82" i="1"/>
  <c r="AY82" i="1"/>
  <c r="AZ82" i="1"/>
  <c r="BA82" i="1"/>
  <c r="BB82" i="1"/>
  <c r="BC82" i="1"/>
  <c r="BD82" i="1"/>
  <c r="BE82" i="1"/>
  <c r="BF82" i="1"/>
  <c r="AU83" i="1"/>
  <c r="AV83" i="1"/>
  <c r="AW83" i="1"/>
  <c r="AX83" i="1"/>
  <c r="AY83" i="1"/>
  <c r="AZ83" i="1"/>
  <c r="BA83" i="1"/>
  <c r="BB83" i="1"/>
  <c r="BC83" i="1"/>
  <c r="BD83" i="1"/>
  <c r="BE83" i="1"/>
  <c r="BF83" i="1"/>
  <c r="AU84" i="1"/>
  <c r="AV84" i="1"/>
  <c r="AW84" i="1"/>
  <c r="AX84" i="1"/>
  <c r="AY84" i="1"/>
  <c r="AZ84" i="1"/>
  <c r="BA84" i="1"/>
  <c r="BB84" i="1"/>
  <c r="BC84" i="1"/>
  <c r="BD84" i="1"/>
  <c r="BE84" i="1"/>
  <c r="BF84" i="1"/>
  <c r="AV5" i="1"/>
  <c r="AW5" i="1"/>
  <c r="AX5" i="1"/>
  <c r="AY5" i="1"/>
  <c r="AZ5" i="1"/>
  <c r="BA5" i="1"/>
  <c r="BB5" i="1"/>
  <c r="BC5" i="1"/>
  <c r="BD5" i="1"/>
  <c r="BE5" i="1"/>
  <c r="BF5" i="1"/>
  <c r="AU5" i="1"/>
  <c r="AF6" i="1"/>
  <c r="AG6" i="1"/>
  <c r="AH6" i="1"/>
  <c r="AI6" i="1"/>
  <c r="AJ6" i="1"/>
  <c r="AK6" i="1"/>
  <c r="AL6" i="1"/>
  <c r="AM6" i="1"/>
  <c r="AN6" i="1"/>
  <c r="AO6" i="1"/>
  <c r="AP6" i="1"/>
  <c r="AQ6" i="1"/>
  <c r="AF7" i="1"/>
  <c r="AG7" i="1"/>
  <c r="AH7" i="1"/>
  <c r="AI7" i="1"/>
  <c r="AJ7" i="1"/>
  <c r="AK7" i="1"/>
  <c r="AL7" i="1"/>
  <c r="AM7" i="1"/>
  <c r="AN7" i="1"/>
  <c r="AO7" i="1"/>
  <c r="AP7" i="1"/>
  <c r="AQ7" i="1"/>
  <c r="AF8" i="1"/>
  <c r="AG8" i="1"/>
  <c r="AH8" i="1"/>
  <c r="AI8" i="1"/>
  <c r="AJ8" i="1"/>
  <c r="AK8" i="1"/>
  <c r="AL8" i="1"/>
  <c r="AM8" i="1"/>
  <c r="AN8" i="1"/>
  <c r="AO8" i="1"/>
  <c r="AP8" i="1"/>
  <c r="AQ8" i="1"/>
  <c r="AF9" i="1"/>
  <c r="AG9" i="1"/>
  <c r="AH9" i="1"/>
  <c r="AI9" i="1"/>
  <c r="AJ9" i="1"/>
  <c r="AK9" i="1"/>
  <c r="AL9" i="1"/>
  <c r="AM9" i="1"/>
  <c r="AN9" i="1"/>
  <c r="AO9" i="1"/>
  <c r="AP9" i="1"/>
  <c r="AQ9" i="1"/>
  <c r="AF10" i="1"/>
  <c r="AG10" i="1"/>
  <c r="AH10" i="1"/>
  <c r="AI10" i="1"/>
  <c r="AJ10" i="1"/>
  <c r="AK10" i="1"/>
  <c r="AL10" i="1"/>
  <c r="AM10" i="1"/>
  <c r="AN10" i="1"/>
  <c r="AO10" i="1"/>
  <c r="AP10" i="1"/>
  <c r="AQ10" i="1"/>
  <c r="AF11" i="1"/>
  <c r="AG11" i="1"/>
  <c r="AH11" i="1"/>
  <c r="AI11" i="1"/>
  <c r="AJ11" i="1"/>
  <c r="AK11" i="1"/>
  <c r="AL11" i="1"/>
  <c r="AM11" i="1"/>
  <c r="AN11" i="1"/>
  <c r="AO11" i="1"/>
  <c r="AP11" i="1"/>
  <c r="AQ11" i="1"/>
  <c r="AF12" i="1"/>
  <c r="AG12" i="1"/>
  <c r="AH12" i="1"/>
  <c r="AI12" i="1"/>
  <c r="AJ12" i="1"/>
  <c r="AK12" i="1"/>
  <c r="AL12" i="1"/>
  <c r="AM12" i="1"/>
  <c r="AN12" i="1"/>
  <c r="AO12" i="1"/>
  <c r="AP12" i="1"/>
  <c r="AQ12" i="1"/>
  <c r="AF13" i="1"/>
  <c r="AG13" i="1"/>
  <c r="AH13" i="1"/>
  <c r="AI13" i="1"/>
  <c r="AJ13" i="1"/>
  <c r="AK13" i="1"/>
  <c r="AL13" i="1"/>
  <c r="AM13" i="1"/>
  <c r="AN13" i="1"/>
  <c r="AO13" i="1"/>
  <c r="AP13" i="1"/>
  <c r="AQ13" i="1"/>
  <c r="AF14" i="1"/>
  <c r="AG14" i="1"/>
  <c r="AH14" i="1"/>
  <c r="AI14" i="1"/>
  <c r="AJ14" i="1"/>
  <c r="AK14" i="1"/>
  <c r="AL14" i="1"/>
  <c r="AM14" i="1"/>
  <c r="AN14" i="1"/>
  <c r="AO14" i="1"/>
  <c r="AP14" i="1"/>
  <c r="AQ14" i="1"/>
  <c r="AF15" i="1"/>
  <c r="AG15" i="1"/>
  <c r="AH15" i="1"/>
  <c r="AI15" i="1"/>
  <c r="AJ15" i="1"/>
  <c r="AK15" i="1"/>
  <c r="AL15" i="1"/>
  <c r="AM15" i="1"/>
  <c r="AN15" i="1"/>
  <c r="AO15" i="1"/>
  <c r="AP15" i="1"/>
  <c r="AQ15" i="1"/>
  <c r="AF16" i="1"/>
  <c r="AG16" i="1"/>
  <c r="AH16" i="1"/>
  <c r="AI16" i="1"/>
  <c r="AJ16" i="1"/>
  <c r="AK16" i="1"/>
  <c r="AL16" i="1"/>
  <c r="AM16" i="1"/>
  <c r="AN16" i="1"/>
  <c r="AO16" i="1"/>
  <c r="AP16" i="1"/>
  <c r="AQ16" i="1"/>
  <c r="AF17" i="1"/>
  <c r="AG17" i="1"/>
  <c r="AH17" i="1"/>
  <c r="AI17" i="1"/>
  <c r="AJ17" i="1"/>
  <c r="AK17" i="1"/>
  <c r="AL17" i="1"/>
  <c r="AM17" i="1"/>
  <c r="AN17" i="1"/>
  <c r="AO17" i="1"/>
  <c r="AP17" i="1"/>
  <c r="AQ17" i="1"/>
  <c r="AF18" i="1"/>
  <c r="AH18" i="1"/>
  <c r="AI18" i="1"/>
  <c r="AJ18" i="1"/>
  <c r="AK18" i="1"/>
  <c r="AL18" i="1"/>
  <c r="AM18" i="1"/>
  <c r="AN18" i="1"/>
  <c r="AO18" i="1"/>
  <c r="AP18" i="1"/>
  <c r="AQ18" i="1"/>
  <c r="AF19" i="1"/>
  <c r="AG19" i="1"/>
  <c r="AH19" i="1"/>
  <c r="AI19" i="1"/>
  <c r="AJ19" i="1"/>
  <c r="AK19" i="1"/>
  <c r="AL19" i="1"/>
  <c r="AM19" i="1"/>
  <c r="AN19" i="1"/>
  <c r="AO19" i="1"/>
  <c r="AP19" i="1"/>
  <c r="AQ19" i="1"/>
  <c r="AF20" i="1"/>
  <c r="AG20" i="1"/>
  <c r="AH20" i="1"/>
  <c r="AI20" i="1"/>
  <c r="AJ20" i="1"/>
  <c r="AK20" i="1"/>
  <c r="AL20" i="1"/>
  <c r="AM20" i="1"/>
  <c r="AN20" i="1"/>
  <c r="AO20" i="1"/>
  <c r="AP20" i="1"/>
  <c r="AQ20" i="1"/>
  <c r="AF21" i="1"/>
  <c r="AG21" i="1"/>
  <c r="AH21" i="1"/>
  <c r="AI21" i="1"/>
  <c r="AJ21" i="1"/>
  <c r="AK21" i="1"/>
  <c r="AL21" i="1"/>
  <c r="AM21" i="1"/>
  <c r="AN21" i="1"/>
  <c r="AO21" i="1"/>
  <c r="AP21" i="1"/>
  <c r="AQ21" i="1"/>
  <c r="AF22" i="1"/>
  <c r="AG22" i="1"/>
  <c r="AH22" i="1"/>
  <c r="AI22" i="1"/>
  <c r="AJ22" i="1"/>
  <c r="AK22" i="1"/>
  <c r="AL22" i="1"/>
  <c r="AM22" i="1"/>
  <c r="AN22" i="1"/>
  <c r="AO22" i="1"/>
  <c r="AP22" i="1"/>
  <c r="AQ22" i="1"/>
  <c r="AF23" i="1"/>
  <c r="AG23" i="1"/>
  <c r="AH23" i="1"/>
  <c r="AI23" i="1"/>
  <c r="AJ23" i="1"/>
  <c r="AK23" i="1"/>
  <c r="AL23" i="1"/>
  <c r="AM23" i="1"/>
  <c r="AN23" i="1"/>
  <c r="AO23" i="1"/>
  <c r="AP23" i="1"/>
  <c r="AQ23" i="1"/>
  <c r="AF24" i="1"/>
  <c r="AG24" i="1"/>
  <c r="AH24" i="1"/>
  <c r="AI24" i="1"/>
  <c r="AJ24" i="1"/>
  <c r="AK24" i="1"/>
  <c r="AL24" i="1"/>
  <c r="AM24" i="1"/>
  <c r="AN24" i="1"/>
  <c r="AO24" i="1"/>
  <c r="AP24" i="1"/>
  <c r="AQ24" i="1"/>
  <c r="AF25" i="1"/>
  <c r="AG25" i="1"/>
  <c r="AH25" i="1"/>
  <c r="AI25" i="1"/>
  <c r="AJ25" i="1"/>
  <c r="AK25" i="1"/>
  <c r="AL25" i="1"/>
  <c r="AM25" i="1"/>
  <c r="AN25" i="1"/>
  <c r="AO25" i="1"/>
  <c r="AP25" i="1"/>
  <c r="AQ25" i="1"/>
  <c r="AF26" i="1"/>
  <c r="AG26" i="1"/>
  <c r="AH26" i="1"/>
  <c r="AI26" i="1"/>
  <c r="AJ26" i="1"/>
  <c r="AK26" i="1"/>
  <c r="AL26" i="1"/>
  <c r="AM26" i="1"/>
  <c r="AN26" i="1"/>
  <c r="AO26" i="1"/>
  <c r="AP26" i="1"/>
  <c r="AQ26" i="1"/>
  <c r="AF27" i="1"/>
  <c r="AG27" i="1"/>
  <c r="AH27" i="1"/>
  <c r="AI27" i="1"/>
  <c r="AJ27" i="1"/>
  <c r="AK27" i="1"/>
  <c r="AL27" i="1"/>
  <c r="AM27" i="1"/>
  <c r="AN27" i="1"/>
  <c r="AO27" i="1"/>
  <c r="AP27" i="1"/>
  <c r="AQ27" i="1"/>
  <c r="AF28" i="1"/>
  <c r="AG28" i="1"/>
  <c r="AH28" i="1"/>
  <c r="AI28" i="1"/>
  <c r="AJ28" i="1"/>
  <c r="AK28" i="1"/>
  <c r="AL28" i="1"/>
  <c r="AM28" i="1"/>
  <c r="AN28" i="1"/>
  <c r="AO28" i="1"/>
  <c r="AP28" i="1"/>
  <c r="AQ28" i="1"/>
  <c r="AF29" i="1"/>
  <c r="AG29" i="1"/>
  <c r="AH29" i="1"/>
  <c r="AI29" i="1"/>
  <c r="AJ29" i="1"/>
  <c r="AK29" i="1"/>
  <c r="AL29" i="1"/>
  <c r="AM29" i="1"/>
  <c r="AN29" i="1"/>
  <c r="AO29" i="1"/>
  <c r="AP29" i="1"/>
  <c r="AQ29" i="1"/>
  <c r="AF30" i="1"/>
  <c r="AG30" i="1"/>
  <c r="AH30" i="1"/>
  <c r="AI30" i="1"/>
  <c r="AJ30" i="1"/>
  <c r="AK30" i="1"/>
  <c r="AL30" i="1"/>
  <c r="AM30" i="1"/>
  <c r="AN30" i="1"/>
  <c r="AO30" i="1"/>
  <c r="AP30" i="1"/>
  <c r="AQ30" i="1"/>
  <c r="AF31" i="1"/>
  <c r="AG31" i="1"/>
  <c r="AH31" i="1"/>
  <c r="AI31" i="1"/>
  <c r="AJ31" i="1"/>
  <c r="AK31" i="1"/>
  <c r="AL31" i="1"/>
  <c r="AM31" i="1"/>
  <c r="AN31" i="1"/>
  <c r="AO31" i="1"/>
  <c r="AP31" i="1"/>
  <c r="AQ31" i="1"/>
  <c r="AF32" i="1"/>
  <c r="AG32" i="1"/>
  <c r="AH32" i="1"/>
  <c r="AI32" i="1"/>
  <c r="AJ32" i="1"/>
  <c r="AK32" i="1"/>
  <c r="AL32" i="1"/>
  <c r="AM32" i="1"/>
  <c r="AN32" i="1"/>
  <c r="AO32" i="1"/>
  <c r="AP32" i="1"/>
  <c r="AQ32" i="1"/>
  <c r="AF33" i="1"/>
  <c r="AG33" i="1"/>
  <c r="AH33" i="1"/>
  <c r="AI33" i="1"/>
  <c r="AJ33" i="1"/>
  <c r="AK33" i="1"/>
  <c r="AL33" i="1"/>
  <c r="AM33" i="1"/>
  <c r="AN33" i="1"/>
  <c r="AO33" i="1"/>
  <c r="AP33" i="1"/>
  <c r="AQ33" i="1"/>
  <c r="AF34" i="1"/>
  <c r="AG34" i="1"/>
  <c r="AH34" i="1"/>
  <c r="AI34" i="1"/>
  <c r="AJ34" i="1"/>
  <c r="AK34" i="1"/>
  <c r="AL34" i="1"/>
  <c r="AM34" i="1"/>
  <c r="AN34" i="1"/>
  <c r="AO34" i="1"/>
  <c r="AP34" i="1"/>
  <c r="AQ34" i="1"/>
  <c r="AF35" i="1"/>
  <c r="AG35" i="1"/>
  <c r="AH35" i="1"/>
  <c r="AI35" i="1"/>
  <c r="AJ35" i="1"/>
  <c r="AK35" i="1"/>
  <c r="AL35" i="1"/>
  <c r="AM35" i="1"/>
  <c r="AN35" i="1"/>
  <c r="AO35" i="1"/>
  <c r="AP35" i="1"/>
  <c r="AQ35" i="1"/>
  <c r="AF36" i="1"/>
  <c r="AG36" i="1"/>
  <c r="AH36" i="1"/>
  <c r="AI36" i="1"/>
  <c r="AJ36" i="1"/>
  <c r="AK36" i="1"/>
  <c r="AL36" i="1"/>
  <c r="AM36" i="1"/>
  <c r="AN36" i="1"/>
  <c r="AO36" i="1"/>
  <c r="AP36" i="1"/>
  <c r="AQ36" i="1"/>
  <c r="AF37" i="1"/>
  <c r="AG37" i="1"/>
  <c r="AH37" i="1"/>
  <c r="AI37" i="1"/>
  <c r="AJ37" i="1"/>
  <c r="AK37" i="1"/>
  <c r="AL37" i="1"/>
  <c r="AM37" i="1"/>
  <c r="AN37" i="1"/>
  <c r="AO37" i="1"/>
  <c r="AP37" i="1"/>
  <c r="AQ37" i="1"/>
  <c r="AF38" i="1"/>
  <c r="AG38" i="1"/>
  <c r="AH38" i="1"/>
  <c r="AI38" i="1"/>
  <c r="AJ38" i="1"/>
  <c r="AK38" i="1"/>
  <c r="AL38" i="1"/>
  <c r="AM38" i="1"/>
  <c r="AN38" i="1"/>
  <c r="AO38" i="1"/>
  <c r="AP38" i="1"/>
  <c r="AQ38" i="1"/>
  <c r="AF39" i="1"/>
  <c r="AG39" i="1"/>
  <c r="AH39" i="1"/>
  <c r="AI39" i="1"/>
  <c r="AJ39" i="1"/>
  <c r="AK39" i="1"/>
  <c r="AL39" i="1"/>
  <c r="AM39" i="1"/>
  <c r="AN39" i="1"/>
  <c r="AO39" i="1"/>
  <c r="AP39" i="1"/>
  <c r="AQ39" i="1"/>
  <c r="AF40" i="1"/>
  <c r="AG40" i="1"/>
  <c r="AH40" i="1"/>
  <c r="AI40" i="1"/>
  <c r="AJ40" i="1"/>
  <c r="AK40" i="1"/>
  <c r="AL40" i="1"/>
  <c r="AM40" i="1"/>
  <c r="AN40" i="1"/>
  <c r="AO40" i="1"/>
  <c r="AP40" i="1"/>
  <c r="AQ40" i="1"/>
  <c r="AF41" i="1"/>
  <c r="AG41" i="1"/>
  <c r="AH41" i="1"/>
  <c r="AI41" i="1"/>
  <c r="AJ41" i="1"/>
  <c r="AK41" i="1"/>
  <c r="AL41" i="1"/>
  <c r="AM41" i="1"/>
  <c r="AN41" i="1"/>
  <c r="AO41" i="1"/>
  <c r="AP41" i="1"/>
  <c r="AQ41" i="1"/>
  <c r="AF42" i="1"/>
  <c r="AG42" i="1"/>
  <c r="AH42" i="1"/>
  <c r="AI42" i="1"/>
  <c r="AJ42" i="1"/>
  <c r="AK42" i="1"/>
  <c r="AL42" i="1"/>
  <c r="AM42" i="1"/>
  <c r="AN42" i="1"/>
  <c r="AO42" i="1"/>
  <c r="AP42" i="1"/>
  <c r="AQ42" i="1"/>
  <c r="AF43" i="1"/>
  <c r="AG43" i="1"/>
  <c r="AH43" i="1"/>
  <c r="AI43" i="1"/>
  <c r="AJ43" i="1"/>
  <c r="AK43" i="1"/>
  <c r="AL43" i="1"/>
  <c r="AM43" i="1"/>
  <c r="AN43" i="1"/>
  <c r="AO43" i="1"/>
  <c r="AP43" i="1"/>
  <c r="AQ43" i="1"/>
  <c r="AF44" i="1"/>
  <c r="AG44" i="1"/>
  <c r="AH44" i="1"/>
  <c r="AI44" i="1"/>
  <c r="AJ44" i="1"/>
  <c r="AK44" i="1"/>
  <c r="AL44" i="1"/>
  <c r="AM44" i="1"/>
  <c r="AN44" i="1"/>
  <c r="AO44" i="1"/>
  <c r="AP44" i="1"/>
  <c r="AQ44" i="1"/>
  <c r="AF45" i="1"/>
  <c r="AG45" i="1"/>
  <c r="AH45" i="1"/>
  <c r="AI45" i="1"/>
  <c r="AJ45" i="1"/>
  <c r="AK45" i="1"/>
  <c r="AL45" i="1"/>
  <c r="AM45" i="1"/>
  <c r="AN45" i="1"/>
  <c r="AO45" i="1"/>
  <c r="AP45" i="1"/>
  <c r="AQ45" i="1"/>
  <c r="AF46" i="1"/>
  <c r="AG46" i="1"/>
  <c r="AH46" i="1"/>
  <c r="AI46" i="1"/>
  <c r="AJ46" i="1"/>
  <c r="AK46" i="1"/>
  <c r="AL46" i="1"/>
  <c r="AM46" i="1"/>
  <c r="AN46" i="1"/>
  <c r="AO46" i="1"/>
  <c r="AP46" i="1"/>
  <c r="AQ46" i="1"/>
  <c r="AF47" i="1"/>
  <c r="AG47" i="1"/>
  <c r="AH47" i="1"/>
  <c r="AI47" i="1"/>
  <c r="AJ47" i="1"/>
  <c r="AK47" i="1"/>
  <c r="AL47" i="1"/>
  <c r="AM47" i="1"/>
  <c r="AN47" i="1"/>
  <c r="AO47" i="1"/>
  <c r="AP47" i="1"/>
  <c r="AQ47" i="1"/>
  <c r="AF48" i="1"/>
  <c r="AG48" i="1"/>
  <c r="AH48" i="1"/>
  <c r="AI48" i="1"/>
  <c r="AJ48" i="1"/>
  <c r="AK48" i="1"/>
  <c r="AL48" i="1"/>
  <c r="AM48" i="1"/>
  <c r="AN48" i="1"/>
  <c r="AO48" i="1"/>
  <c r="AP48" i="1"/>
  <c r="AQ48" i="1"/>
  <c r="AF49" i="1"/>
  <c r="AG49" i="1"/>
  <c r="AH49" i="1"/>
  <c r="AI49" i="1"/>
  <c r="AJ49" i="1"/>
  <c r="AK49" i="1"/>
  <c r="AL49" i="1"/>
  <c r="AM49" i="1"/>
  <c r="AN49" i="1"/>
  <c r="AO49" i="1"/>
  <c r="AP49" i="1"/>
  <c r="AQ49" i="1"/>
  <c r="AF50" i="1"/>
  <c r="AG50" i="1"/>
  <c r="AH50" i="1"/>
  <c r="AI50" i="1"/>
  <c r="AJ50" i="1"/>
  <c r="AK50" i="1"/>
  <c r="AL50" i="1"/>
  <c r="AM50" i="1"/>
  <c r="AN50" i="1"/>
  <c r="AO50" i="1"/>
  <c r="AP50" i="1"/>
  <c r="AQ50" i="1"/>
  <c r="AF51" i="1"/>
  <c r="AG51" i="1"/>
  <c r="AH51" i="1"/>
  <c r="AI51" i="1"/>
  <c r="AJ51" i="1"/>
  <c r="AK51" i="1"/>
  <c r="AL51" i="1"/>
  <c r="AM51" i="1"/>
  <c r="AN51" i="1"/>
  <c r="AO51" i="1"/>
  <c r="AP51" i="1"/>
  <c r="AQ51" i="1"/>
  <c r="AF52" i="1"/>
  <c r="AG52" i="1"/>
  <c r="AH52" i="1"/>
  <c r="AI52" i="1"/>
  <c r="AJ52" i="1"/>
  <c r="AK52" i="1"/>
  <c r="AL52" i="1"/>
  <c r="AM52" i="1"/>
  <c r="AN52" i="1"/>
  <c r="AO52" i="1"/>
  <c r="AP52" i="1"/>
  <c r="AQ52" i="1"/>
  <c r="AF53" i="1"/>
  <c r="AG53" i="1"/>
  <c r="AH53" i="1"/>
  <c r="AI53" i="1"/>
  <c r="AJ53" i="1"/>
  <c r="AK53" i="1"/>
  <c r="AL53" i="1"/>
  <c r="AM53" i="1"/>
  <c r="AN53" i="1"/>
  <c r="AO53" i="1"/>
  <c r="AP53" i="1"/>
  <c r="AQ53" i="1"/>
  <c r="AF54" i="1"/>
  <c r="AG54" i="1"/>
  <c r="AH54" i="1"/>
  <c r="AI54" i="1"/>
  <c r="AJ54" i="1"/>
  <c r="AK54" i="1"/>
  <c r="AL54" i="1"/>
  <c r="AM54" i="1"/>
  <c r="AN54" i="1"/>
  <c r="AO54" i="1"/>
  <c r="AP54" i="1"/>
  <c r="AQ54" i="1"/>
  <c r="AF55" i="1"/>
  <c r="AG55" i="1"/>
  <c r="AH55" i="1"/>
  <c r="AI55" i="1"/>
  <c r="AJ55" i="1"/>
  <c r="AK55" i="1"/>
  <c r="AL55" i="1"/>
  <c r="AM55" i="1"/>
  <c r="AN55" i="1"/>
  <c r="AO55" i="1"/>
  <c r="AP55" i="1"/>
  <c r="AQ55" i="1"/>
  <c r="AF56" i="1"/>
  <c r="AG56" i="1"/>
  <c r="AH56" i="1"/>
  <c r="AI56" i="1"/>
  <c r="AJ56" i="1"/>
  <c r="AK56" i="1"/>
  <c r="AL56" i="1"/>
  <c r="AM56" i="1"/>
  <c r="AN56" i="1"/>
  <c r="AO56" i="1"/>
  <c r="AP56" i="1"/>
  <c r="AQ56" i="1"/>
  <c r="AF57" i="1"/>
  <c r="AG57" i="1"/>
  <c r="AH57" i="1"/>
  <c r="AI57" i="1"/>
  <c r="AJ57" i="1"/>
  <c r="AK57" i="1"/>
  <c r="AL57" i="1"/>
  <c r="AM57" i="1"/>
  <c r="AN57" i="1"/>
  <c r="AO57" i="1"/>
  <c r="AP57" i="1"/>
  <c r="AQ57" i="1"/>
  <c r="AF58" i="1"/>
  <c r="AG58" i="1"/>
  <c r="AH58" i="1"/>
  <c r="AI58" i="1"/>
  <c r="AJ58" i="1"/>
  <c r="AK58" i="1"/>
  <c r="AL58" i="1"/>
  <c r="AM58" i="1"/>
  <c r="AN58" i="1"/>
  <c r="AO58" i="1"/>
  <c r="AP58" i="1"/>
  <c r="AQ58" i="1"/>
  <c r="AF59" i="1"/>
  <c r="AG59" i="1"/>
  <c r="AH59" i="1"/>
  <c r="AI59" i="1"/>
  <c r="AJ59" i="1"/>
  <c r="AK59" i="1"/>
  <c r="AL59" i="1"/>
  <c r="AM59" i="1"/>
  <c r="AN59" i="1"/>
  <c r="AO59" i="1"/>
  <c r="AP59" i="1"/>
  <c r="AQ59" i="1"/>
  <c r="AF60" i="1"/>
  <c r="AG60" i="1"/>
  <c r="AH60" i="1"/>
  <c r="AI60" i="1"/>
  <c r="AJ60" i="1"/>
  <c r="AK60" i="1"/>
  <c r="AL60" i="1"/>
  <c r="AM60" i="1"/>
  <c r="AN60" i="1"/>
  <c r="AO60" i="1"/>
  <c r="AP60" i="1"/>
  <c r="AQ60" i="1"/>
  <c r="AF61" i="1"/>
  <c r="AG61" i="1"/>
  <c r="AH61" i="1"/>
  <c r="AI61" i="1"/>
  <c r="AJ61" i="1"/>
  <c r="AK61" i="1"/>
  <c r="AL61" i="1"/>
  <c r="AM61" i="1"/>
  <c r="AN61" i="1"/>
  <c r="AO61" i="1"/>
  <c r="AP61" i="1"/>
  <c r="AQ61" i="1"/>
  <c r="AF62" i="1"/>
  <c r="AG62" i="1"/>
  <c r="AH62" i="1"/>
  <c r="AI62" i="1"/>
  <c r="AJ62" i="1"/>
  <c r="AK62" i="1"/>
  <c r="AL62" i="1"/>
  <c r="AM62" i="1"/>
  <c r="AN62" i="1"/>
  <c r="AO62" i="1"/>
  <c r="AP62" i="1"/>
  <c r="AQ62" i="1"/>
  <c r="AF63" i="1"/>
  <c r="AG63" i="1"/>
  <c r="AH63" i="1"/>
  <c r="AI63" i="1"/>
  <c r="AJ63" i="1"/>
  <c r="AK63" i="1"/>
  <c r="AL63" i="1"/>
  <c r="AM63" i="1"/>
  <c r="AN63" i="1"/>
  <c r="AO63" i="1"/>
  <c r="AP63" i="1"/>
  <c r="AQ63" i="1"/>
  <c r="AF64" i="1"/>
  <c r="AG64" i="1"/>
  <c r="AH64" i="1"/>
  <c r="AI64" i="1"/>
  <c r="AJ64" i="1"/>
  <c r="AK64" i="1"/>
  <c r="AL64" i="1"/>
  <c r="AM64" i="1"/>
  <c r="AN64" i="1"/>
  <c r="AO64" i="1"/>
  <c r="AP64" i="1"/>
  <c r="AQ64" i="1"/>
  <c r="AF65" i="1"/>
  <c r="AG65" i="1"/>
  <c r="AH65" i="1"/>
  <c r="AI65" i="1"/>
  <c r="AJ65" i="1"/>
  <c r="AK65" i="1"/>
  <c r="AL65" i="1"/>
  <c r="AM65" i="1"/>
  <c r="AN65" i="1"/>
  <c r="AO65" i="1"/>
  <c r="AP65" i="1"/>
  <c r="AQ65" i="1"/>
  <c r="AF66" i="1"/>
  <c r="AG66" i="1"/>
  <c r="AH66" i="1"/>
  <c r="AI66" i="1"/>
  <c r="AJ66" i="1"/>
  <c r="AK66" i="1"/>
  <c r="AL66" i="1"/>
  <c r="AM66" i="1"/>
  <c r="AN66" i="1"/>
  <c r="AO66" i="1"/>
  <c r="AP66" i="1"/>
  <c r="AQ66" i="1"/>
  <c r="AF67" i="1"/>
  <c r="AG67" i="1"/>
  <c r="AH67" i="1"/>
  <c r="AI67" i="1"/>
  <c r="AJ67" i="1"/>
  <c r="AK67" i="1"/>
  <c r="AL67" i="1"/>
  <c r="AM67" i="1"/>
  <c r="AN67" i="1"/>
  <c r="AO67" i="1"/>
  <c r="AP67" i="1"/>
  <c r="AQ67" i="1"/>
  <c r="AF68" i="1"/>
  <c r="AG68" i="1"/>
  <c r="AH68" i="1"/>
  <c r="AI68" i="1"/>
  <c r="AJ68" i="1"/>
  <c r="AK68" i="1"/>
  <c r="AL68" i="1"/>
  <c r="AM68" i="1"/>
  <c r="AN68" i="1"/>
  <c r="AO68" i="1"/>
  <c r="AP68" i="1"/>
  <c r="AQ68" i="1"/>
  <c r="AF69" i="1"/>
  <c r="AG69" i="1"/>
  <c r="AH69" i="1"/>
  <c r="AI69" i="1"/>
  <c r="AJ69" i="1"/>
  <c r="AK69" i="1"/>
  <c r="AL69" i="1"/>
  <c r="AM69" i="1"/>
  <c r="AN69" i="1"/>
  <c r="AO69" i="1"/>
  <c r="AP69" i="1"/>
  <c r="AQ69" i="1"/>
  <c r="AF70" i="1"/>
  <c r="AG70" i="1"/>
  <c r="AH70" i="1"/>
  <c r="AI70" i="1"/>
  <c r="AJ70" i="1"/>
  <c r="AK70" i="1"/>
  <c r="AL70" i="1"/>
  <c r="AM70" i="1"/>
  <c r="AN70" i="1"/>
  <c r="AO70" i="1"/>
  <c r="AP70" i="1"/>
  <c r="AQ70" i="1"/>
  <c r="AF71" i="1"/>
  <c r="AG71" i="1"/>
  <c r="AH71" i="1"/>
  <c r="AI71" i="1"/>
  <c r="AJ71" i="1"/>
  <c r="AK71" i="1"/>
  <c r="AL71" i="1"/>
  <c r="AM71" i="1"/>
  <c r="AN71" i="1"/>
  <c r="AO71" i="1"/>
  <c r="AP71" i="1"/>
  <c r="AQ71" i="1"/>
  <c r="AF72" i="1"/>
  <c r="AG72" i="1"/>
  <c r="AH72" i="1"/>
  <c r="AI72" i="1"/>
  <c r="AJ72" i="1"/>
  <c r="AK72" i="1"/>
  <c r="AL72" i="1"/>
  <c r="AM72" i="1"/>
  <c r="AN72" i="1"/>
  <c r="AO72" i="1"/>
  <c r="AP72" i="1"/>
  <c r="AQ72" i="1"/>
  <c r="AF73" i="1"/>
  <c r="AG73" i="1"/>
  <c r="AH73" i="1"/>
  <c r="AI73" i="1"/>
  <c r="AJ73" i="1"/>
  <c r="AK73" i="1"/>
  <c r="AL73" i="1"/>
  <c r="AM73" i="1"/>
  <c r="AN73" i="1"/>
  <c r="AO73" i="1"/>
  <c r="AP73" i="1"/>
  <c r="AQ73" i="1"/>
  <c r="AF74" i="1"/>
  <c r="AG74" i="1"/>
  <c r="AH74" i="1"/>
  <c r="AI74" i="1"/>
  <c r="AJ74" i="1"/>
  <c r="AK74" i="1"/>
  <c r="AL74" i="1"/>
  <c r="AM74" i="1"/>
  <c r="AN74" i="1"/>
  <c r="AO74" i="1"/>
  <c r="AP74" i="1"/>
  <c r="AQ74" i="1"/>
  <c r="AF75" i="1"/>
  <c r="AG75" i="1"/>
  <c r="AH75" i="1"/>
  <c r="AI75" i="1"/>
  <c r="AJ75" i="1"/>
  <c r="AK75" i="1"/>
  <c r="AL75" i="1"/>
  <c r="AM75" i="1"/>
  <c r="AN75" i="1"/>
  <c r="AO75" i="1"/>
  <c r="AP75" i="1"/>
  <c r="AQ75" i="1"/>
  <c r="AF76" i="1"/>
  <c r="AG76" i="1"/>
  <c r="AH76" i="1"/>
  <c r="AI76" i="1"/>
  <c r="AJ76" i="1"/>
  <c r="AK76" i="1"/>
  <c r="AL76" i="1"/>
  <c r="AM76" i="1"/>
  <c r="AN76" i="1"/>
  <c r="AO76" i="1"/>
  <c r="AP76" i="1"/>
  <c r="AQ76" i="1"/>
  <c r="AF77" i="1"/>
  <c r="AG77" i="1"/>
  <c r="AH77" i="1"/>
  <c r="AI77" i="1"/>
  <c r="AJ77" i="1"/>
  <c r="AK77" i="1"/>
  <c r="AL77" i="1"/>
  <c r="AM77" i="1"/>
  <c r="AN77" i="1"/>
  <c r="AO77" i="1"/>
  <c r="AP77" i="1"/>
  <c r="AQ77" i="1"/>
  <c r="AF78" i="1"/>
  <c r="AG78" i="1"/>
  <c r="AH78" i="1"/>
  <c r="AI78" i="1"/>
  <c r="AJ78" i="1"/>
  <c r="AK78" i="1"/>
  <c r="AL78" i="1"/>
  <c r="AM78" i="1"/>
  <c r="AN78" i="1"/>
  <c r="AO78" i="1"/>
  <c r="AP78" i="1"/>
  <c r="AQ78" i="1"/>
  <c r="AF79" i="1"/>
  <c r="AG79" i="1"/>
  <c r="AH79" i="1"/>
  <c r="AI79" i="1"/>
  <c r="AJ79" i="1"/>
  <c r="AK79" i="1"/>
  <c r="AL79" i="1"/>
  <c r="AM79" i="1"/>
  <c r="AN79" i="1"/>
  <c r="AO79" i="1"/>
  <c r="AP79" i="1"/>
  <c r="AQ79" i="1"/>
  <c r="AF80" i="1"/>
  <c r="AG80" i="1"/>
  <c r="AH80" i="1"/>
  <c r="AI80" i="1"/>
  <c r="AJ80" i="1"/>
  <c r="AK80" i="1"/>
  <c r="AL80" i="1"/>
  <c r="AM80" i="1"/>
  <c r="AN80" i="1"/>
  <c r="AO80" i="1"/>
  <c r="AP80" i="1"/>
  <c r="AQ80" i="1"/>
  <c r="AF81" i="1"/>
  <c r="AG81" i="1"/>
  <c r="AH81" i="1"/>
  <c r="AI81" i="1"/>
  <c r="AJ81" i="1"/>
  <c r="AK81" i="1"/>
  <c r="AL81" i="1"/>
  <c r="AM81" i="1"/>
  <c r="AN81" i="1"/>
  <c r="AO81" i="1"/>
  <c r="AP81" i="1"/>
  <c r="AQ81" i="1"/>
  <c r="AF82" i="1"/>
  <c r="AG82" i="1"/>
  <c r="AH82" i="1"/>
  <c r="AI82" i="1"/>
  <c r="AJ82" i="1"/>
  <c r="AK82" i="1"/>
  <c r="AL82" i="1"/>
  <c r="AM82" i="1"/>
  <c r="AN82" i="1"/>
  <c r="AO82" i="1"/>
  <c r="AP82" i="1"/>
  <c r="AQ82" i="1"/>
  <c r="AF83" i="1"/>
  <c r="AG83" i="1"/>
  <c r="AH83" i="1"/>
  <c r="AI83" i="1"/>
  <c r="AJ83" i="1"/>
  <c r="AK83" i="1"/>
  <c r="AL83" i="1"/>
  <c r="AM83" i="1"/>
  <c r="AN83" i="1"/>
  <c r="AO83" i="1"/>
  <c r="AP83" i="1"/>
  <c r="AQ83" i="1"/>
  <c r="AF84" i="1"/>
  <c r="AG84" i="1"/>
  <c r="AH84" i="1"/>
  <c r="AI84" i="1"/>
  <c r="AJ84" i="1"/>
  <c r="AK84" i="1"/>
  <c r="AL84" i="1"/>
  <c r="AM84" i="1"/>
  <c r="AN84" i="1"/>
  <c r="AO84" i="1"/>
  <c r="AP84" i="1"/>
  <c r="AQ84" i="1"/>
  <c r="AQ5" i="1"/>
  <c r="AG5" i="1"/>
  <c r="AH5" i="1"/>
  <c r="AI5" i="1"/>
  <c r="AJ5" i="1"/>
  <c r="AK5" i="1"/>
  <c r="AL5" i="1"/>
  <c r="AM5" i="1"/>
  <c r="AN5" i="1"/>
  <c r="AO5" i="1"/>
  <c r="AP5" i="1"/>
  <c r="BJ85" i="26" l="1"/>
  <c r="BF85" i="26"/>
  <c r="BB85" i="26"/>
  <c r="BJ84" i="26"/>
  <c r="BF84" i="26"/>
  <c r="BB84" i="26"/>
  <c r="BJ83" i="26"/>
  <c r="BF83" i="26"/>
  <c r="BB83" i="26"/>
  <c r="BJ82" i="26"/>
  <c r="BF82" i="26"/>
  <c r="BB82" i="26"/>
  <c r="BJ81" i="26"/>
  <c r="BF81" i="26"/>
  <c r="BB81" i="26"/>
  <c r="BJ80" i="26"/>
  <c r="BF80" i="26"/>
  <c r="BB80" i="26"/>
  <c r="BJ79" i="26"/>
  <c r="BF79" i="26"/>
  <c r="BB79" i="26"/>
  <c r="BJ78" i="26"/>
  <c r="BF78" i="26"/>
  <c r="BB78" i="26"/>
  <c r="BJ77" i="26"/>
  <c r="BF77" i="26"/>
  <c r="BB77" i="26"/>
  <c r="BJ76" i="26"/>
  <c r="BF76" i="26"/>
  <c r="BB76" i="26"/>
  <c r="BJ75" i="26"/>
  <c r="BF75" i="26"/>
  <c r="BB75" i="26"/>
  <c r="BJ74" i="26"/>
  <c r="BF74" i="26"/>
  <c r="BB74" i="26"/>
  <c r="BJ73" i="26"/>
  <c r="BF73" i="26"/>
  <c r="BB73" i="26"/>
  <c r="BJ72" i="26"/>
  <c r="BF72" i="26"/>
  <c r="BB72" i="26"/>
  <c r="BJ71" i="26"/>
  <c r="BF71" i="26"/>
  <c r="BB71" i="26"/>
  <c r="BJ70" i="26"/>
  <c r="BF70" i="26"/>
  <c r="BB70" i="26"/>
  <c r="BJ69" i="26"/>
  <c r="BF69" i="26"/>
  <c r="BB69" i="26"/>
  <c r="BJ68" i="26"/>
  <c r="BF68" i="26"/>
  <c r="BB68" i="26"/>
  <c r="BJ67" i="26"/>
  <c r="BF67" i="26"/>
  <c r="BB67" i="26"/>
  <c r="BJ66" i="26"/>
  <c r="BF66" i="26"/>
  <c r="BB66" i="26"/>
  <c r="BI85" i="26"/>
  <c r="BE85" i="26"/>
  <c r="BA85" i="26"/>
  <c r="BI84" i="26"/>
  <c r="BE84" i="26"/>
  <c r="BA84" i="26"/>
  <c r="BI83" i="26"/>
  <c r="BE83" i="26"/>
  <c r="BA83" i="26"/>
  <c r="BI82" i="26"/>
  <c r="BE82" i="26"/>
  <c r="BA82" i="26"/>
  <c r="BI81" i="26"/>
  <c r="BE81" i="26"/>
  <c r="BA81" i="26"/>
  <c r="BI80" i="26"/>
  <c r="BE80" i="26"/>
  <c r="BA80" i="26"/>
  <c r="BI79" i="26"/>
  <c r="BE79" i="26"/>
  <c r="BA79" i="26"/>
  <c r="BI78" i="26"/>
  <c r="BE78" i="26"/>
  <c r="BA78" i="26"/>
  <c r="BI77" i="26"/>
  <c r="BE77" i="26"/>
  <c r="BA77" i="26"/>
  <c r="BI76" i="26"/>
  <c r="BE76" i="26"/>
  <c r="BA76" i="26"/>
  <c r="BI75" i="26"/>
  <c r="BE75" i="26"/>
  <c r="BA75" i="26"/>
  <c r="BI74" i="26"/>
  <c r="BE74" i="26"/>
  <c r="BA74" i="26"/>
  <c r="BI73" i="26"/>
  <c r="BE73" i="26"/>
  <c r="BA73" i="26"/>
  <c r="BI72" i="26"/>
  <c r="BE72" i="26"/>
  <c r="BA72" i="26"/>
  <c r="BI71" i="26"/>
  <c r="BE71" i="26"/>
  <c r="BA71" i="26"/>
  <c r="BI70" i="26"/>
  <c r="BE70" i="26"/>
  <c r="BA70" i="26"/>
  <c r="BI69" i="26"/>
  <c r="BE69" i="26"/>
  <c r="BA69" i="26"/>
  <c r="BI68" i="26"/>
  <c r="BE68" i="26"/>
  <c r="BA68" i="26"/>
  <c r="BI67" i="26"/>
  <c r="BE67" i="26"/>
  <c r="BA67" i="26"/>
  <c r="BI66" i="26"/>
  <c r="BE66" i="26"/>
  <c r="BA66" i="26"/>
  <c r="BH85" i="26"/>
  <c r="BD85" i="26"/>
  <c r="AZ85" i="26"/>
  <c r="BH84" i="26"/>
  <c r="BD84" i="26"/>
  <c r="AZ84" i="26"/>
  <c r="BH83" i="26"/>
  <c r="BD83" i="26"/>
  <c r="AZ83" i="26"/>
  <c r="BH82" i="26"/>
  <c r="BD82" i="26"/>
  <c r="AZ82" i="26"/>
  <c r="BH81" i="26"/>
  <c r="BD81" i="26"/>
  <c r="AZ81" i="26"/>
  <c r="BH80" i="26"/>
  <c r="BD80" i="26"/>
  <c r="AZ80" i="26"/>
  <c r="BH79" i="26"/>
  <c r="BD79" i="26"/>
  <c r="AZ79" i="26"/>
  <c r="BH78" i="26"/>
  <c r="BD78" i="26"/>
  <c r="AZ78" i="26"/>
  <c r="BH77" i="26"/>
  <c r="BD77" i="26"/>
  <c r="AZ77" i="26"/>
  <c r="BH76" i="26"/>
  <c r="BD76" i="26"/>
  <c r="AZ76" i="26"/>
  <c r="BH75" i="26"/>
  <c r="BD75" i="26"/>
  <c r="AZ75" i="26"/>
  <c r="BH74" i="26"/>
  <c r="BD74" i="26"/>
  <c r="AZ74" i="26"/>
  <c r="BH73" i="26"/>
  <c r="BD73" i="26"/>
  <c r="AZ73" i="26"/>
  <c r="BH72" i="26"/>
  <c r="BD72" i="26"/>
  <c r="AZ72" i="26"/>
  <c r="BH71" i="26"/>
  <c r="BD71" i="26"/>
  <c r="AZ71" i="26"/>
  <c r="BH70" i="26"/>
  <c r="BD70" i="26"/>
  <c r="AZ70" i="26"/>
  <c r="BH69" i="26"/>
  <c r="BD69" i="26"/>
  <c r="AZ69" i="26"/>
  <c r="BH68" i="26"/>
  <c r="BD68" i="26"/>
  <c r="AZ68" i="26"/>
  <c r="BH67" i="26"/>
  <c r="BD67" i="26"/>
  <c r="AZ67" i="26"/>
  <c r="BH66" i="26"/>
  <c r="BD66" i="26"/>
  <c r="AZ66" i="26"/>
  <c r="BG85" i="26"/>
  <c r="BC85" i="26"/>
  <c r="AY85" i="26"/>
  <c r="BG84" i="1"/>
  <c r="BG84" i="26"/>
  <c r="BC84" i="26"/>
  <c r="AY84" i="26"/>
  <c r="BG83" i="1"/>
  <c r="BG83" i="26"/>
  <c r="BC83" i="26"/>
  <c r="AY83" i="26"/>
  <c r="BG82" i="1"/>
  <c r="BG82" i="26"/>
  <c r="BC82" i="26"/>
  <c r="AY82" i="26"/>
  <c r="BG81" i="1"/>
  <c r="BG81" i="26"/>
  <c r="BC81" i="26"/>
  <c r="AY81" i="26"/>
  <c r="BG80" i="1"/>
  <c r="BG80" i="26"/>
  <c r="BC80" i="26"/>
  <c r="AY80" i="26"/>
  <c r="BG79" i="1"/>
  <c r="BG79" i="26"/>
  <c r="BC79" i="26"/>
  <c r="AY79" i="26"/>
  <c r="BG78" i="1"/>
  <c r="BG78" i="26"/>
  <c r="BC78" i="26"/>
  <c r="AY78" i="26"/>
  <c r="BG77" i="1"/>
  <c r="BG77" i="26"/>
  <c r="BC77" i="26"/>
  <c r="AY77" i="26"/>
  <c r="BG76" i="1"/>
  <c r="BG76" i="26"/>
  <c r="BC76" i="26"/>
  <c r="AY76" i="26"/>
  <c r="BG75" i="1"/>
  <c r="BG75" i="26"/>
  <c r="BC75" i="26"/>
  <c r="AY75" i="26"/>
  <c r="BG74" i="1"/>
  <c r="BG74" i="26"/>
  <c r="BC74" i="26"/>
  <c r="AY74" i="26"/>
  <c r="BG73" i="1"/>
  <c r="BG73" i="26"/>
  <c r="BC73" i="26"/>
  <c r="AY73" i="26"/>
  <c r="BG72" i="1"/>
  <c r="BG72" i="26"/>
  <c r="BC72" i="26"/>
  <c r="AY72" i="26"/>
  <c r="BG71" i="1"/>
  <c r="BG71" i="26"/>
  <c r="BC71" i="26"/>
  <c r="AY71" i="26"/>
  <c r="BG70" i="1"/>
  <c r="BG70" i="26"/>
  <c r="BC70" i="26"/>
  <c r="AY70" i="26"/>
  <c r="BG69" i="1"/>
  <c r="BG69" i="26"/>
  <c r="BC69" i="26"/>
  <c r="AY69" i="26"/>
  <c r="BG68" i="1"/>
  <c r="BG68" i="26"/>
  <c r="BC68" i="26"/>
  <c r="AY68" i="26"/>
  <c r="BG67" i="1"/>
  <c r="BG67" i="26"/>
  <c r="BC67" i="26"/>
  <c r="AY67" i="26"/>
  <c r="BG66" i="1"/>
  <c r="BG66" i="26"/>
  <c r="BC66" i="26"/>
  <c r="AY66" i="26"/>
  <c r="BG65" i="1"/>
  <c r="AU85" i="26"/>
  <c r="AU84" i="26"/>
  <c r="AU83" i="26"/>
  <c r="AQ82" i="26"/>
  <c r="AQ81" i="26"/>
  <c r="AM80" i="26"/>
  <c r="BO80" i="26" s="1"/>
  <c r="BO80" i="6"/>
  <c r="AM78" i="26"/>
  <c r="BO78" i="26" s="1"/>
  <c r="BO78" i="6"/>
  <c r="BW6" i="6"/>
  <c r="AT6" i="26"/>
  <c r="AL6" i="26"/>
  <c r="AR5" i="1"/>
  <c r="AP85" i="26"/>
  <c r="BR85" i="26" s="1"/>
  <c r="BR85" i="6"/>
  <c r="AT84" i="26"/>
  <c r="BW84" i="26" s="1"/>
  <c r="BW84" i="6"/>
  <c r="AT83" i="26"/>
  <c r="BW83" i="26" s="1"/>
  <c r="BW83" i="6"/>
  <c r="AL83" i="26"/>
  <c r="BN83" i="26" s="1"/>
  <c r="BN83" i="6"/>
  <c r="AL82" i="26"/>
  <c r="BN82" i="26" s="1"/>
  <c r="BN82" i="6"/>
  <c r="AP81" i="26"/>
  <c r="BR81" i="26" s="1"/>
  <c r="BR81" i="6"/>
  <c r="AP80" i="26"/>
  <c r="BR80" i="26" s="1"/>
  <c r="BR80" i="6"/>
  <c r="AP79" i="26"/>
  <c r="BR79" i="26" s="1"/>
  <c r="BR79" i="6"/>
  <c r="AP78" i="26"/>
  <c r="BR78" i="26" s="1"/>
  <c r="BR78" i="6"/>
  <c r="AP77" i="26"/>
  <c r="BR77" i="26" s="1"/>
  <c r="BR77" i="6"/>
  <c r="AT76" i="26"/>
  <c r="BW76" i="26" s="1"/>
  <c r="BW76" i="6"/>
  <c r="AL76" i="26"/>
  <c r="BN76" i="26" s="1"/>
  <c r="BN76" i="6"/>
  <c r="AP75" i="26"/>
  <c r="BR75" i="26" s="1"/>
  <c r="BR75" i="6"/>
  <c r="AT74" i="26"/>
  <c r="BW74" i="26" s="1"/>
  <c r="BW74" i="6"/>
  <c r="AL74" i="26"/>
  <c r="BN74" i="26" s="1"/>
  <c r="BN74" i="6"/>
  <c r="AP73" i="26"/>
  <c r="BR73" i="26" s="1"/>
  <c r="BR73" i="6"/>
  <c r="AP72" i="26"/>
  <c r="BR72" i="26" s="1"/>
  <c r="BR72" i="6"/>
  <c r="AL72" i="26"/>
  <c r="BN72" i="26" s="1"/>
  <c r="BN72" i="6"/>
  <c r="AP71" i="26"/>
  <c r="BR71" i="26" s="1"/>
  <c r="BR71" i="6"/>
  <c r="AT70" i="26"/>
  <c r="BW70" i="26" s="1"/>
  <c r="BW70" i="6"/>
  <c r="AL70" i="26"/>
  <c r="BN70" i="26" s="1"/>
  <c r="BN70" i="6"/>
  <c r="AT69" i="26"/>
  <c r="BW69" i="26" s="1"/>
  <c r="BW69" i="6"/>
  <c r="AL69" i="26"/>
  <c r="BN69" i="26" s="1"/>
  <c r="BN69" i="6"/>
  <c r="AT68" i="26"/>
  <c r="BW68" i="26" s="1"/>
  <c r="BW68" i="6"/>
  <c r="AL68" i="26"/>
  <c r="BN68" i="26" s="1"/>
  <c r="BN68" i="6"/>
  <c r="AT67" i="26"/>
  <c r="BW67" i="26" s="1"/>
  <c r="BW67" i="6"/>
  <c r="AL67" i="26"/>
  <c r="BN67" i="26" s="1"/>
  <c r="BN67" i="6"/>
  <c r="AP66" i="26"/>
  <c r="BR66" i="26" s="1"/>
  <c r="BR66" i="6"/>
  <c r="AT65" i="26"/>
  <c r="BW65" i="26" s="1"/>
  <c r="BW65" i="6"/>
  <c r="AP65" i="26"/>
  <c r="BR65" i="26" s="1"/>
  <c r="BR65" i="6"/>
  <c r="AT64" i="26"/>
  <c r="BW64" i="26" s="1"/>
  <c r="BW64" i="6"/>
  <c r="AP64" i="26"/>
  <c r="BR64" i="26" s="1"/>
  <c r="BR64" i="6"/>
  <c r="AT63" i="26"/>
  <c r="BW63" i="26" s="1"/>
  <c r="BW63" i="6"/>
  <c r="AP63" i="26"/>
  <c r="BR63" i="26" s="1"/>
  <c r="BR63" i="6"/>
  <c r="AT62" i="26"/>
  <c r="BW62" i="26" s="1"/>
  <c r="BW62" i="6"/>
  <c r="AL62" i="26"/>
  <c r="BN62" i="26" s="1"/>
  <c r="BN62" i="6"/>
  <c r="AT61" i="26"/>
  <c r="BW61" i="26" s="1"/>
  <c r="BW61" i="6"/>
  <c r="AL61" i="26"/>
  <c r="BN61" i="26" s="1"/>
  <c r="BN61" i="6"/>
  <c r="AP60" i="26"/>
  <c r="BR60" i="26" s="1"/>
  <c r="BR60" i="6"/>
  <c r="AL60" i="26"/>
  <c r="BN60" i="26" s="1"/>
  <c r="BN60" i="6"/>
  <c r="AP59" i="26"/>
  <c r="BR59" i="26" s="1"/>
  <c r="BR59" i="6"/>
  <c r="AT58" i="26"/>
  <c r="BW58" i="26" s="1"/>
  <c r="BW58" i="6"/>
  <c r="AP58" i="26"/>
  <c r="BR58" i="26" s="1"/>
  <c r="BR58" i="6"/>
  <c r="AT57" i="26"/>
  <c r="BW57" i="26" s="1"/>
  <c r="BW57" i="6"/>
  <c r="AP57" i="26"/>
  <c r="BR57" i="26" s="1"/>
  <c r="BR57" i="6"/>
  <c r="AP56" i="26"/>
  <c r="BR56" i="26" s="1"/>
  <c r="BR56" i="6"/>
  <c r="AL55" i="26"/>
  <c r="BN55" i="26" s="1"/>
  <c r="BN55" i="6"/>
  <c r="AT51" i="26"/>
  <c r="BW51" i="26" s="1"/>
  <c r="BW51" i="6"/>
  <c r="AS6" i="26"/>
  <c r="AO6" i="26"/>
  <c r="AV6" i="26"/>
  <c r="AS85" i="26"/>
  <c r="BV85" i="26" s="1"/>
  <c r="BV85" i="6"/>
  <c r="AO85" i="26"/>
  <c r="BQ85" i="26" s="1"/>
  <c r="BQ85" i="6"/>
  <c r="AK85" i="26"/>
  <c r="BM85" i="26" s="1"/>
  <c r="AR84" i="1"/>
  <c r="BM85" i="6"/>
  <c r="AS84" i="26"/>
  <c r="BV84" i="26" s="1"/>
  <c r="BV84" i="6"/>
  <c r="AO84" i="26"/>
  <c r="BQ84" i="26" s="1"/>
  <c r="BQ84" i="6"/>
  <c r="AK84" i="26"/>
  <c r="BM84" i="26" s="1"/>
  <c r="AR83" i="1"/>
  <c r="BM84" i="6"/>
  <c r="AS83" i="26"/>
  <c r="BV83" i="26" s="1"/>
  <c r="BV83" i="6"/>
  <c r="AO83" i="26"/>
  <c r="BQ83" i="26" s="1"/>
  <c r="BQ83" i="6"/>
  <c r="AK83" i="26"/>
  <c r="BM83" i="26" s="1"/>
  <c r="AR82" i="1"/>
  <c r="BM83" i="6"/>
  <c r="AS82" i="26"/>
  <c r="BV82" i="26" s="1"/>
  <c r="BV82" i="6"/>
  <c r="AO82" i="26"/>
  <c r="BQ82" i="26" s="1"/>
  <c r="BQ82" i="6"/>
  <c r="AK82" i="26"/>
  <c r="BM82" i="26" s="1"/>
  <c r="AR81" i="1"/>
  <c r="BM82" i="6"/>
  <c r="AS81" i="26"/>
  <c r="BV81" i="26" s="1"/>
  <c r="BV81" i="6"/>
  <c r="AO81" i="26"/>
  <c r="BQ81" i="26" s="1"/>
  <c r="BQ81" i="6"/>
  <c r="AK81" i="26"/>
  <c r="BM81" i="26" s="1"/>
  <c r="AR80" i="1"/>
  <c r="BM81" i="6"/>
  <c r="AS80" i="26"/>
  <c r="BV80" i="26" s="1"/>
  <c r="BV80" i="6"/>
  <c r="AO80" i="26"/>
  <c r="BQ80" i="26" s="1"/>
  <c r="BQ80" i="6"/>
  <c r="AK80" i="26"/>
  <c r="BM80" i="26" s="1"/>
  <c r="AR79" i="1"/>
  <c r="BM80" i="6"/>
  <c r="AS79" i="26"/>
  <c r="BV79" i="26" s="1"/>
  <c r="BV79" i="6"/>
  <c r="AO79" i="26"/>
  <c r="BQ79" i="26" s="1"/>
  <c r="BQ79" i="6"/>
  <c r="AK79" i="26"/>
  <c r="BM79" i="26" s="1"/>
  <c r="AR78" i="1"/>
  <c r="BM79" i="6"/>
  <c r="AS78" i="26"/>
  <c r="BV78" i="26" s="1"/>
  <c r="BV78" i="6"/>
  <c r="AO78" i="26"/>
  <c r="BQ78" i="26" s="1"/>
  <c r="BQ78" i="6"/>
  <c r="AK78" i="26"/>
  <c r="BM78" i="26" s="1"/>
  <c r="AR77" i="1"/>
  <c r="BM78" i="6"/>
  <c r="AS77" i="26"/>
  <c r="BV77" i="26" s="1"/>
  <c r="BV77" i="6"/>
  <c r="AO77" i="26"/>
  <c r="BQ77" i="26" s="1"/>
  <c r="BQ77" i="6"/>
  <c r="AK77" i="26"/>
  <c r="BM77" i="26" s="1"/>
  <c r="AR76" i="1"/>
  <c r="BM77" i="6"/>
  <c r="AS76" i="26"/>
  <c r="BV76" i="26" s="1"/>
  <c r="BV76" i="6"/>
  <c r="AO76" i="26"/>
  <c r="BQ76" i="26" s="1"/>
  <c r="BQ76" i="6"/>
  <c r="AK76" i="26"/>
  <c r="BM76" i="26" s="1"/>
  <c r="AR75" i="1"/>
  <c r="BM76" i="6"/>
  <c r="AS75" i="26"/>
  <c r="BV75" i="26" s="1"/>
  <c r="BV75" i="6"/>
  <c r="AO75" i="26"/>
  <c r="BQ75" i="26" s="1"/>
  <c r="BQ75" i="6"/>
  <c r="AK75" i="26"/>
  <c r="BM75" i="26" s="1"/>
  <c r="AR74" i="1"/>
  <c r="BM75" i="6"/>
  <c r="AS74" i="26"/>
  <c r="BV74" i="26" s="1"/>
  <c r="BV74" i="6"/>
  <c r="AO74" i="26"/>
  <c r="BQ74" i="26" s="1"/>
  <c r="BQ74" i="6"/>
  <c r="AK74" i="26"/>
  <c r="BM74" i="26" s="1"/>
  <c r="AR73" i="1"/>
  <c r="BM74" i="6"/>
  <c r="AS73" i="26"/>
  <c r="BV73" i="26" s="1"/>
  <c r="BV73" i="6"/>
  <c r="AO73" i="26"/>
  <c r="BQ73" i="26" s="1"/>
  <c r="BQ73" i="6"/>
  <c r="AK73" i="26"/>
  <c r="BM73" i="26" s="1"/>
  <c r="AR72" i="1"/>
  <c r="BM73" i="6"/>
  <c r="AS72" i="26"/>
  <c r="BV72" i="26" s="1"/>
  <c r="BV72" i="6"/>
  <c r="AO72" i="26"/>
  <c r="BQ72" i="26" s="1"/>
  <c r="BQ72" i="6"/>
  <c r="AK72" i="26"/>
  <c r="BM72" i="26" s="1"/>
  <c r="AR71" i="1"/>
  <c r="BM72" i="6"/>
  <c r="AS71" i="26"/>
  <c r="BV71" i="26" s="1"/>
  <c r="BV71" i="6"/>
  <c r="AO71" i="26"/>
  <c r="BQ71" i="26" s="1"/>
  <c r="BQ71" i="6"/>
  <c r="AK71" i="26"/>
  <c r="BM71" i="26" s="1"/>
  <c r="AR70" i="1"/>
  <c r="BM71" i="6"/>
  <c r="AS70" i="26"/>
  <c r="BV70" i="26" s="1"/>
  <c r="BV70" i="6"/>
  <c r="AO70" i="26"/>
  <c r="BQ70" i="26" s="1"/>
  <c r="BQ70" i="6"/>
  <c r="AK70" i="26"/>
  <c r="BM70" i="26" s="1"/>
  <c r="AR69" i="1"/>
  <c r="BM70" i="6"/>
  <c r="AS69" i="26"/>
  <c r="BV69" i="26" s="1"/>
  <c r="BV69" i="6"/>
  <c r="AO69" i="26"/>
  <c r="BQ69" i="26" s="1"/>
  <c r="BQ69" i="6"/>
  <c r="AK69" i="26"/>
  <c r="BM69" i="26" s="1"/>
  <c r="AR68" i="1"/>
  <c r="BM69" i="6"/>
  <c r="AS68" i="26"/>
  <c r="BV68" i="26" s="1"/>
  <c r="BV68" i="6"/>
  <c r="AO68" i="26"/>
  <c r="BQ68" i="26" s="1"/>
  <c r="BQ68" i="6"/>
  <c r="AK68" i="26"/>
  <c r="BM68" i="26" s="1"/>
  <c r="AR67" i="1"/>
  <c r="BM68" i="6"/>
  <c r="AS67" i="26"/>
  <c r="BV67" i="26" s="1"/>
  <c r="BV67" i="6"/>
  <c r="AO67" i="26"/>
  <c r="BQ67" i="26" s="1"/>
  <c r="BQ67" i="6"/>
  <c r="AK67" i="26"/>
  <c r="BM67" i="26" s="1"/>
  <c r="AR66" i="1"/>
  <c r="BM67" i="6"/>
  <c r="AS66" i="26"/>
  <c r="BV66" i="26" s="1"/>
  <c r="BV66" i="6"/>
  <c r="AO66" i="26"/>
  <c r="BQ66" i="26" s="1"/>
  <c r="BQ66" i="6"/>
  <c r="AK66" i="26"/>
  <c r="BM66" i="26" s="1"/>
  <c r="AR65" i="1"/>
  <c r="BM66" i="6"/>
  <c r="AV66" i="7"/>
  <c r="AS65" i="26"/>
  <c r="BV65" i="26" s="1"/>
  <c r="BV65" i="6"/>
  <c r="AO65" i="26"/>
  <c r="BQ65" i="26" s="1"/>
  <c r="BQ65" i="6"/>
  <c r="AK65" i="26"/>
  <c r="BM65" i="26" s="1"/>
  <c r="AR64" i="1"/>
  <c r="BM65" i="6"/>
  <c r="AS64" i="26"/>
  <c r="BV64" i="26" s="1"/>
  <c r="BV64" i="6"/>
  <c r="AO64" i="26"/>
  <c r="BQ64" i="26" s="1"/>
  <c r="BQ64" i="6"/>
  <c r="AK64" i="26"/>
  <c r="BM64" i="26" s="1"/>
  <c r="AR63" i="1"/>
  <c r="BM64" i="6"/>
  <c r="AS63" i="26"/>
  <c r="BV63" i="26" s="1"/>
  <c r="BV63" i="6"/>
  <c r="AO63" i="26"/>
  <c r="BQ63" i="26" s="1"/>
  <c r="BQ63" i="6"/>
  <c r="AK63" i="26"/>
  <c r="BM63" i="26" s="1"/>
  <c r="AR62" i="1"/>
  <c r="BM63" i="6"/>
  <c r="AS62" i="26"/>
  <c r="BV62" i="26" s="1"/>
  <c r="BV62" i="6"/>
  <c r="AO62" i="26"/>
  <c r="BQ62" i="26" s="1"/>
  <c r="BQ62" i="6"/>
  <c r="AK62" i="26"/>
  <c r="BM62" i="26" s="1"/>
  <c r="AR61" i="1"/>
  <c r="BM62" i="6"/>
  <c r="AS61" i="26"/>
  <c r="BV61" i="26" s="1"/>
  <c r="BV61" i="6"/>
  <c r="AO61" i="26"/>
  <c r="BQ61" i="26" s="1"/>
  <c r="BQ61" i="6"/>
  <c r="AK61" i="26"/>
  <c r="BM61" i="26" s="1"/>
  <c r="AR60" i="1"/>
  <c r="BM61" i="6"/>
  <c r="AS60" i="26"/>
  <c r="BV60" i="26" s="1"/>
  <c r="BV60" i="6"/>
  <c r="AO60" i="26"/>
  <c r="BQ60" i="26" s="1"/>
  <c r="BQ60" i="6"/>
  <c r="AK60" i="26"/>
  <c r="BM60" i="26" s="1"/>
  <c r="AR59" i="1"/>
  <c r="BM60" i="6"/>
  <c r="AS59" i="26"/>
  <c r="BV59" i="26" s="1"/>
  <c r="BV59" i="6"/>
  <c r="AO59" i="26"/>
  <c r="BQ59" i="26" s="1"/>
  <c r="BQ59" i="6"/>
  <c r="AK59" i="26"/>
  <c r="BM59" i="26" s="1"/>
  <c r="AR58" i="1"/>
  <c r="BM59" i="6"/>
  <c r="AS58" i="26"/>
  <c r="BV58" i="26" s="1"/>
  <c r="BV58" i="6"/>
  <c r="AO58" i="26"/>
  <c r="BQ58" i="26" s="1"/>
  <c r="BQ58" i="6"/>
  <c r="AK58" i="26"/>
  <c r="BM58" i="26" s="1"/>
  <c r="AR57" i="1"/>
  <c r="BM58" i="6"/>
  <c r="AS57" i="26"/>
  <c r="BV57" i="26" s="1"/>
  <c r="BV57" i="6"/>
  <c r="AO57" i="26"/>
  <c r="BQ57" i="26" s="1"/>
  <c r="BQ57" i="6"/>
  <c r="AK57" i="26"/>
  <c r="BM57" i="26" s="1"/>
  <c r="AR56" i="1"/>
  <c r="BM57" i="6"/>
  <c r="AS56" i="26"/>
  <c r="BV56" i="26" s="1"/>
  <c r="BV56" i="6"/>
  <c r="AO56" i="26"/>
  <c r="BQ56" i="26" s="1"/>
  <c r="BQ56" i="6"/>
  <c r="AK56" i="26"/>
  <c r="BM56" i="26" s="1"/>
  <c r="AR55" i="1"/>
  <c r="BM56" i="6"/>
  <c r="AS55" i="26"/>
  <c r="BV55" i="26" s="1"/>
  <c r="BV55" i="6"/>
  <c r="AO55" i="26"/>
  <c r="BQ55" i="26" s="1"/>
  <c r="BQ55" i="6"/>
  <c r="AK55" i="26"/>
  <c r="BM55" i="26" s="1"/>
  <c r="AR54" i="1"/>
  <c r="BM55" i="6"/>
  <c r="AS54" i="26"/>
  <c r="BV54" i="26" s="1"/>
  <c r="BV54" i="6"/>
  <c r="AO54" i="26"/>
  <c r="BQ54" i="26" s="1"/>
  <c r="BQ54" i="6"/>
  <c r="AK54" i="26"/>
  <c r="BM54" i="26" s="1"/>
  <c r="AR53" i="1"/>
  <c r="BM54" i="6"/>
  <c r="AS53" i="26"/>
  <c r="BV53" i="26" s="1"/>
  <c r="BV53" i="6"/>
  <c r="AO53" i="26"/>
  <c r="BQ53" i="26" s="1"/>
  <c r="BQ53" i="6"/>
  <c r="AK53" i="26"/>
  <c r="BM53" i="26" s="1"/>
  <c r="AR52" i="1"/>
  <c r="BM53" i="6"/>
  <c r="AS52" i="26"/>
  <c r="BV52" i="26" s="1"/>
  <c r="BV52" i="6"/>
  <c r="AO52" i="26"/>
  <c r="BQ52" i="26" s="1"/>
  <c r="BQ52" i="6"/>
  <c r="AK52" i="26"/>
  <c r="BM52" i="26" s="1"/>
  <c r="AR51" i="1"/>
  <c r="BM52" i="6"/>
  <c r="AS51" i="26"/>
  <c r="BV51" i="26" s="1"/>
  <c r="BV51" i="6"/>
  <c r="AO51" i="26"/>
  <c r="BQ51" i="26" s="1"/>
  <c r="BQ51" i="6"/>
  <c r="AK51" i="26"/>
  <c r="BM51" i="26" s="1"/>
  <c r="AR50" i="1"/>
  <c r="BM51" i="6"/>
  <c r="AS50" i="26"/>
  <c r="BV50" i="26" s="1"/>
  <c r="BV50" i="6"/>
  <c r="AO50" i="26"/>
  <c r="BQ50" i="26" s="1"/>
  <c r="BQ50" i="6"/>
  <c r="AK50" i="26"/>
  <c r="BM50" i="26" s="1"/>
  <c r="AR49" i="1"/>
  <c r="BM50" i="6"/>
  <c r="AS49" i="26"/>
  <c r="BV49" i="26" s="1"/>
  <c r="BV49" i="6"/>
  <c r="AO49" i="26"/>
  <c r="BQ49" i="26" s="1"/>
  <c r="BQ49" i="6"/>
  <c r="AK49" i="26"/>
  <c r="BM49" i="26" s="1"/>
  <c r="AR48" i="1"/>
  <c r="BM49" i="6"/>
  <c r="AS48" i="26"/>
  <c r="BV48" i="26" s="1"/>
  <c r="BV48" i="6"/>
  <c r="AO48" i="26"/>
  <c r="BQ48" i="26" s="1"/>
  <c r="BQ48" i="6"/>
  <c r="AK48" i="26"/>
  <c r="BM48" i="26" s="1"/>
  <c r="AR47" i="1"/>
  <c r="BM48" i="6"/>
  <c r="AS47" i="26"/>
  <c r="BV47" i="26" s="1"/>
  <c r="BV47" i="6"/>
  <c r="AO47" i="26"/>
  <c r="BQ47" i="26" s="1"/>
  <c r="BQ47" i="6"/>
  <c r="AK47" i="26"/>
  <c r="BM47" i="26" s="1"/>
  <c r="AR46" i="1"/>
  <c r="BM47" i="6"/>
  <c r="AS46" i="26"/>
  <c r="BV46" i="26" s="1"/>
  <c r="BV46" i="6"/>
  <c r="AO46" i="26"/>
  <c r="BQ46" i="26" s="1"/>
  <c r="BQ46" i="6"/>
  <c r="AK46" i="26"/>
  <c r="BM46" i="26" s="1"/>
  <c r="AR45" i="1"/>
  <c r="BM46" i="6"/>
  <c r="AS45" i="26"/>
  <c r="BV45" i="26" s="1"/>
  <c r="BV45" i="6"/>
  <c r="AO45" i="26"/>
  <c r="BQ45" i="26" s="1"/>
  <c r="BQ45" i="6"/>
  <c r="AK45" i="26"/>
  <c r="BM45" i="26" s="1"/>
  <c r="AR44" i="1"/>
  <c r="BM45" i="6"/>
  <c r="AS44" i="26"/>
  <c r="BV44" i="26" s="1"/>
  <c r="BV44" i="6"/>
  <c r="AO44" i="26"/>
  <c r="BQ44" i="26" s="1"/>
  <c r="BQ44" i="6"/>
  <c r="AK44" i="26"/>
  <c r="BM44" i="26" s="1"/>
  <c r="AR43" i="1"/>
  <c r="BM44" i="6"/>
  <c r="AS43" i="26"/>
  <c r="BV43" i="26" s="1"/>
  <c r="BV43" i="6"/>
  <c r="AO43" i="26"/>
  <c r="BQ43" i="26" s="1"/>
  <c r="BQ43" i="6"/>
  <c r="AK43" i="26"/>
  <c r="BM43" i="26" s="1"/>
  <c r="AR42" i="1"/>
  <c r="BM43" i="6"/>
  <c r="AS42" i="26"/>
  <c r="BV42" i="26" s="1"/>
  <c r="BV42" i="6"/>
  <c r="AO42" i="26"/>
  <c r="BQ42" i="26" s="1"/>
  <c r="BQ42" i="6"/>
  <c r="AK42" i="26"/>
  <c r="BM42" i="26" s="1"/>
  <c r="AR41" i="1"/>
  <c r="BM42" i="6"/>
  <c r="AS41" i="26"/>
  <c r="BV41" i="26" s="1"/>
  <c r="BV41" i="6"/>
  <c r="AO41" i="26"/>
  <c r="BQ41" i="26" s="1"/>
  <c r="BQ41" i="6"/>
  <c r="AK41" i="26"/>
  <c r="BM41" i="26" s="1"/>
  <c r="AR40" i="1"/>
  <c r="BM41" i="6"/>
  <c r="AS40" i="26"/>
  <c r="BV40" i="26" s="1"/>
  <c r="BV40" i="6"/>
  <c r="AO40" i="26"/>
  <c r="BQ40" i="26" s="1"/>
  <c r="BQ40" i="6"/>
  <c r="AK40" i="26"/>
  <c r="BM40" i="26" s="1"/>
  <c r="AR39" i="1"/>
  <c r="BM40" i="6"/>
  <c r="AS39" i="26"/>
  <c r="BV39" i="26" s="1"/>
  <c r="BV39" i="6"/>
  <c r="AO39" i="26"/>
  <c r="BQ39" i="26" s="1"/>
  <c r="BQ39" i="6"/>
  <c r="AK39" i="26"/>
  <c r="BM39" i="26" s="1"/>
  <c r="AR38" i="1"/>
  <c r="BM39" i="6"/>
  <c r="AS38" i="26"/>
  <c r="BV38" i="26" s="1"/>
  <c r="BV38" i="6"/>
  <c r="AO38" i="26"/>
  <c r="BQ38" i="26" s="1"/>
  <c r="BQ38" i="6"/>
  <c r="AK38" i="26"/>
  <c r="BM38" i="26" s="1"/>
  <c r="AR37" i="1"/>
  <c r="BM38" i="6"/>
  <c r="AS37" i="26"/>
  <c r="BV37" i="26" s="1"/>
  <c r="BV37" i="6"/>
  <c r="AO37" i="26"/>
  <c r="BQ37" i="26" s="1"/>
  <c r="BQ37" i="6"/>
  <c r="AK37" i="26"/>
  <c r="BM37" i="26" s="1"/>
  <c r="AR36" i="1"/>
  <c r="BM37" i="6"/>
  <c r="AS36" i="26"/>
  <c r="BV36" i="26" s="1"/>
  <c r="BV36" i="6"/>
  <c r="AO36" i="26"/>
  <c r="BQ36" i="26" s="1"/>
  <c r="BQ36" i="6"/>
  <c r="AK36" i="26"/>
  <c r="BM36" i="26" s="1"/>
  <c r="AR35" i="1"/>
  <c r="BM36" i="6"/>
  <c r="AS35" i="26"/>
  <c r="BV35" i="26" s="1"/>
  <c r="BV35" i="6"/>
  <c r="AO35" i="26"/>
  <c r="BQ35" i="26" s="1"/>
  <c r="BQ35" i="6"/>
  <c r="AK35" i="26"/>
  <c r="BM35" i="26" s="1"/>
  <c r="AR34" i="1"/>
  <c r="BM35" i="6"/>
  <c r="AS34" i="26"/>
  <c r="BV34" i="26" s="1"/>
  <c r="BV34" i="6"/>
  <c r="AO34" i="26"/>
  <c r="BQ34" i="26" s="1"/>
  <c r="BQ34" i="6"/>
  <c r="AK34" i="26"/>
  <c r="BM34" i="26" s="1"/>
  <c r="AR33" i="1"/>
  <c r="BM34" i="6"/>
  <c r="AS33" i="26"/>
  <c r="BV33" i="26" s="1"/>
  <c r="BV33" i="6"/>
  <c r="AO33" i="26"/>
  <c r="BQ33" i="26" s="1"/>
  <c r="BQ33" i="6"/>
  <c r="AK33" i="26"/>
  <c r="BM33" i="26" s="1"/>
  <c r="AR32" i="1"/>
  <c r="BM33" i="6"/>
  <c r="AS32" i="26"/>
  <c r="BV32" i="26" s="1"/>
  <c r="BV32" i="6"/>
  <c r="AO32" i="26"/>
  <c r="BQ32" i="26" s="1"/>
  <c r="BQ32" i="6"/>
  <c r="AK32" i="26"/>
  <c r="BM32" i="26" s="1"/>
  <c r="AR31" i="1"/>
  <c r="BM32" i="6"/>
  <c r="AS31" i="26"/>
  <c r="BV31" i="26" s="1"/>
  <c r="BV31" i="6"/>
  <c r="AO31" i="26"/>
  <c r="BQ31" i="26" s="1"/>
  <c r="BQ31" i="6"/>
  <c r="AK31" i="26"/>
  <c r="BM31" i="26" s="1"/>
  <c r="AR30" i="1"/>
  <c r="BM31" i="6"/>
  <c r="AS30" i="26"/>
  <c r="BV30" i="26" s="1"/>
  <c r="BV30" i="6"/>
  <c r="AO30" i="26"/>
  <c r="BQ30" i="26" s="1"/>
  <c r="BQ30" i="6"/>
  <c r="AK30" i="26"/>
  <c r="BM30" i="26" s="1"/>
  <c r="AR29" i="1"/>
  <c r="BM30" i="6"/>
  <c r="AS29" i="26"/>
  <c r="BV29" i="26" s="1"/>
  <c r="BV29" i="6"/>
  <c r="AO29" i="26"/>
  <c r="BQ29" i="26" s="1"/>
  <c r="BQ29" i="6"/>
  <c r="AK29" i="26"/>
  <c r="BM29" i="26" s="1"/>
  <c r="AR28" i="1"/>
  <c r="BM29" i="6"/>
  <c r="AS28" i="26"/>
  <c r="BV28" i="26" s="1"/>
  <c r="BV28" i="6"/>
  <c r="AO28" i="26"/>
  <c r="BQ28" i="26" s="1"/>
  <c r="BQ28" i="6"/>
  <c r="AK28" i="26"/>
  <c r="BM28" i="26" s="1"/>
  <c r="AR27" i="1"/>
  <c r="BM28" i="6"/>
  <c r="AS27" i="26"/>
  <c r="BV27" i="26" s="1"/>
  <c r="BV27" i="6"/>
  <c r="AO27" i="26"/>
  <c r="BQ27" i="26" s="1"/>
  <c r="BQ27" i="6"/>
  <c r="AK27" i="26"/>
  <c r="BM27" i="26" s="1"/>
  <c r="AR26" i="1"/>
  <c r="BM27" i="6"/>
  <c r="AS26" i="26"/>
  <c r="BV26" i="26" s="1"/>
  <c r="BV26" i="6"/>
  <c r="AO26" i="26"/>
  <c r="BQ26" i="26" s="1"/>
  <c r="BQ26" i="6"/>
  <c r="AK26" i="26"/>
  <c r="BM26" i="26" s="1"/>
  <c r="AR25" i="1"/>
  <c r="BM26" i="6"/>
  <c r="AS25" i="26"/>
  <c r="BV25" i="26" s="1"/>
  <c r="BV25" i="6"/>
  <c r="AO25" i="26"/>
  <c r="BQ25" i="26" s="1"/>
  <c r="BQ25" i="6"/>
  <c r="AK25" i="26"/>
  <c r="BM25" i="26" s="1"/>
  <c r="AR24" i="1"/>
  <c r="BM25" i="6"/>
  <c r="AS24" i="26"/>
  <c r="BV24" i="26" s="1"/>
  <c r="BV24" i="6"/>
  <c r="AO24" i="26"/>
  <c r="BQ24" i="26" s="1"/>
  <c r="BQ24" i="6"/>
  <c r="AK24" i="26"/>
  <c r="BM24" i="26" s="1"/>
  <c r="AR23" i="1"/>
  <c r="BM24" i="6"/>
  <c r="AS23" i="26"/>
  <c r="BV23" i="26" s="1"/>
  <c r="BV23" i="6"/>
  <c r="AO23" i="26"/>
  <c r="BQ23" i="26" s="1"/>
  <c r="BQ23" i="6"/>
  <c r="AK23" i="26"/>
  <c r="BM23" i="26" s="1"/>
  <c r="AR22" i="1"/>
  <c r="BM23" i="6"/>
  <c r="AS22" i="26"/>
  <c r="BV22" i="26" s="1"/>
  <c r="BV22" i="6"/>
  <c r="AO22" i="26"/>
  <c r="BQ22" i="26" s="1"/>
  <c r="BQ22" i="6"/>
  <c r="AK22" i="26"/>
  <c r="BM22" i="26" s="1"/>
  <c r="AR21" i="1"/>
  <c r="BM22" i="6"/>
  <c r="AS21" i="26"/>
  <c r="BV21" i="26" s="1"/>
  <c r="BV21" i="6"/>
  <c r="AO21" i="26"/>
  <c r="BQ21" i="26" s="1"/>
  <c r="BQ21" i="6"/>
  <c r="AK21" i="26"/>
  <c r="BM21" i="26" s="1"/>
  <c r="AR20" i="1"/>
  <c r="BM21" i="6"/>
  <c r="AS20" i="26"/>
  <c r="BV20" i="26" s="1"/>
  <c r="BV20" i="6"/>
  <c r="AO20" i="26"/>
  <c r="BQ20" i="26" s="1"/>
  <c r="BQ20" i="6"/>
  <c r="AK20" i="26"/>
  <c r="BM20" i="26" s="1"/>
  <c r="AR19" i="1"/>
  <c r="BM20" i="6"/>
  <c r="AS19" i="26"/>
  <c r="BV19" i="26" s="1"/>
  <c r="BV19" i="6"/>
  <c r="AO19" i="26"/>
  <c r="BQ19" i="26" s="1"/>
  <c r="BQ19" i="6"/>
  <c r="AV18" i="26"/>
  <c r="BZ18" i="26" s="1"/>
  <c r="BZ18" i="6"/>
  <c r="AR18" i="26"/>
  <c r="BU18" i="26" s="1"/>
  <c r="BU18" i="6"/>
  <c r="AN18" i="26"/>
  <c r="BP18" i="26" s="1"/>
  <c r="BP18" i="6"/>
  <c r="AV17" i="26"/>
  <c r="BZ17" i="26" s="1"/>
  <c r="BZ17" i="6"/>
  <c r="AR17" i="26"/>
  <c r="BU17" i="26" s="1"/>
  <c r="BU17" i="6"/>
  <c r="AN17" i="26"/>
  <c r="BP17" i="26" s="1"/>
  <c r="BP17" i="6"/>
  <c r="AV16" i="26"/>
  <c r="BZ16" i="26" s="1"/>
  <c r="BZ16" i="6"/>
  <c r="AR16" i="26"/>
  <c r="BU16" i="26" s="1"/>
  <c r="BU16" i="6"/>
  <c r="AN16" i="26"/>
  <c r="BP16" i="26" s="1"/>
  <c r="BP16" i="6"/>
  <c r="AV15" i="26"/>
  <c r="BZ15" i="26" s="1"/>
  <c r="BZ15" i="6"/>
  <c r="AR15" i="26"/>
  <c r="BU15" i="26" s="1"/>
  <c r="BU15" i="6"/>
  <c r="AN15" i="26"/>
  <c r="BP15" i="26" s="1"/>
  <c r="BP15" i="6"/>
  <c r="AV14" i="26"/>
  <c r="BZ14" i="26" s="1"/>
  <c r="BZ14" i="6"/>
  <c r="AR14" i="26"/>
  <c r="BU14" i="26" s="1"/>
  <c r="BU14" i="6"/>
  <c r="AN14" i="26"/>
  <c r="BP14" i="26" s="1"/>
  <c r="BP14" i="6"/>
  <c r="AV13" i="26"/>
  <c r="BZ13" i="26" s="1"/>
  <c r="BZ13" i="6"/>
  <c r="AR13" i="26"/>
  <c r="BU13" i="26" s="1"/>
  <c r="BU13" i="6"/>
  <c r="AN13" i="26"/>
  <c r="BP13" i="26" s="1"/>
  <c r="BP13" i="6"/>
  <c r="AV12" i="26"/>
  <c r="BZ12" i="26" s="1"/>
  <c r="BZ12" i="6"/>
  <c r="AR12" i="26"/>
  <c r="BU12" i="26" s="1"/>
  <c r="BU12" i="6"/>
  <c r="AN12" i="26"/>
  <c r="BP12" i="26" s="1"/>
  <c r="BP12" i="6"/>
  <c r="AV11" i="26"/>
  <c r="BZ11" i="26" s="1"/>
  <c r="BZ11" i="6"/>
  <c r="AR11" i="26"/>
  <c r="BU11" i="26" s="1"/>
  <c r="BU11" i="6"/>
  <c r="AN11" i="26"/>
  <c r="BP11" i="26" s="1"/>
  <c r="BP11" i="6"/>
  <c r="AV10" i="26"/>
  <c r="BZ10" i="26" s="1"/>
  <c r="BZ10" i="6"/>
  <c r="AR10" i="26"/>
  <c r="BU10" i="26" s="1"/>
  <c r="BU10" i="6"/>
  <c r="AN10" i="26"/>
  <c r="BP10" i="26" s="1"/>
  <c r="BP10" i="6"/>
  <c r="AV9" i="26"/>
  <c r="BZ9" i="26" s="1"/>
  <c r="BZ9" i="6"/>
  <c r="AR9" i="26"/>
  <c r="BU9" i="26" s="1"/>
  <c r="BU9" i="6"/>
  <c r="AN9" i="26"/>
  <c r="BP9" i="26" s="1"/>
  <c r="BP9" i="6"/>
  <c r="AV8" i="26"/>
  <c r="BZ8" i="26" s="1"/>
  <c r="BZ8" i="6"/>
  <c r="AR8" i="26"/>
  <c r="BU8" i="26" s="1"/>
  <c r="BU8" i="6"/>
  <c r="AN8" i="26"/>
  <c r="BP8" i="26" s="1"/>
  <c r="BP8" i="6"/>
  <c r="AV7" i="26"/>
  <c r="BZ7" i="26" s="1"/>
  <c r="BZ7" i="6"/>
  <c r="AR7" i="26"/>
  <c r="BU7" i="26" s="1"/>
  <c r="BU7" i="6"/>
  <c r="AN7" i="26"/>
  <c r="BP7" i="26" s="1"/>
  <c r="BP7" i="6"/>
  <c r="AQ6" i="26"/>
  <c r="AQ85" i="26"/>
  <c r="AQ84" i="26"/>
  <c r="AU82" i="26"/>
  <c r="AM81" i="26"/>
  <c r="BO81" i="26" s="1"/>
  <c r="BO81" i="6"/>
  <c r="AQ80" i="26"/>
  <c r="AQ79" i="26"/>
  <c r="AQ77" i="26"/>
  <c r="BR6" i="6"/>
  <c r="AP6" i="26"/>
  <c r="AL85" i="26"/>
  <c r="BN85" i="26" s="1"/>
  <c r="BN85" i="6"/>
  <c r="AL84" i="26"/>
  <c r="BN84" i="26" s="1"/>
  <c r="BN84" i="6"/>
  <c r="AP83" i="26"/>
  <c r="BR83" i="26" s="1"/>
  <c r="BR83" i="6"/>
  <c r="AP82" i="26"/>
  <c r="BR82" i="26" s="1"/>
  <c r="BR82" i="6"/>
  <c r="AT81" i="26"/>
  <c r="BW81" i="26" s="1"/>
  <c r="BW81" i="6"/>
  <c r="AT80" i="26"/>
  <c r="BW80" i="26" s="1"/>
  <c r="BW80" i="6"/>
  <c r="AT79" i="26"/>
  <c r="BW79" i="26" s="1"/>
  <c r="BW79" i="6"/>
  <c r="AT78" i="26"/>
  <c r="BW78" i="26" s="1"/>
  <c r="BW78" i="6"/>
  <c r="AT77" i="26"/>
  <c r="BW77" i="26" s="1"/>
  <c r="BW77" i="6"/>
  <c r="AL77" i="26"/>
  <c r="BN77" i="26" s="1"/>
  <c r="BN77" i="6"/>
  <c r="AT75" i="26"/>
  <c r="BW75" i="26" s="1"/>
  <c r="BW75" i="6"/>
  <c r="AP74" i="26"/>
  <c r="BR74" i="26" s="1"/>
  <c r="BR74" i="6"/>
  <c r="AL73" i="26"/>
  <c r="BN73" i="26" s="1"/>
  <c r="BN73" i="6"/>
  <c r="BU6" i="6"/>
  <c r="AR6" i="26"/>
  <c r="AN6" i="26"/>
  <c r="AV85" i="26"/>
  <c r="BZ85" i="26" s="1"/>
  <c r="BZ85" i="6"/>
  <c r="AR85" i="26"/>
  <c r="BU85" i="26" s="1"/>
  <c r="BU85" i="6"/>
  <c r="AN85" i="26"/>
  <c r="BP85" i="26" s="1"/>
  <c r="BP85" i="6"/>
  <c r="AV84" i="26"/>
  <c r="BZ84" i="26" s="1"/>
  <c r="BZ84" i="6"/>
  <c r="AR84" i="26"/>
  <c r="BU84" i="26" s="1"/>
  <c r="BU84" i="6"/>
  <c r="AN84" i="26"/>
  <c r="BP84" i="26" s="1"/>
  <c r="BP84" i="6"/>
  <c r="AV83" i="26"/>
  <c r="BZ83" i="26" s="1"/>
  <c r="BZ83" i="6"/>
  <c r="AR83" i="26"/>
  <c r="BU83" i="26" s="1"/>
  <c r="BU83" i="6"/>
  <c r="AN83" i="26"/>
  <c r="BP83" i="26" s="1"/>
  <c r="BP83" i="6"/>
  <c r="AV82" i="26"/>
  <c r="BZ82" i="26" s="1"/>
  <c r="BZ82" i="6"/>
  <c r="AR82" i="26"/>
  <c r="BU82" i="26" s="1"/>
  <c r="BU82" i="6"/>
  <c r="AN82" i="26"/>
  <c r="BP82" i="26" s="1"/>
  <c r="BP82" i="6"/>
  <c r="AV81" i="26"/>
  <c r="BZ81" i="26" s="1"/>
  <c r="BZ81" i="6"/>
  <c r="AR81" i="26"/>
  <c r="BU81" i="26" s="1"/>
  <c r="BU81" i="6"/>
  <c r="AN81" i="26"/>
  <c r="BP81" i="26" s="1"/>
  <c r="BP81" i="6"/>
  <c r="AV80" i="26"/>
  <c r="BZ80" i="26" s="1"/>
  <c r="BZ80" i="6"/>
  <c r="AR80" i="26"/>
  <c r="BU80" i="26" s="1"/>
  <c r="BU80" i="6"/>
  <c r="AN80" i="26"/>
  <c r="BP80" i="26" s="1"/>
  <c r="BP80" i="6"/>
  <c r="AV79" i="26"/>
  <c r="BZ79" i="26" s="1"/>
  <c r="BZ79" i="6"/>
  <c r="AR79" i="26"/>
  <c r="BU79" i="26" s="1"/>
  <c r="BU79" i="6"/>
  <c r="AN79" i="26"/>
  <c r="BP79" i="26" s="1"/>
  <c r="BP79" i="6"/>
  <c r="AV78" i="26"/>
  <c r="BZ78" i="26" s="1"/>
  <c r="BZ78" i="6"/>
  <c r="AR78" i="26"/>
  <c r="BU78" i="26" s="1"/>
  <c r="BU78" i="6"/>
  <c r="AN78" i="26"/>
  <c r="BP78" i="26" s="1"/>
  <c r="BP78" i="6"/>
  <c r="AV77" i="26"/>
  <c r="BZ77" i="26" s="1"/>
  <c r="BZ77" i="6"/>
  <c r="AR77" i="26"/>
  <c r="BU77" i="26" s="1"/>
  <c r="BU77" i="6"/>
  <c r="AN77" i="26"/>
  <c r="BP77" i="26" s="1"/>
  <c r="BP77" i="6"/>
  <c r="AV76" i="26"/>
  <c r="BZ76" i="26" s="1"/>
  <c r="BZ76" i="6"/>
  <c r="AR76" i="26"/>
  <c r="BU76" i="26" s="1"/>
  <c r="BU76" i="6"/>
  <c r="AN76" i="26"/>
  <c r="BP76" i="26" s="1"/>
  <c r="BP76" i="6"/>
  <c r="AV75" i="26"/>
  <c r="BZ75" i="26" s="1"/>
  <c r="BZ75" i="6"/>
  <c r="AR75" i="26"/>
  <c r="BU75" i="26" s="1"/>
  <c r="BU75" i="6"/>
  <c r="AN75" i="26"/>
  <c r="BP75" i="26" s="1"/>
  <c r="BP75" i="6"/>
  <c r="AV74" i="26"/>
  <c r="BZ74" i="26" s="1"/>
  <c r="BZ74" i="6"/>
  <c r="AR74" i="26"/>
  <c r="BU74" i="26" s="1"/>
  <c r="BU74" i="6"/>
  <c r="AN74" i="26"/>
  <c r="BP74" i="26" s="1"/>
  <c r="BP74" i="6"/>
  <c r="AV73" i="26"/>
  <c r="BZ73" i="26" s="1"/>
  <c r="BZ73" i="6"/>
  <c r="AR73" i="26"/>
  <c r="BU73" i="26" s="1"/>
  <c r="BU73" i="6"/>
  <c r="AN73" i="26"/>
  <c r="BP73" i="26" s="1"/>
  <c r="BP73" i="6"/>
  <c r="AV72" i="26"/>
  <c r="BZ72" i="26" s="1"/>
  <c r="BZ72" i="6"/>
  <c r="AR72" i="26"/>
  <c r="BU72" i="26" s="1"/>
  <c r="BU72" i="6"/>
  <c r="AN72" i="26"/>
  <c r="BP72" i="26" s="1"/>
  <c r="BP72" i="6"/>
  <c r="AV71" i="26"/>
  <c r="BZ71" i="26" s="1"/>
  <c r="BZ71" i="6"/>
  <c r="AR71" i="26"/>
  <c r="BU71" i="26" s="1"/>
  <c r="BU71" i="6"/>
  <c r="AN71" i="26"/>
  <c r="BP71" i="26" s="1"/>
  <c r="BP71" i="6"/>
  <c r="AV70" i="26"/>
  <c r="BZ70" i="26" s="1"/>
  <c r="BZ70" i="6"/>
  <c r="AR70" i="26"/>
  <c r="BU70" i="26" s="1"/>
  <c r="BU70" i="6"/>
  <c r="AN70" i="26"/>
  <c r="BP70" i="26" s="1"/>
  <c r="BP70" i="6"/>
  <c r="AV69" i="26"/>
  <c r="BZ69" i="26" s="1"/>
  <c r="BZ69" i="6"/>
  <c r="AR69" i="26"/>
  <c r="BU69" i="26" s="1"/>
  <c r="BU69" i="6"/>
  <c r="AN69" i="26"/>
  <c r="BP69" i="26" s="1"/>
  <c r="BP69" i="6"/>
  <c r="AV68" i="26"/>
  <c r="BZ68" i="26" s="1"/>
  <c r="BZ68" i="6"/>
  <c r="AR68" i="26"/>
  <c r="BU68" i="26" s="1"/>
  <c r="BU68" i="6"/>
  <c r="AN68" i="26"/>
  <c r="BP68" i="26" s="1"/>
  <c r="BP68" i="6"/>
  <c r="AV67" i="26"/>
  <c r="BZ67" i="26" s="1"/>
  <c r="BZ67" i="6"/>
  <c r="AR67" i="26"/>
  <c r="BU67" i="26" s="1"/>
  <c r="BU67" i="6"/>
  <c r="AN67" i="26"/>
  <c r="BP67" i="26" s="1"/>
  <c r="BP67" i="6"/>
  <c r="AV66" i="26"/>
  <c r="BZ66" i="26" s="1"/>
  <c r="BZ66" i="6"/>
  <c r="AR66" i="26"/>
  <c r="BU66" i="26" s="1"/>
  <c r="BU66" i="6"/>
  <c r="AN66" i="26"/>
  <c r="BP66" i="26" s="1"/>
  <c r="BP66" i="6"/>
  <c r="AV65" i="26"/>
  <c r="BZ65" i="26" s="1"/>
  <c r="BZ65" i="6"/>
  <c r="AR65" i="26"/>
  <c r="BU65" i="26" s="1"/>
  <c r="BU65" i="6"/>
  <c r="AN65" i="26"/>
  <c r="BP65" i="26" s="1"/>
  <c r="BP65" i="6"/>
  <c r="AV64" i="26"/>
  <c r="BZ64" i="26" s="1"/>
  <c r="BZ64" i="6"/>
  <c r="AR64" i="26"/>
  <c r="BU64" i="26" s="1"/>
  <c r="BU64" i="6"/>
  <c r="AN64" i="26"/>
  <c r="BP64" i="26" s="1"/>
  <c r="BP64" i="6"/>
  <c r="AV63" i="26"/>
  <c r="BZ63" i="26" s="1"/>
  <c r="BZ63" i="6"/>
  <c r="AR63" i="26"/>
  <c r="BU63" i="26" s="1"/>
  <c r="BU63" i="6"/>
  <c r="AN63" i="26"/>
  <c r="BP63" i="26" s="1"/>
  <c r="BP63" i="6"/>
  <c r="AV62" i="26"/>
  <c r="BZ62" i="26" s="1"/>
  <c r="BZ62" i="6"/>
  <c r="AR62" i="26"/>
  <c r="BU62" i="26" s="1"/>
  <c r="BU62" i="6"/>
  <c r="AN62" i="26"/>
  <c r="BP62" i="26" s="1"/>
  <c r="BP62" i="6"/>
  <c r="AV61" i="26"/>
  <c r="BZ61" i="26" s="1"/>
  <c r="BZ61" i="6"/>
  <c r="AR61" i="26"/>
  <c r="BU61" i="26" s="1"/>
  <c r="BU61" i="6"/>
  <c r="AN61" i="26"/>
  <c r="BP61" i="26" s="1"/>
  <c r="BP61" i="6"/>
  <c r="AV60" i="26"/>
  <c r="BZ60" i="26" s="1"/>
  <c r="BZ60" i="6"/>
  <c r="AR60" i="26"/>
  <c r="BU60" i="26" s="1"/>
  <c r="BU60" i="6"/>
  <c r="AN60" i="26"/>
  <c r="BP60" i="26" s="1"/>
  <c r="BP60" i="6"/>
  <c r="AV59" i="26"/>
  <c r="BZ59" i="26" s="1"/>
  <c r="BZ59" i="6"/>
  <c r="AR59" i="26"/>
  <c r="BU59" i="26" s="1"/>
  <c r="BU59" i="6"/>
  <c r="AN59" i="26"/>
  <c r="BP59" i="26" s="1"/>
  <c r="BP59" i="6"/>
  <c r="AV58" i="26"/>
  <c r="BZ58" i="26" s="1"/>
  <c r="BZ58" i="6"/>
  <c r="AR58" i="26"/>
  <c r="BU58" i="26" s="1"/>
  <c r="BU58" i="6"/>
  <c r="AN58" i="26"/>
  <c r="BP58" i="26" s="1"/>
  <c r="BP58" i="6"/>
  <c r="AV57" i="26"/>
  <c r="BZ57" i="26" s="1"/>
  <c r="BZ57" i="6"/>
  <c r="AR57" i="26"/>
  <c r="BU57" i="26" s="1"/>
  <c r="BU57" i="6"/>
  <c r="AN57" i="26"/>
  <c r="BP57" i="26" s="1"/>
  <c r="BP57" i="6"/>
  <c r="AV56" i="26"/>
  <c r="BZ56" i="26" s="1"/>
  <c r="BZ56" i="6"/>
  <c r="AR56" i="26"/>
  <c r="BU56" i="26" s="1"/>
  <c r="BU56" i="6"/>
  <c r="AN56" i="26"/>
  <c r="BP56" i="26" s="1"/>
  <c r="BP56" i="6"/>
  <c r="AV55" i="26"/>
  <c r="BZ55" i="26" s="1"/>
  <c r="BZ55" i="6"/>
  <c r="AR55" i="26"/>
  <c r="BU55" i="26" s="1"/>
  <c r="BU55" i="6"/>
  <c r="AN55" i="26"/>
  <c r="BP55" i="26" s="1"/>
  <c r="BP55" i="6"/>
  <c r="AV54" i="26"/>
  <c r="BZ54" i="26" s="1"/>
  <c r="BZ54" i="6"/>
  <c r="AR54" i="26"/>
  <c r="BU54" i="26" s="1"/>
  <c r="BU54" i="6"/>
  <c r="AN54" i="26"/>
  <c r="BP54" i="26" s="1"/>
  <c r="BP54" i="6"/>
  <c r="AV53" i="26"/>
  <c r="BZ53" i="26" s="1"/>
  <c r="BZ53" i="6"/>
  <c r="AR53" i="26"/>
  <c r="BU53" i="26" s="1"/>
  <c r="BU53" i="6"/>
  <c r="AN53" i="26"/>
  <c r="BP53" i="26" s="1"/>
  <c r="BP53" i="6"/>
  <c r="AV52" i="26"/>
  <c r="BZ52" i="26" s="1"/>
  <c r="BZ52" i="6"/>
  <c r="AR52" i="26"/>
  <c r="BU52" i="26" s="1"/>
  <c r="BU52" i="6"/>
  <c r="AN52" i="26"/>
  <c r="BP52" i="26" s="1"/>
  <c r="BP52" i="6"/>
  <c r="AV51" i="26"/>
  <c r="BZ51" i="26" s="1"/>
  <c r="BZ51" i="6"/>
  <c r="AR51" i="26"/>
  <c r="BU51" i="26" s="1"/>
  <c r="BU51" i="6"/>
  <c r="AN51" i="26"/>
  <c r="BP51" i="26" s="1"/>
  <c r="BP51" i="6"/>
  <c r="AV50" i="26"/>
  <c r="BZ50" i="26" s="1"/>
  <c r="BZ50" i="6"/>
  <c r="AR50" i="26"/>
  <c r="BU50" i="26" s="1"/>
  <c r="BU50" i="6"/>
  <c r="AN50" i="26"/>
  <c r="BP50" i="26" s="1"/>
  <c r="BP50" i="6"/>
  <c r="AV49" i="26"/>
  <c r="BZ49" i="26" s="1"/>
  <c r="BZ49" i="6"/>
  <c r="AR49" i="26"/>
  <c r="BU49" i="26" s="1"/>
  <c r="BU49" i="6"/>
  <c r="AN49" i="26"/>
  <c r="BP49" i="26" s="1"/>
  <c r="BP49" i="6"/>
  <c r="AV48" i="26"/>
  <c r="BZ48" i="26" s="1"/>
  <c r="BZ48" i="6"/>
  <c r="AR48" i="26"/>
  <c r="BU48" i="26" s="1"/>
  <c r="BU48" i="6"/>
  <c r="AN48" i="26"/>
  <c r="BP48" i="26" s="1"/>
  <c r="BP48" i="6"/>
  <c r="AV47" i="26"/>
  <c r="BZ47" i="26" s="1"/>
  <c r="BZ47" i="6"/>
  <c r="AR47" i="26"/>
  <c r="BU47" i="26" s="1"/>
  <c r="BU47" i="6"/>
  <c r="AN47" i="26"/>
  <c r="BP47" i="26" s="1"/>
  <c r="BP47" i="6"/>
  <c r="AV46" i="26"/>
  <c r="BZ46" i="26" s="1"/>
  <c r="BZ46" i="6"/>
  <c r="AR46" i="26"/>
  <c r="BU46" i="26" s="1"/>
  <c r="BU46" i="6"/>
  <c r="AN46" i="26"/>
  <c r="BP46" i="26" s="1"/>
  <c r="BP46" i="6"/>
  <c r="AV45" i="26"/>
  <c r="BZ45" i="26" s="1"/>
  <c r="BZ45" i="6"/>
  <c r="AR45" i="26"/>
  <c r="BU45" i="26" s="1"/>
  <c r="BU45" i="6"/>
  <c r="AN45" i="26"/>
  <c r="BP45" i="26" s="1"/>
  <c r="BP45" i="6"/>
  <c r="AV44" i="26"/>
  <c r="BZ44" i="26" s="1"/>
  <c r="BZ44" i="6"/>
  <c r="AR44" i="26"/>
  <c r="BU44" i="26" s="1"/>
  <c r="BU44" i="6"/>
  <c r="AN44" i="26"/>
  <c r="BP44" i="26" s="1"/>
  <c r="BP44" i="6"/>
  <c r="AV43" i="26"/>
  <c r="BZ43" i="26" s="1"/>
  <c r="BZ43" i="6"/>
  <c r="AR43" i="26"/>
  <c r="BU43" i="26" s="1"/>
  <c r="BU43" i="6"/>
  <c r="AN43" i="26"/>
  <c r="BP43" i="26" s="1"/>
  <c r="BP43" i="6"/>
  <c r="AV42" i="26"/>
  <c r="BZ42" i="26" s="1"/>
  <c r="BZ42" i="6"/>
  <c r="AR42" i="26"/>
  <c r="BU42" i="26" s="1"/>
  <c r="BU42" i="6"/>
  <c r="AN42" i="26"/>
  <c r="BP42" i="26" s="1"/>
  <c r="BP42" i="6"/>
  <c r="AV41" i="26"/>
  <c r="BZ41" i="26" s="1"/>
  <c r="BZ41" i="6"/>
  <c r="AR41" i="26"/>
  <c r="BU41" i="26" s="1"/>
  <c r="BU41" i="6"/>
  <c r="AN41" i="26"/>
  <c r="BP41" i="26" s="1"/>
  <c r="BP41" i="6"/>
  <c r="AV40" i="26"/>
  <c r="BZ40" i="26" s="1"/>
  <c r="BZ40" i="6"/>
  <c r="AR40" i="26"/>
  <c r="BU40" i="26" s="1"/>
  <c r="BU40" i="6"/>
  <c r="AN40" i="26"/>
  <c r="BP40" i="26" s="1"/>
  <c r="BP40" i="6"/>
  <c r="AV39" i="26"/>
  <c r="BZ39" i="26" s="1"/>
  <c r="BZ39" i="6"/>
  <c r="AR39" i="26"/>
  <c r="BU39" i="26" s="1"/>
  <c r="BU39" i="6"/>
  <c r="AN39" i="26"/>
  <c r="BP39" i="26" s="1"/>
  <c r="BP39" i="6"/>
  <c r="AV38" i="26"/>
  <c r="BZ38" i="26" s="1"/>
  <c r="BZ38" i="6"/>
  <c r="AR38" i="26"/>
  <c r="BU38" i="26" s="1"/>
  <c r="BU38" i="6"/>
  <c r="AN38" i="26"/>
  <c r="BP38" i="26" s="1"/>
  <c r="BP38" i="6"/>
  <c r="AV37" i="26"/>
  <c r="BZ37" i="26" s="1"/>
  <c r="BZ37" i="6"/>
  <c r="AR37" i="26"/>
  <c r="BU37" i="26" s="1"/>
  <c r="BU37" i="6"/>
  <c r="AN37" i="26"/>
  <c r="BP37" i="26" s="1"/>
  <c r="BP37" i="6"/>
  <c r="AV36" i="26"/>
  <c r="BZ36" i="26" s="1"/>
  <c r="BZ36" i="6"/>
  <c r="AR36" i="26"/>
  <c r="BU36" i="26" s="1"/>
  <c r="BU36" i="6"/>
  <c r="AN36" i="26"/>
  <c r="BP36" i="26" s="1"/>
  <c r="BP36" i="6"/>
  <c r="AV35" i="26"/>
  <c r="BZ35" i="26" s="1"/>
  <c r="BZ35" i="6"/>
  <c r="AR35" i="26"/>
  <c r="BU35" i="26" s="1"/>
  <c r="BU35" i="6"/>
  <c r="AN35" i="26"/>
  <c r="BP35" i="26" s="1"/>
  <c r="BP35" i="6"/>
  <c r="AV34" i="26"/>
  <c r="BZ34" i="26" s="1"/>
  <c r="BZ34" i="6"/>
  <c r="AR34" i="26"/>
  <c r="BU34" i="26" s="1"/>
  <c r="BU34" i="6"/>
  <c r="AN34" i="26"/>
  <c r="BP34" i="26" s="1"/>
  <c r="BP34" i="6"/>
  <c r="AV33" i="26"/>
  <c r="BZ33" i="26" s="1"/>
  <c r="BZ33" i="6"/>
  <c r="AR33" i="26"/>
  <c r="BU33" i="26" s="1"/>
  <c r="BU33" i="6"/>
  <c r="AN33" i="26"/>
  <c r="BP33" i="26" s="1"/>
  <c r="BP33" i="6"/>
  <c r="AV32" i="26"/>
  <c r="BZ32" i="26" s="1"/>
  <c r="BZ32" i="6"/>
  <c r="AR32" i="26"/>
  <c r="BU32" i="26" s="1"/>
  <c r="BU32" i="6"/>
  <c r="AN32" i="26"/>
  <c r="BP32" i="26" s="1"/>
  <c r="BP32" i="6"/>
  <c r="AV31" i="26"/>
  <c r="BZ31" i="26" s="1"/>
  <c r="BZ31" i="6"/>
  <c r="AR31" i="26"/>
  <c r="BU31" i="26" s="1"/>
  <c r="BU31" i="6"/>
  <c r="AN31" i="26"/>
  <c r="BP31" i="26" s="1"/>
  <c r="BP31" i="6"/>
  <c r="AV30" i="26"/>
  <c r="BZ30" i="26" s="1"/>
  <c r="BZ30" i="6"/>
  <c r="AR30" i="26"/>
  <c r="BU30" i="26" s="1"/>
  <c r="BU30" i="6"/>
  <c r="AN30" i="26"/>
  <c r="BP30" i="26" s="1"/>
  <c r="BP30" i="6"/>
  <c r="AV29" i="26"/>
  <c r="BZ29" i="26" s="1"/>
  <c r="BZ29" i="6"/>
  <c r="AR29" i="26"/>
  <c r="BU29" i="26" s="1"/>
  <c r="BU29" i="6"/>
  <c r="AN29" i="26"/>
  <c r="BP29" i="26" s="1"/>
  <c r="BP29" i="6"/>
  <c r="AV28" i="26"/>
  <c r="BZ28" i="26" s="1"/>
  <c r="BZ28" i="6"/>
  <c r="AR28" i="26"/>
  <c r="BU28" i="26" s="1"/>
  <c r="BU28" i="6"/>
  <c r="AN28" i="26"/>
  <c r="BP28" i="26" s="1"/>
  <c r="BP28" i="6"/>
  <c r="AV27" i="26"/>
  <c r="BZ27" i="26" s="1"/>
  <c r="BZ27" i="6"/>
  <c r="AR27" i="26"/>
  <c r="BU27" i="26" s="1"/>
  <c r="BU27" i="6"/>
  <c r="AN27" i="26"/>
  <c r="BP27" i="26" s="1"/>
  <c r="BP27" i="6"/>
  <c r="AV26" i="26"/>
  <c r="BZ26" i="26" s="1"/>
  <c r="BZ26" i="6"/>
  <c r="AR26" i="26"/>
  <c r="BU26" i="26" s="1"/>
  <c r="BU26" i="6"/>
  <c r="AN26" i="26"/>
  <c r="BP26" i="26" s="1"/>
  <c r="BP26" i="6"/>
  <c r="AV25" i="26"/>
  <c r="BZ25" i="26" s="1"/>
  <c r="BZ25" i="6"/>
  <c r="AR25" i="26"/>
  <c r="BU25" i="26" s="1"/>
  <c r="BU25" i="6"/>
  <c r="AN25" i="26"/>
  <c r="BP25" i="26" s="1"/>
  <c r="BP25" i="6"/>
  <c r="AV24" i="26"/>
  <c r="BZ24" i="26" s="1"/>
  <c r="BZ24" i="6"/>
  <c r="AR24" i="26"/>
  <c r="BU24" i="26" s="1"/>
  <c r="BU24" i="6"/>
  <c r="AN24" i="26"/>
  <c r="BP24" i="26" s="1"/>
  <c r="BP24" i="6"/>
  <c r="AV23" i="26"/>
  <c r="BZ23" i="26" s="1"/>
  <c r="BZ23" i="6"/>
  <c r="AR23" i="26"/>
  <c r="BU23" i="26" s="1"/>
  <c r="BU23" i="6"/>
  <c r="AN23" i="26"/>
  <c r="BP23" i="26" s="1"/>
  <c r="BP23" i="6"/>
  <c r="AV22" i="26"/>
  <c r="BZ22" i="26" s="1"/>
  <c r="BZ22" i="6"/>
  <c r="AR22" i="26"/>
  <c r="BU22" i="26" s="1"/>
  <c r="BU22" i="6"/>
  <c r="AN22" i="26"/>
  <c r="BP22" i="26" s="1"/>
  <c r="BP22" i="6"/>
  <c r="AV21" i="26"/>
  <c r="BZ21" i="26" s="1"/>
  <c r="BZ21" i="6"/>
  <c r="AR21" i="26"/>
  <c r="BU21" i="26" s="1"/>
  <c r="BU21" i="6"/>
  <c r="AN21" i="26"/>
  <c r="BP21" i="26" s="1"/>
  <c r="BP21" i="6"/>
  <c r="AV20" i="26"/>
  <c r="BZ20" i="26" s="1"/>
  <c r="BZ20" i="6"/>
  <c r="AR20" i="26"/>
  <c r="BU20" i="26" s="1"/>
  <c r="BU20" i="6"/>
  <c r="AN20" i="26"/>
  <c r="BP20" i="26" s="1"/>
  <c r="BP20" i="6"/>
  <c r="AV19" i="26"/>
  <c r="BZ19" i="26" s="1"/>
  <c r="BZ19" i="6"/>
  <c r="AR19" i="26"/>
  <c r="BU19" i="26" s="1"/>
  <c r="BU19" i="6"/>
  <c r="AN19" i="26"/>
  <c r="BP19" i="26" s="1"/>
  <c r="BP19" i="6"/>
  <c r="AU18" i="26"/>
  <c r="AQ18" i="26"/>
  <c r="AM18" i="26"/>
  <c r="BO18" i="26" s="1"/>
  <c r="BO18" i="6"/>
  <c r="AU17" i="26"/>
  <c r="AQ17" i="26"/>
  <c r="AM17" i="26"/>
  <c r="BO17" i="26" s="1"/>
  <c r="BO17" i="6"/>
  <c r="AU16" i="26"/>
  <c r="AQ16" i="26"/>
  <c r="AM16" i="26"/>
  <c r="BO16" i="26" s="1"/>
  <c r="BO16" i="6"/>
  <c r="AU15" i="26"/>
  <c r="AQ15" i="26"/>
  <c r="AM15" i="26"/>
  <c r="BO15" i="26" s="1"/>
  <c r="BO15" i="6"/>
  <c r="AU14" i="26"/>
  <c r="AQ14" i="26"/>
  <c r="AM14" i="26"/>
  <c r="BO14" i="26" s="1"/>
  <c r="BO14" i="6"/>
  <c r="AU13" i="26"/>
  <c r="AQ13" i="26"/>
  <c r="AM13" i="26"/>
  <c r="BO13" i="26" s="1"/>
  <c r="BO13" i="6"/>
  <c r="AU12" i="26"/>
  <c r="AQ12" i="26"/>
  <c r="AM12" i="26"/>
  <c r="BO12" i="26" s="1"/>
  <c r="BO12" i="6"/>
  <c r="AU11" i="26"/>
  <c r="AQ11" i="26"/>
  <c r="AM11" i="26"/>
  <c r="BO11" i="26" s="1"/>
  <c r="BO11" i="6"/>
  <c r="AU10" i="26"/>
  <c r="AQ10" i="26"/>
  <c r="AM10" i="26"/>
  <c r="BO10" i="26" s="1"/>
  <c r="BO10" i="6"/>
  <c r="AU9" i="26"/>
  <c r="AQ9" i="26"/>
  <c r="AM9" i="26"/>
  <c r="BO9" i="26" s="1"/>
  <c r="BO9" i="6"/>
  <c r="AU8" i="26"/>
  <c r="AQ8" i="26"/>
  <c r="AM8" i="26"/>
  <c r="BO8" i="26" s="1"/>
  <c r="BO8" i="6"/>
  <c r="AU7" i="26"/>
  <c r="AQ7" i="26"/>
  <c r="AM7" i="26"/>
  <c r="BO7" i="26" s="1"/>
  <c r="BO7" i="6"/>
  <c r="AU97" i="6"/>
  <c r="BI100" i="6" s="1"/>
  <c r="AU6" i="26"/>
  <c r="AM83" i="26"/>
  <c r="BO83" i="26" s="1"/>
  <c r="BO83" i="6"/>
  <c r="AU81" i="26"/>
  <c r="AU79" i="26"/>
  <c r="AM79" i="26"/>
  <c r="BO79" i="26" s="1"/>
  <c r="BO79" i="6"/>
  <c r="AU78" i="26"/>
  <c r="AU77" i="26"/>
  <c r="AM77" i="26"/>
  <c r="BO77" i="26" s="1"/>
  <c r="BO77" i="6"/>
  <c r="AU76" i="26"/>
  <c r="AQ76" i="26"/>
  <c r="AM76" i="26"/>
  <c r="BO76" i="26" s="1"/>
  <c r="BO76" i="6"/>
  <c r="AU75" i="26"/>
  <c r="AQ75" i="26"/>
  <c r="AM75" i="26"/>
  <c r="BO75" i="26" s="1"/>
  <c r="BO75" i="6"/>
  <c r="AU74" i="26"/>
  <c r="AQ74" i="26"/>
  <c r="AM74" i="26"/>
  <c r="BO74" i="26" s="1"/>
  <c r="BO74" i="6"/>
  <c r="AU73" i="26"/>
  <c r="AQ73" i="26"/>
  <c r="AM73" i="26"/>
  <c r="BO73" i="26" s="1"/>
  <c r="BO73" i="6"/>
  <c r="AU72" i="26"/>
  <c r="AQ72" i="26"/>
  <c r="AM72" i="26"/>
  <c r="BO72" i="26" s="1"/>
  <c r="BO72" i="6"/>
  <c r="AU71" i="26"/>
  <c r="AQ71" i="26"/>
  <c r="AM71" i="26"/>
  <c r="BO71" i="26" s="1"/>
  <c r="BO71" i="6"/>
  <c r="AU70" i="26"/>
  <c r="AQ70" i="26"/>
  <c r="AM70" i="26"/>
  <c r="BO70" i="26" s="1"/>
  <c r="BO70" i="6"/>
  <c r="AU69" i="26"/>
  <c r="AQ69" i="26"/>
  <c r="AM69" i="26"/>
  <c r="BO69" i="26" s="1"/>
  <c r="BO69" i="6"/>
  <c r="AU68" i="26"/>
  <c r="AQ68" i="26"/>
  <c r="AM68" i="26"/>
  <c r="BO68" i="26" s="1"/>
  <c r="BO68" i="6"/>
  <c r="AU67" i="26"/>
  <c r="AQ67" i="26"/>
  <c r="AM67" i="26"/>
  <c r="BO67" i="26" s="1"/>
  <c r="BO67" i="6"/>
  <c r="AU66" i="26"/>
  <c r="AQ66" i="26"/>
  <c r="AM66" i="26"/>
  <c r="BO66" i="26" s="1"/>
  <c r="BO66" i="6"/>
  <c r="AU65" i="26"/>
  <c r="AQ65" i="26"/>
  <c r="AM65" i="26"/>
  <c r="BO65" i="26" s="1"/>
  <c r="BO65" i="6"/>
  <c r="AU64" i="26"/>
  <c r="AQ64" i="26"/>
  <c r="AM64" i="26"/>
  <c r="BO64" i="26" s="1"/>
  <c r="BO64" i="6"/>
  <c r="AU63" i="26"/>
  <c r="AQ63" i="26"/>
  <c r="AM63" i="26"/>
  <c r="BO63" i="26" s="1"/>
  <c r="BO63" i="6"/>
  <c r="AU62" i="26"/>
  <c r="AQ62" i="26"/>
  <c r="AM62" i="26"/>
  <c r="BO62" i="26" s="1"/>
  <c r="BO62" i="6"/>
  <c r="AU61" i="26"/>
  <c r="AQ61" i="26"/>
  <c r="AM61" i="26"/>
  <c r="BO61" i="26" s="1"/>
  <c r="BO61" i="6"/>
  <c r="AU60" i="26"/>
  <c r="AQ60" i="26"/>
  <c r="AM60" i="26"/>
  <c r="BO60" i="26" s="1"/>
  <c r="BO60" i="6"/>
  <c r="AU59" i="26"/>
  <c r="AQ59" i="26"/>
  <c r="AM59" i="26"/>
  <c r="BO59" i="26" s="1"/>
  <c r="BO59" i="6"/>
  <c r="AU58" i="26"/>
  <c r="AQ58" i="26"/>
  <c r="AM58" i="26"/>
  <c r="BO58" i="26" s="1"/>
  <c r="BO58" i="6"/>
  <c r="AU57" i="26"/>
  <c r="AQ57" i="26"/>
  <c r="AM57" i="26"/>
  <c r="BO57" i="26" s="1"/>
  <c r="BO57" i="6"/>
  <c r="AU56" i="26"/>
  <c r="AQ56" i="26"/>
  <c r="AM56" i="26"/>
  <c r="BO56" i="26" s="1"/>
  <c r="BO56" i="6"/>
  <c r="AU55" i="26"/>
  <c r="AQ55" i="26"/>
  <c r="AM55" i="26"/>
  <c r="BO55" i="26" s="1"/>
  <c r="BO55" i="6"/>
  <c r="AU54" i="26"/>
  <c r="AQ54" i="26"/>
  <c r="AM54" i="26"/>
  <c r="BO54" i="26" s="1"/>
  <c r="BO54" i="6"/>
  <c r="AU53" i="26"/>
  <c r="AQ53" i="26"/>
  <c r="AM53" i="26"/>
  <c r="BO53" i="26" s="1"/>
  <c r="BO53" i="6"/>
  <c r="AU52" i="26"/>
  <c r="AQ52" i="26"/>
  <c r="AM52" i="26"/>
  <c r="BO52" i="26" s="1"/>
  <c r="BO52" i="6"/>
  <c r="AU51" i="26"/>
  <c r="AQ51" i="26"/>
  <c r="AM51" i="26"/>
  <c r="BO51" i="26" s="1"/>
  <c r="BO51" i="6"/>
  <c r="AU50" i="26"/>
  <c r="AQ50" i="26"/>
  <c r="AM50" i="26"/>
  <c r="BO50" i="26" s="1"/>
  <c r="BO50" i="6"/>
  <c r="AU49" i="26"/>
  <c r="AQ49" i="26"/>
  <c r="AM49" i="26"/>
  <c r="BO49" i="26" s="1"/>
  <c r="BO49" i="6"/>
  <c r="AU48" i="26"/>
  <c r="AQ48" i="26"/>
  <c r="AM48" i="26"/>
  <c r="BO48" i="26" s="1"/>
  <c r="BO48" i="6"/>
  <c r="AU47" i="26"/>
  <c r="AQ47" i="26"/>
  <c r="AM47" i="26"/>
  <c r="BO47" i="26" s="1"/>
  <c r="BO47" i="6"/>
  <c r="AU46" i="26"/>
  <c r="AQ46" i="26"/>
  <c r="AM46" i="26"/>
  <c r="BO46" i="26" s="1"/>
  <c r="BO46" i="6"/>
  <c r="AU45" i="26"/>
  <c r="AQ45" i="26"/>
  <c r="AM45" i="26"/>
  <c r="BO45" i="26" s="1"/>
  <c r="BO45" i="6"/>
  <c r="AU44" i="26"/>
  <c r="AQ44" i="26"/>
  <c r="AM44" i="26"/>
  <c r="BO44" i="26" s="1"/>
  <c r="BO44" i="6"/>
  <c r="AU43" i="26"/>
  <c r="AQ43" i="26"/>
  <c r="AM43" i="26"/>
  <c r="BO43" i="26" s="1"/>
  <c r="BO43" i="6"/>
  <c r="AU42" i="26"/>
  <c r="AQ42" i="26"/>
  <c r="AM42" i="26"/>
  <c r="BO42" i="26" s="1"/>
  <c r="BO42" i="6"/>
  <c r="AU41" i="26"/>
  <c r="AQ41" i="26"/>
  <c r="AM41" i="26"/>
  <c r="BO41" i="26" s="1"/>
  <c r="BO41" i="6"/>
  <c r="AU40" i="26"/>
  <c r="AQ40" i="26"/>
  <c r="AM40" i="26"/>
  <c r="BO40" i="26" s="1"/>
  <c r="BO40" i="6"/>
  <c r="AU39" i="26"/>
  <c r="AQ39" i="26"/>
  <c r="AM39" i="26"/>
  <c r="BO39" i="26" s="1"/>
  <c r="BO39" i="6"/>
  <c r="AU38" i="26"/>
  <c r="AQ38" i="26"/>
  <c r="AM38" i="26"/>
  <c r="BO38" i="26" s="1"/>
  <c r="BO38" i="6"/>
  <c r="AU37" i="26"/>
  <c r="AQ37" i="26"/>
  <c r="AM37" i="26"/>
  <c r="BO37" i="26" s="1"/>
  <c r="BO37" i="6"/>
  <c r="AU36" i="26"/>
  <c r="AQ36" i="26"/>
  <c r="AM36" i="26"/>
  <c r="BO36" i="26" s="1"/>
  <c r="BO36" i="6"/>
  <c r="AU35" i="26"/>
  <c r="AQ35" i="26"/>
  <c r="AM35" i="26"/>
  <c r="BO35" i="26" s="1"/>
  <c r="BO35" i="6"/>
  <c r="AU34" i="26"/>
  <c r="AQ34" i="26"/>
  <c r="AM34" i="26"/>
  <c r="BO34" i="26" s="1"/>
  <c r="BO34" i="6"/>
  <c r="AU33" i="26"/>
  <c r="AQ33" i="26"/>
  <c r="AM33" i="26"/>
  <c r="BO33" i="26" s="1"/>
  <c r="BO33" i="6"/>
  <c r="AU32" i="26"/>
  <c r="AQ32" i="26"/>
  <c r="AM32" i="26"/>
  <c r="BO32" i="26" s="1"/>
  <c r="BO32" i="6"/>
  <c r="AU31" i="26"/>
  <c r="AQ31" i="26"/>
  <c r="AM31" i="26"/>
  <c r="BO31" i="26" s="1"/>
  <c r="BO31" i="6"/>
  <c r="AU30" i="26"/>
  <c r="AQ30" i="26"/>
  <c r="AM30" i="26"/>
  <c r="BO30" i="26" s="1"/>
  <c r="BO30" i="6"/>
  <c r="AU29" i="26"/>
  <c r="AQ29" i="26"/>
  <c r="AM29" i="26"/>
  <c r="BO29" i="26" s="1"/>
  <c r="BO29" i="6"/>
  <c r="AU28" i="26"/>
  <c r="AQ28" i="26"/>
  <c r="AM28" i="26"/>
  <c r="BO28" i="26" s="1"/>
  <c r="BO28" i="6"/>
  <c r="AU27" i="26"/>
  <c r="AQ27" i="26"/>
  <c r="AM27" i="26"/>
  <c r="BO27" i="26" s="1"/>
  <c r="BO27" i="6"/>
  <c r="AU26" i="26"/>
  <c r="AQ26" i="26"/>
  <c r="AM26" i="26"/>
  <c r="BO26" i="26" s="1"/>
  <c r="BO26" i="6"/>
  <c r="AU25" i="26"/>
  <c r="AQ25" i="26"/>
  <c r="AM25" i="26"/>
  <c r="BO25" i="26" s="1"/>
  <c r="BO25" i="6"/>
  <c r="AU24" i="26"/>
  <c r="AQ24" i="26"/>
  <c r="AM24" i="26"/>
  <c r="BO24" i="26" s="1"/>
  <c r="BO24" i="6"/>
  <c r="AU23" i="26"/>
  <c r="AQ23" i="26"/>
  <c r="AM23" i="26"/>
  <c r="BO23" i="26" s="1"/>
  <c r="BO23" i="6"/>
  <c r="AU22" i="26"/>
  <c r="AQ22" i="26"/>
  <c r="AM22" i="26"/>
  <c r="BO22" i="26" s="1"/>
  <c r="BO22" i="6"/>
  <c r="AU21" i="26"/>
  <c r="AQ21" i="26"/>
  <c r="AM21" i="26"/>
  <c r="BO21" i="26" s="1"/>
  <c r="BO21" i="6"/>
  <c r="AU20" i="26"/>
  <c r="AQ20" i="26"/>
  <c r="AM20" i="26"/>
  <c r="BO20" i="26" s="1"/>
  <c r="BO20" i="6"/>
  <c r="AU19" i="26"/>
  <c r="AQ19" i="26"/>
  <c r="AM19" i="26"/>
  <c r="BO19" i="26" s="1"/>
  <c r="BO19" i="6"/>
  <c r="AT18" i="26"/>
  <c r="BW18" i="26" s="1"/>
  <c r="BW18" i="6"/>
  <c r="AP18" i="26"/>
  <c r="BR18" i="26" s="1"/>
  <c r="BR18" i="6"/>
  <c r="AL18" i="26"/>
  <c r="BN18" i="26" s="1"/>
  <c r="BN18" i="6"/>
  <c r="AT17" i="26"/>
  <c r="BW17" i="26" s="1"/>
  <c r="BW17" i="6"/>
  <c r="AP17" i="26"/>
  <c r="BR17" i="26" s="1"/>
  <c r="BR17" i="6"/>
  <c r="AL17" i="26"/>
  <c r="BN17" i="26" s="1"/>
  <c r="BN17" i="6"/>
  <c r="AT16" i="26"/>
  <c r="BW16" i="26" s="1"/>
  <c r="BW16" i="6"/>
  <c r="AP16" i="26"/>
  <c r="BR16" i="26" s="1"/>
  <c r="BR16" i="6"/>
  <c r="AL16" i="26"/>
  <c r="BN16" i="26" s="1"/>
  <c r="BN16" i="6"/>
  <c r="AT15" i="26"/>
  <c r="BW15" i="26" s="1"/>
  <c r="BW15" i="6"/>
  <c r="AP15" i="26"/>
  <c r="BR15" i="26" s="1"/>
  <c r="BR15" i="6"/>
  <c r="AL15" i="26"/>
  <c r="BN15" i="26" s="1"/>
  <c r="BN15" i="6"/>
  <c r="AT14" i="26"/>
  <c r="BW14" i="26" s="1"/>
  <c r="BW14" i="6"/>
  <c r="AP14" i="26"/>
  <c r="BR14" i="26" s="1"/>
  <c r="BR14" i="6"/>
  <c r="AL14" i="26"/>
  <c r="BN14" i="26" s="1"/>
  <c r="BN14" i="6"/>
  <c r="AT13" i="26"/>
  <c r="BW13" i="26" s="1"/>
  <c r="BW13" i="6"/>
  <c r="AP13" i="26"/>
  <c r="BR13" i="26" s="1"/>
  <c r="BR13" i="6"/>
  <c r="AL13" i="26"/>
  <c r="BN13" i="26" s="1"/>
  <c r="BN13" i="6"/>
  <c r="AT12" i="26"/>
  <c r="BW12" i="26" s="1"/>
  <c r="BW12" i="6"/>
  <c r="AP12" i="26"/>
  <c r="BR12" i="26" s="1"/>
  <c r="BR12" i="6"/>
  <c r="AL12" i="26"/>
  <c r="BN12" i="26" s="1"/>
  <c r="BN12" i="6"/>
  <c r="AT11" i="26"/>
  <c r="BW11" i="26" s="1"/>
  <c r="BW11" i="6"/>
  <c r="AP11" i="26"/>
  <c r="BR11" i="26" s="1"/>
  <c r="BR11" i="6"/>
  <c r="AL11" i="26"/>
  <c r="BN11" i="26" s="1"/>
  <c r="BN11" i="6"/>
  <c r="AT10" i="26"/>
  <c r="BW10" i="26" s="1"/>
  <c r="BW10" i="6"/>
  <c r="AP10" i="26"/>
  <c r="BR10" i="26" s="1"/>
  <c r="BR10" i="6"/>
  <c r="AL10" i="26"/>
  <c r="BN10" i="26" s="1"/>
  <c r="BN10" i="6"/>
  <c r="AT9" i="26"/>
  <c r="BW9" i="26" s="1"/>
  <c r="BW9" i="6"/>
  <c r="AP9" i="26"/>
  <c r="BR9" i="26" s="1"/>
  <c r="BR9" i="6"/>
  <c r="AL9" i="26"/>
  <c r="BN9" i="26" s="1"/>
  <c r="BN9" i="6"/>
  <c r="AT8" i="26"/>
  <c r="BW8" i="26" s="1"/>
  <c r="BW8" i="6"/>
  <c r="AP8" i="26"/>
  <c r="BR8" i="26" s="1"/>
  <c r="BR8" i="6"/>
  <c r="AL8" i="26"/>
  <c r="BN8" i="26" s="1"/>
  <c r="BN8" i="6"/>
  <c r="AT7" i="26"/>
  <c r="BW7" i="26" s="1"/>
  <c r="BW7" i="6"/>
  <c r="AP7" i="26"/>
  <c r="BR7" i="26" s="1"/>
  <c r="BR7" i="6"/>
  <c r="AL7" i="26"/>
  <c r="BN7" i="26" s="1"/>
  <c r="BN7" i="6"/>
  <c r="BO6" i="6"/>
  <c r="AM6" i="26"/>
  <c r="AM85" i="26"/>
  <c r="BO85" i="26" s="1"/>
  <c r="BO85" i="6"/>
  <c r="AM84" i="26"/>
  <c r="BO84" i="26" s="1"/>
  <c r="BO84" i="6"/>
  <c r="AQ83" i="26"/>
  <c r="AM82" i="26"/>
  <c r="BO82" i="26" s="1"/>
  <c r="BO82" i="6"/>
  <c r="AU80" i="26"/>
  <c r="AQ78" i="26"/>
  <c r="AT85" i="26"/>
  <c r="BW85" i="26" s="1"/>
  <c r="BW85" i="6"/>
  <c r="AP84" i="26"/>
  <c r="BR84" i="26" s="1"/>
  <c r="BR84" i="6"/>
  <c r="AT82" i="26"/>
  <c r="BW82" i="26" s="1"/>
  <c r="BW82" i="6"/>
  <c r="AL81" i="26"/>
  <c r="BN81" i="26" s="1"/>
  <c r="BN81" i="6"/>
  <c r="AL80" i="26"/>
  <c r="BN80" i="26" s="1"/>
  <c r="BN80" i="6"/>
  <c r="AL79" i="26"/>
  <c r="BN79" i="26" s="1"/>
  <c r="BN79" i="6"/>
  <c r="AL78" i="26"/>
  <c r="BN78" i="26" s="1"/>
  <c r="BN78" i="6"/>
  <c r="AP76" i="26"/>
  <c r="BR76" i="26" s="1"/>
  <c r="BR76" i="6"/>
  <c r="AL75" i="26"/>
  <c r="BN75" i="26" s="1"/>
  <c r="BN75" i="6"/>
  <c r="AT73" i="26"/>
  <c r="BW73" i="26" s="1"/>
  <c r="BW73" i="6"/>
  <c r="AT72" i="26"/>
  <c r="BW72" i="26" s="1"/>
  <c r="BW72" i="6"/>
  <c r="AT71" i="26"/>
  <c r="BW71" i="26" s="1"/>
  <c r="BW71" i="6"/>
  <c r="AL71" i="26"/>
  <c r="BN71" i="26" s="1"/>
  <c r="BN71" i="6"/>
  <c r="AP70" i="26"/>
  <c r="BR70" i="26" s="1"/>
  <c r="BR70" i="6"/>
  <c r="AP69" i="26"/>
  <c r="BR69" i="26" s="1"/>
  <c r="BR69" i="6"/>
  <c r="AP68" i="26"/>
  <c r="BR68" i="26" s="1"/>
  <c r="BR68" i="6"/>
  <c r="AP67" i="26"/>
  <c r="BR67" i="26" s="1"/>
  <c r="BR67" i="6"/>
  <c r="AT66" i="26"/>
  <c r="BW66" i="26" s="1"/>
  <c r="BW66" i="6"/>
  <c r="AL66" i="26"/>
  <c r="BN66" i="26" s="1"/>
  <c r="BN66" i="6"/>
  <c r="AL65" i="26"/>
  <c r="BN65" i="26" s="1"/>
  <c r="BN65" i="6"/>
  <c r="AL64" i="26"/>
  <c r="BN64" i="26" s="1"/>
  <c r="BN64" i="6"/>
  <c r="AL63" i="26"/>
  <c r="BN63" i="26" s="1"/>
  <c r="BN63" i="6"/>
  <c r="AP62" i="26"/>
  <c r="BR62" i="26" s="1"/>
  <c r="BR62" i="6"/>
  <c r="AP61" i="26"/>
  <c r="BR61" i="26" s="1"/>
  <c r="BR61" i="6"/>
  <c r="AT60" i="26"/>
  <c r="BW60" i="26" s="1"/>
  <c r="BW60" i="6"/>
  <c r="AT59" i="26"/>
  <c r="BW59" i="26" s="1"/>
  <c r="BW59" i="6"/>
  <c r="AL59" i="26"/>
  <c r="BN59" i="26" s="1"/>
  <c r="BN59" i="6"/>
  <c r="AL58" i="26"/>
  <c r="BN58" i="26" s="1"/>
  <c r="BN58" i="6"/>
  <c r="AL57" i="26"/>
  <c r="BN57" i="26" s="1"/>
  <c r="BN57" i="6"/>
  <c r="AT56" i="26"/>
  <c r="BW56" i="26" s="1"/>
  <c r="BW56" i="6"/>
  <c r="AL56" i="26"/>
  <c r="BN56" i="26" s="1"/>
  <c r="BN56" i="6"/>
  <c r="AT55" i="26"/>
  <c r="BW55" i="26" s="1"/>
  <c r="BW55" i="6"/>
  <c r="AP55" i="26"/>
  <c r="BR55" i="26" s="1"/>
  <c r="BR55" i="6"/>
  <c r="AT54" i="26"/>
  <c r="BW54" i="26" s="1"/>
  <c r="BW54" i="6"/>
  <c r="AP54" i="26"/>
  <c r="BR54" i="26" s="1"/>
  <c r="BR54" i="6"/>
  <c r="AL54" i="26"/>
  <c r="BN54" i="26" s="1"/>
  <c r="BN54" i="6"/>
  <c r="AT53" i="26"/>
  <c r="BW53" i="26" s="1"/>
  <c r="BW53" i="6"/>
  <c r="AP53" i="26"/>
  <c r="BR53" i="26" s="1"/>
  <c r="BR53" i="6"/>
  <c r="AL53" i="26"/>
  <c r="BN53" i="26" s="1"/>
  <c r="BN53" i="6"/>
  <c r="AT52" i="26"/>
  <c r="BW52" i="26" s="1"/>
  <c r="BW52" i="6"/>
  <c r="AP52" i="26"/>
  <c r="BR52" i="26" s="1"/>
  <c r="BR52" i="6"/>
  <c r="AL52" i="26"/>
  <c r="BN52" i="26" s="1"/>
  <c r="BN52" i="6"/>
  <c r="AP51" i="26"/>
  <c r="BR51" i="26" s="1"/>
  <c r="BR51" i="6"/>
  <c r="AL51" i="26"/>
  <c r="BN51" i="26" s="1"/>
  <c r="BN51" i="6"/>
  <c r="AT50" i="26"/>
  <c r="BW50" i="26" s="1"/>
  <c r="BW50" i="6"/>
  <c r="AP50" i="26"/>
  <c r="BR50" i="26" s="1"/>
  <c r="BR50" i="6"/>
  <c r="AL50" i="26"/>
  <c r="BN50" i="26" s="1"/>
  <c r="BN50" i="6"/>
  <c r="AT49" i="26"/>
  <c r="BW49" i="26" s="1"/>
  <c r="BW49" i="6"/>
  <c r="AP49" i="26"/>
  <c r="BR49" i="26" s="1"/>
  <c r="BR49" i="6"/>
  <c r="AL49" i="26"/>
  <c r="BN49" i="26" s="1"/>
  <c r="BN49" i="6"/>
  <c r="AT48" i="26"/>
  <c r="BW48" i="26" s="1"/>
  <c r="BW48" i="6"/>
  <c r="AP48" i="26"/>
  <c r="BR48" i="26" s="1"/>
  <c r="BR48" i="6"/>
  <c r="AL48" i="26"/>
  <c r="BN48" i="26" s="1"/>
  <c r="BN48" i="6"/>
  <c r="AT47" i="26"/>
  <c r="BW47" i="26" s="1"/>
  <c r="BW47" i="6"/>
  <c r="AP47" i="26"/>
  <c r="BR47" i="26" s="1"/>
  <c r="BR47" i="6"/>
  <c r="AL47" i="26"/>
  <c r="BN47" i="26" s="1"/>
  <c r="BN47" i="6"/>
  <c r="AT46" i="26"/>
  <c r="BW46" i="26" s="1"/>
  <c r="BW46" i="6"/>
  <c r="AP46" i="26"/>
  <c r="BR46" i="26" s="1"/>
  <c r="BR46" i="6"/>
  <c r="AL46" i="26"/>
  <c r="BN46" i="26" s="1"/>
  <c r="BN46" i="6"/>
  <c r="AT45" i="26"/>
  <c r="BW45" i="26" s="1"/>
  <c r="BW45" i="6"/>
  <c r="AP45" i="26"/>
  <c r="BR45" i="26" s="1"/>
  <c r="BR45" i="6"/>
  <c r="AL45" i="26"/>
  <c r="BN45" i="26" s="1"/>
  <c r="BN45" i="6"/>
  <c r="AT44" i="26"/>
  <c r="BW44" i="26" s="1"/>
  <c r="BW44" i="6"/>
  <c r="AP44" i="26"/>
  <c r="BR44" i="26" s="1"/>
  <c r="BR44" i="6"/>
  <c r="AL44" i="26"/>
  <c r="BN44" i="26" s="1"/>
  <c r="BN44" i="6"/>
  <c r="AT43" i="26"/>
  <c r="BW43" i="26" s="1"/>
  <c r="BW43" i="6"/>
  <c r="AP43" i="26"/>
  <c r="BR43" i="26" s="1"/>
  <c r="BR43" i="6"/>
  <c r="AL43" i="26"/>
  <c r="BN43" i="26" s="1"/>
  <c r="BN43" i="6"/>
  <c r="AT42" i="26"/>
  <c r="BW42" i="26" s="1"/>
  <c r="BW42" i="6"/>
  <c r="AP42" i="26"/>
  <c r="BR42" i="26" s="1"/>
  <c r="BR42" i="6"/>
  <c r="AL42" i="26"/>
  <c r="BN42" i="26" s="1"/>
  <c r="BN42" i="6"/>
  <c r="AT41" i="26"/>
  <c r="BW41" i="26" s="1"/>
  <c r="BW41" i="6"/>
  <c r="AP41" i="26"/>
  <c r="BR41" i="26" s="1"/>
  <c r="BR41" i="6"/>
  <c r="AL41" i="26"/>
  <c r="BN41" i="26" s="1"/>
  <c r="BN41" i="6"/>
  <c r="AT40" i="26"/>
  <c r="BW40" i="26" s="1"/>
  <c r="BW40" i="6"/>
  <c r="AP40" i="26"/>
  <c r="BR40" i="26" s="1"/>
  <c r="BR40" i="6"/>
  <c r="AL40" i="26"/>
  <c r="BN40" i="26" s="1"/>
  <c r="BN40" i="6"/>
  <c r="AT39" i="26"/>
  <c r="BW39" i="26" s="1"/>
  <c r="BW39" i="6"/>
  <c r="AP39" i="26"/>
  <c r="BR39" i="26" s="1"/>
  <c r="BR39" i="6"/>
  <c r="AL39" i="26"/>
  <c r="BN39" i="26" s="1"/>
  <c r="BN39" i="6"/>
  <c r="AT38" i="26"/>
  <c r="BW38" i="26" s="1"/>
  <c r="BW38" i="6"/>
  <c r="AP38" i="26"/>
  <c r="BR38" i="26" s="1"/>
  <c r="BR38" i="6"/>
  <c r="AL38" i="26"/>
  <c r="BN38" i="26" s="1"/>
  <c r="BN38" i="6"/>
  <c r="AT37" i="26"/>
  <c r="BW37" i="26" s="1"/>
  <c r="BW37" i="6"/>
  <c r="AP37" i="26"/>
  <c r="BR37" i="26" s="1"/>
  <c r="BR37" i="6"/>
  <c r="AL37" i="26"/>
  <c r="BN37" i="26" s="1"/>
  <c r="BN37" i="6"/>
  <c r="AT36" i="26"/>
  <c r="BW36" i="26" s="1"/>
  <c r="BW36" i="6"/>
  <c r="AP36" i="26"/>
  <c r="BR36" i="26" s="1"/>
  <c r="BR36" i="6"/>
  <c r="AL36" i="26"/>
  <c r="BN36" i="26" s="1"/>
  <c r="BN36" i="6"/>
  <c r="AT35" i="26"/>
  <c r="BW35" i="26" s="1"/>
  <c r="BW35" i="6"/>
  <c r="AP35" i="26"/>
  <c r="BR35" i="26" s="1"/>
  <c r="BR35" i="6"/>
  <c r="AL35" i="26"/>
  <c r="BN35" i="26" s="1"/>
  <c r="BN35" i="6"/>
  <c r="AT34" i="26"/>
  <c r="BW34" i="26" s="1"/>
  <c r="BW34" i="6"/>
  <c r="AP34" i="26"/>
  <c r="BR34" i="26" s="1"/>
  <c r="BR34" i="6"/>
  <c r="AL34" i="26"/>
  <c r="BN34" i="26" s="1"/>
  <c r="BN34" i="6"/>
  <c r="AT33" i="26"/>
  <c r="BW33" i="26" s="1"/>
  <c r="BW33" i="6"/>
  <c r="AP33" i="26"/>
  <c r="BR33" i="26" s="1"/>
  <c r="BR33" i="6"/>
  <c r="AL33" i="26"/>
  <c r="BN33" i="26" s="1"/>
  <c r="BN33" i="6"/>
  <c r="AT32" i="26"/>
  <c r="BW32" i="26" s="1"/>
  <c r="BW32" i="6"/>
  <c r="AP32" i="26"/>
  <c r="BR32" i="26" s="1"/>
  <c r="BR32" i="6"/>
  <c r="AL32" i="26"/>
  <c r="BN32" i="26" s="1"/>
  <c r="BN32" i="6"/>
  <c r="AT31" i="26"/>
  <c r="BW31" i="26" s="1"/>
  <c r="BW31" i="6"/>
  <c r="AP31" i="26"/>
  <c r="BR31" i="26" s="1"/>
  <c r="BR31" i="6"/>
  <c r="AL31" i="26"/>
  <c r="BN31" i="26" s="1"/>
  <c r="BN31" i="6"/>
  <c r="AT30" i="26"/>
  <c r="BW30" i="26" s="1"/>
  <c r="BW30" i="6"/>
  <c r="AP30" i="26"/>
  <c r="BR30" i="26" s="1"/>
  <c r="BR30" i="6"/>
  <c r="AL30" i="26"/>
  <c r="BN30" i="26" s="1"/>
  <c r="BN30" i="6"/>
  <c r="AT29" i="26"/>
  <c r="BW29" i="26" s="1"/>
  <c r="BW29" i="6"/>
  <c r="AP29" i="26"/>
  <c r="BR29" i="26" s="1"/>
  <c r="BR29" i="6"/>
  <c r="AL29" i="26"/>
  <c r="BN29" i="26" s="1"/>
  <c r="BN29" i="6"/>
  <c r="AT28" i="26"/>
  <c r="BW28" i="26" s="1"/>
  <c r="BW28" i="6"/>
  <c r="AP28" i="26"/>
  <c r="BR28" i="26" s="1"/>
  <c r="BR28" i="6"/>
  <c r="AL28" i="26"/>
  <c r="BN28" i="26" s="1"/>
  <c r="BN28" i="6"/>
  <c r="AT27" i="26"/>
  <c r="BW27" i="26" s="1"/>
  <c r="BW27" i="6"/>
  <c r="AP27" i="26"/>
  <c r="BR27" i="26" s="1"/>
  <c r="BR27" i="6"/>
  <c r="AL27" i="26"/>
  <c r="BN27" i="26" s="1"/>
  <c r="BN27" i="6"/>
  <c r="AT26" i="26"/>
  <c r="BW26" i="26" s="1"/>
  <c r="BW26" i="6"/>
  <c r="AP26" i="26"/>
  <c r="BR26" i="26" s="1"/>
  <c r="BR26" i="6"/>
  <c r="AL26" i="26"/>
  <c r="BN26" i="26" s="1"/>
  <c r="BN26" i="6"/>
  <c r="AT25" i="26"/>
  <c r="BW25" i="26" s="1"/>
  <c r="BW25" i="6"/>
  <c r="AP25" i="26"/>
  <c r="BR25" i="26" s="1"/>
  <c r="BR25" i="6"/>
  <c r="AL25" i="26"/>
  <c r="BN25" i="26" s="1"/>
  <c r="BN25" i="6"/>
  <c r="AT24" i="26"/>
  <c r="BW24" i="26" s="1"/>
  <c r="BW24" i="6"/>
  <c r="AP24" i="26"/>
  <c r="BR24" i="26" s="1"/>
  <c r="BR24" i="6"/>
  <c r="AL24" i="26"/>
  <c r="BN24" i="26" s="1"/>
  <c r="BN24" i="6"/>
  <c r="AT23" i="26"/>
  <c r="BW23" i="26" s="1"/>
  <c r="BW23" i="6"/>
  <c r="AP23" i="26"/>
  <c r="BR23" i="26" s="1"/>
  <c r="BR23" i="6"/>
  <c r="AL23" i="26"/>
  <c r="BN23" i="26" s="1"/>
  <c r="BN23" i="6"/>
  <c r="AT22" i="26"/>
  <c r="BW22" i="26" s="1"/>
  <c r="BW22" i="6"/>
  <c r="AP22" i="26"/>
  <c r="BR22" i="26" s="1"/>
  <c r="BR22" i="6"/>
  <c r="AL22" i="26"/>
  <c r="BN22" i="26" s="1"/>
  <c r="BN22" i="6"/>
  <c r="AT21" i="26"/>
  <c r="BW21" i="26" s="1"/>
  <c r="BW21" i="6"/>
  <c r="AP21" i="26"/>
  <c r="BR21" i="26" s="1"/>
  <c r="BR21" i="6"/>
  <c r="AL21" i="26"/>
  <c r="BN21" i="26" s="1"/>
  <c r="BN21" i="6"/>
  <c r="AT20" i="26"/>
  <c r="BW20" i="26" s="1"/>
  <c r="BW20" i="6"/>
  <c r="AP20" i="26"/>
  <c r="BR20" i="26" s="1"/>
  <c r="BR20" i="6"/>
  <c r="AL20" i="26"/>
  <c r="BN20" i="26" s="1"/>
  <c r="BN20" i="6"/>
  <c r="AT19" i="26"/>
  <c r="BW19" i="26" s="1"/>
  <c r="BW19" i="6"/>
  <c r="AP19" i="26"/>
  <c r="BR19" i="26" s="1"/>
  <c r="BR19" i="6"/>
  <c r="AK19" i="26"/>
  <c r="BM19" i="26" s="1"/>
  <c r="AR18" i="1"/>
  <c r="BM19" i="6"/>
  <c r="AS18" i="26"/>
  <c r="BV18" i="26" s="1"/>
  <c r="BV18" i="6"/>
  <c r="AO18" i="26"/>
  <c r="BQ18" i="26" s="1"/>
  <c r="BQ18" i="6"/>
  <c r="AK18" i="26"/>
  <c r="BM18" i="26" s="1"/>
  <c r="AR17" i="1"/>
  <c r="BM18" i="6"/>
  <c r="AS17" i="26"/>
  <c r="BV17" i="26" s="1"/>
  <c r="BV17" i="6"/>
  <c r="AO17" i="26"/>
  <c r="BQ17" i="26" s="1"/>
  <c r="BQ17" i="6"/>
  <c r="AK17" i="26"/>
  <c r="BM17" i="26" s="1"/>
  <c r="AR16" i="1"/>
  <c r="BM17" i="6"/>
  <c r="AS16" i="26"/>
  <c r="BV16" i="26" s="1"/>
  <c r="BV16" i="6"/>
  <c r="AO16" i="26"/>
  <c r="BQ16" i="26" s="1"/>
  <c r="BQ16" i="6"/>
  <c r="AK16" i="26"/>
  <c r="BM16" i="26" s="1"/>
  <c r="AR15" i="1"/>
  <c r="BM16" i="6"/>
  <c r="AS15" i="26"/>
  <c r="BV15" i="26" s="1"/>
  <c r="BV15" i="6"/>
  <c r="AO15" i="26"/>
  <c r="BQ15" i="26" s="1"/>
  <c r="BQ15" i="6"/>
  <c r="AK15" i="26"/>
  <c r="BM15" i="26" s="1"/>
  <c r="AR14" i="1"/>
  <c r="BM15" i="6"/>
  <c r="AS14" i="26"/>
  <c r="BV14" i="26" s="1"/>
  <c r="BV14" i="6"/>
  <c r="AO14" i="26"/>
  <c r="BQ14" i="26" s="1"/>
  <c r="BQ14" i="6"/>
  <c r="AK14" i="26"/>
  <c r="BM14" i="26" s="1"/>
  <c r="AR13" i="1"/>
  <c r="BM14" i="6"/>
  <c r="AS13" i="26"/>
  <c r="BV13" i="26" s="1"/>
  <c r="BV13" i="6"/>
  <c r="AO13" i="26"/>
  <c r="BQ13" i="26" s="1"/>
  <c r="BQ13" i="6"/>
  <c r="AK13" i="26"/>
  <c r="BM13" i="26" s="1"/>
  <c r="AR12" i="1"/>
  <c r="BM13" i="6"/>
  <c r="AS12" i="26"/>
  <c r="BV12" i="26" s="1"/>
  <c r="BV12" i="6"/>
  <c r="AO12" i="26"/>
  <c r="BQ12" i="26" s="1"/>
  <c r="BQ12" i="6"/>
  <c r="AK12" i="26"/>
  <c r="BM12" i="26" s="1"/>
  <c r="AR11" i="1"/>
  <c r="BM12" i="6"/>
  <c r="AS11" i="26"/>
  <c r="BV11" i="26" s="1"/>
  <c r="BV11" i="6"/>
  <c r="AO11" i="26"/>
  <c r="BQ11" i="26" s="1"/>
  <c r="BQ11" i="6"/>
  <c r="AK11" i="26"/>
  <c r="BM11" i="26" s="1"/>
  <c r="AR10" i="1"/>
  <c r="BM11" i="6"/>
  <c r="AS10" i="26"/>
  <c r="BV10" i="26" s="1"/>
  <c r="BV10" i="6"/>
  <c r="AO10" i="26"/>
  <c r="BQ10" i="26" s="1"/>
  <c r="BQ10" i="6"/>
  <c r="AK10" i="26"/>
  <c r="BM10" i="26" s="1"/>
  <c r="AR9" i="1"/>
  <c r="BM10" i="6"/>
  <c r="AS9" i="26"/>
  <c r="BV9" i="26" s="1"/>
  <c r="BV9" i="6"/>
  <c r="AO9" i="26"/>
  <c r="BQ9" i="26" s="1"/>
  <c r="BQ9" i="6"/>
  <c r="AK9" i="26"/>
  <c r="BM9" i="26" s="1"/>
  <c r="AR8" i="1"/>
  <c r="BM9" i="6"/>
  <c r="AS8" i="26"/>
  <c r="BV8" i="26" s="1"/>
  <c r="BV8" i="6"/>
  <c r="AO8" i="26"/>
  <c r="BQ8" i="26" s="1"/>
  <c r="BQ8" i="6"/>
  <c r="AK8" i="26"/>
  <c r="BM8" i="26" s="1"/>
  <c r="AR7" i="1"/>
  <c r="BM8" i="6"/>
  <c r="AS7" i="26"/>
  <c r="BV7" i="26" s="1"/>
  <c r="BV7" i="6"/>
  <c r="AO7" i="26"/>
  <c r="BQ7" i="26" s="1"/>
  <c r="BQ7" i="6"/>
  <c r="AK7" i="26"/>
  <c r="AR6" i="1"/>
  <c r="BY6" i="6"/>
  <c r="BX6" i="6"/>
  <c r="BT6" i="6"/>
  <c r="BS6" i="6"/>
  <c r="BV6" i="6"/>
  <c r="BQ6" i="6"/>
  <c r="AR97" i="6"/>
  <c r="BF100" i="6" s="1"/>
  <c r="BP6" i="6"/>
  <c r="AT97" i="6"/>
  <c r="BH100" i="6" s="1"/>
  <c r="AQ97" i="6"/>
  <c r="BE100" i="6" s="1"/>
  <c r="AM97" i="6"/>
  <c r="BA100" i="6" s="1"/>
  <c r="AX95" i="6"/>
  <c r="BE65" i="7"/>
  <c r="BA64" i="7"/>
  <c r="AW63" i="7"/>
  <c r="BE61" i="7"/>
  <c r="BA60" i="7"/>
  <c r="AW59" i="7"/>
  <c r="BE57" i="7"/>
  <c r="BA56" i="7"/>
  <c r="AV6" i="7"/>
  <c r="BJ6" i="7" s="1"/>
  <c r="AY51" i="7"/>
  <c r="BG45" i="7"/>
  <c r="AW75" i="7"/>
  <c r="BE69" i="7"/>
  <c r="AW67" i="7"/>
  <c r="BA76" i="7"/>
  <c r="BE73" i="7"/>
  <c r="BA72" i="7"/>
  <c r="AW71" i="7"/>
  <c r="BA68" i="7"/>
  <c r="BC40" i="7"/>
  <c r="BB6" i="7"/>
  <c r="AX6" i="7"/>
  <c r="BG6" i="7"/>
  <c r="BC6" i="7"/>
  <c r="AY6" i="7"/>
  <c r="BB84" i="7"/>
  <c r="BB83" i="7"/>
  <c r="AX82" i="7"/>
  <c r="BF80" i="7"/>
  <c r="BF79" i="7"/>
  <c r="BF78" i="7"/>
  <c r="BF77" i="7"/>
  <c r="AX77" i="7"/>
  <c r="BF76" i="7"/>
  <c r="BB76" i="7"/>
  <c r="AX76" i="7"/>
  <c r="BF75" i="7"/>
  <c r="BB75" i="7"/>
  <c r="AX75" i="7"/>
  <c r="BF74" i="7"/>
  <c r="BB74" i="7"/>
  <c r="AX74" i="7"/>
  <c r="BF73" i="7"/>
  <c r="AX73" i="7"/>
  <c r="BB72" i="7"/>
  <c r="AX72" i="7"/>
  <c r="BF71" i="7"/>
  <c r="BB71" i="7"/>
  <c r="AX71" i="7"/>
  <c r="BF70" i="7"/>
  <c r="BB70" i="7"/>
  <c r="AX70" i="7"/>
  <c r="BF69" i="7"/>
  <c r="BB69" i="7"/>
  <c r="AX69" i="7"/>
  <c r="BF68" i="7"/>
  <c r="BB68" i="7"/>
  <c r="AX68" i="7"/>
  <c r="BF67" i="7"/>
  <c r="BB67" i="7"/>
  <c r="AX67" i="7"/>
  <c r="BF66" i="7"/>
  <c r="BB66" i="7"/>
  <c r="AX66" i="7"/>
  <c r="BF65" i="7"/>
  <c r="BB65" i="7"/>
  <c r="AX65" i="7"/>
  <c r="BF64" i="7"/>
  <c r="BB64" i="7"/>
  <c r="AX64" i="7"/>
  <c r="BF63" i="7"/>
  <c r="BB63" i="7"/>
  <c r="AX63" i="7"/>
  <c r="BF62" i="7"/>
  <c r="BB62" i="7"/>
  <c r="AX62" i="7"/>
  <c r="BF61" i="7"/>
  <c r="BB61" i="7"/>
  <c r="AX61" i="7"/>
  <c r="BF60" i="7"/>
  <c r="BB60" i="7"/>
  <c r="AX60" i="7"/>
  <c r="BF59" i="7"/>
  <c r="BB59" i="7"/>
  <c r="AX59" i="7"/>
  <c r="BF58" i="7"/>
  <c r="BB58" i="7"/>
  <c r="AX58" i="7"/>
  <c r="BF57" i="7"/>
  <c r="BF85" i="7"/>
  <c r="AX85" i="7"/>
  <c r="BF83" i="7"/>
  <c r="BF82" i="7"/>
  <c r="BB81" i="7"/>
  <c r="AX80" i="7"/>
  <c r="BB78" i="7"/>
  <c r="BB73" i="7"/>
  <c r="BB85" i="7"/>
  <c r="BF84" i="7"/>
  <c r="AX84" i="7"/>
  <c r="AX83" i="7"/>
  <c r="BB82" i="7"/>
  <c r="BF81" i="7"/>
  <c r="AX81" i="7"/>
  <c r="BB80" i="7"/>
  <c r="BB79" i="7"/>
  <c r="AX79" i="7"/>
  <c r="AX78" i="7"/>
  <c r="BB77" i="7"/>
  <c r="BF72" i="7"/>
  <c r="BB56" i="7"/>
  <c r="AX55" i="7"/>
  <c r="BF53" i="7"/>
  <c r="BF52" i="7"/>
  <c r="BB51" i="7"/>
  <c r="AX50" i="7"/>
  <c r="AX49" i="7"/>
  <c r="BF47" i="7"/>
  <c r="BF46" i="7"/>
  <c r="BB45" i="7"/>
  <c r="BB44" i="7"/>
  <c r="AX43" i="7"/>
  <c r="AX42" i="7"/>
  <c r="AX41" i="7"/>
  <c r="BF39" i="7"/>
  <c r="BF38" i="7"/>
  <c r="AX38" i="7"/>
  <c r="BF37" i="7"/>
  <c r="BF36" i="7"/>
  <c r="AX36" i="7"/>
  <c r="BB35" i="7"/>
  <c r="BB34" i="7"/>
  <c r="BF33" i="7"/>
  <c r="AX33" i="7"/>
  <c r="BF6" i="7"/>
  <c r="BE85" i="7"/>
  <c r="BA85" i="7"/>
  <c r="AW85" i="7"/>
  <c r="BE84" i="7"/>
  <c r="BA84" i="7"/>
  <c r="AW84" i="7"/>
  <c r="BE83" i="7"/>
  <c r="BA83" i="7"/>
  <c r="AW83" i="7"/>
  <c r="BE82" i="7"/>
  <c r="BA82" i="7"/>
  <c r="AW82" i="7"/>
  <c r="BE81" i="7"/>
  <c r="BA81" i="7"/>
  <c r="AW81" i="7"/>
  <c r="BE80" i="7"/>
  <c r="BA80" i="7"/>
  <c r="AW80" i="7"/>
  <c r="BE79" i="7"/>
  <c r="BA79" i="7"/>
  <c r="AW79" i="7"/>
  <c r="BE78" i="7"/>
  <c r="BA78" i="7"/>
  <c r="AW78" i="7"/>
  <c r="BE77" i="7"/>
  <c r="BA77" i="7"/>
  <c r="AW77" i="7"/>
  <c r="BE76" i="7"/>
  <c r="AW76" i="7"/>
  <c r="BE75" i="7"/>
  <c r="BA75" i="7"/>
  <c r="BE74" i="7"/>
  <c r="BA74" i="7"/>
  <c r="AW74" i="7"/>
  <c r="BA73" i="7"/>
  <c r="AW73" i="7"/>
  <c r="BE72" i="7"/>
  <c r="AW72" i="7"/>
  <c r="BE71" i="7"/>
  <c r="BA71" i="7"/>
  <c r="BE70" i="7"/>
  <c r="BA70" i="7"/>
  <c r="AW70" i="7"/>
  <c r="BA69" i="7"/>
  <c r="AW69" i="7"/>
  <c r="BE68" i="7"/>
  <c r="AW68" i="7"/>
  <c r="BE67" i="7"/>
  <c r="BA67" i="7"/>
  <c r="BE66" i="7"/>
  <c r="BA66" i="7"/>
  <c r="AW66" i="7"/>
  <c r="BA65" i="7"/>
  <c r="AW65" i="7"/>
  <c r="BE64" i="7"/>
  <c r="AW64" i="7"/>
  <c r="BE63" i="7"/>
  <c r="BA63" i="7"/>
  <c r="BE62" i="7"/>
  <c r="BA62" i="7"/>
  <c r="AX57" i="7"/>
  <c r="BF55" i="7"/>
  <c r="BB54" i="7"/>
  <c r="BB53" i="7"/>
  <c r="AX52" i="7"/>
  <c r="BF50" i="7"/>
  <c r="BF49" i="7"/>
  <c r="BB48" i="7"/>
  <c r="BB47" i="7"/>
  <c r="AX46" i="7"/>
  <c r="BF44" i="7"/>
  <c r="BF43" i="7"/>
  <c r="BB42" i="7"/>
  <c r="BF40" i="7"/>
  <c r="AX40" i="7"/>
  <c r="AX39" i="7"/>
  <c r="BB38" i="7"/>
  <c r="BB37" i="7"/>
  <c r="BB36" i="7"/>
  <c r="BF35" i="7"/>
  <c r="AX35" i="7"/>
  <c r="BF34" i="7"/>
  <c r="AX34" i="7"/>
  <c r="BB33" i="7"/>
  <c r="BE6" i="7"/>
  <c r="BA6" i="7"/>
  <c r="AW6" i="7"/>
  <c r="BD85" i="7"/>
  <c r="AZ85" i="7"/>
  <c r="AV85" i="7"/>
  <c r="BD84" i="7"/>
  <c r="AZ84" i="7"/>
  <c r="AV84" i="7"/>
  <c r="BD83" i="7"/>
  <c r="AZ83" i="7"/>
  <c r="AV83" i="7"/>
  <c r="BD82" i="7"/>
  <c r="AZ82" i="7"/>
  <c r="AV82" i="7"/>
  <c r="BD81" i="7"/>
  <c r="AZ81" i="7"/>
  <c r="AV81" i="7"/>
  <c r="BD80" i="7"/>
  <c r="AZ80" i="7"/>
  <c r="AV80" i="7"/>
  <c r="BD79" i="7"/>
  <c r="AZ79" i="7"/>
  <c r="AV79" i="7"/>
  <c r="BD78" i="7"/>
  <c r="AZ78" i="7"/>
  <c r="AV78" i="7"/>
  <c r="BD77" i="7"/>
  <c r="AZ77" i="7"/>
  <c r="AV77" i="7"/>
  <c r="BD76" i="7"/>
  <c r="AZ76" i="7"/>
  <c r="AV76" i="7"/>
  <c r="BD75" i="7"/>
  <c r="AZ75" i="7"/>
  <c r="AV75" i="7"/>
  <c r="BD74" i="7"/>
  <c r="AZ74" i="7"/>
  <c r="AV74" i="7"/>
  <c r="BD73" i="7"/>
  <c r="AZ73" i="7"/>
  <c r="AV73" i="7"/>
  <c r="BD72" i="7"/>
  <c r="AZ72" i="7"/>
  <c r="AV72" i="7"/>
  <c r="BD71" i="7"/>
  <c r="AZ71" i="7"/>
  <c r="AV71" i="7"/>
  <c r="BD70" i="7"/>
  <c r="AZ70" i="7"/>
  <c r="AV70" i="7"/>
  <c r="BD69" i="7"/>
  <c r="AZ69" i="7"/>
  <c r="AV69" i="7"/>
  <c r="BD68" i="7"/>
  <c r="AZ68" i="7"/>
  <c r="AV68" i="7"/>
  <c r="BD67" i="7"/>
  <c r="AZ67" i="7"/>
  <c r="AV67" i="7"/>
  <c r="BD66" i="7"/>
  <c r="AZ66" i="7"/>
  <c r="BD65" i="7"/>
  <c r="AZ65" i="7"/>
  <c r="AV65" i="7"/>
  <c r="BD64" i="7"/>
  <c r="AZ64" i="7"/>
  <c r="AV64" i="7"/>
  <c r="BD63" i="7"/>
  <c r="AZ63" i="7"/>
  <c r="AV63" i="7"/>
  <c r="BD62" i="7"/>
  <c r="AZ62" i="7"/>
  <c r="AV62" i="7"/>
  <c r="BD61" i="7"/>
  <c r="BB57" i="7"/>
  <c r="BF56" i="7"/>
  <c r="AX56" i="7"/>
  <c r="BB55" i="7"/>
  <c r="BF54" i="7"/>
  <c r="AX54" i="7"/>
  <c r="AX53" i="7"/>
  <c r="BB52" i="7"/>
  <c r="BF51" i="7"/>
  <c r="AX51" i="7"/>
  <c r="BB50" i="7"/>
  <c r="BB49" i="7"/>
  <c r="BF48" i="7"/>
  <c r="AX48" i="7"/>
  <c r="AX47" i="7"/>
  <c r="BB46" i="7"/>
  <c r="BF45" i="7"/>
  <c r="AX45" i="7"/>
  <c r="AX44" i="7"/>
  <c r="BB43" i="7"/>
  <c r="BF42" i="7"/>
  <c r="BF41" i="7"/>
  <c r="BB41" i="7"/>
  <c r="BB40" i="7"/>
  <c r="BB39" i="7"/>
  <c r="AX37" i="7"/>
  <c r="BD6" i="7"/>
  <c r="AZ6" i="7"/>
  <c r="BG85" i="7"/>
  <c r="BC85" i="7"/>
  <c r="AY85" i="7"/>
  <c r="BG84" i="7"/>
  <c r="BC84" i="7"/>
  <c r="AY84" i="7"/>
  <c r="BG83" i="7"/>
  <c r="BC83" i="7"/>
  <c r="AY83" i="7"/>
  <c r="BG82" i="7"/>
  <c r="BC82" i="7"/>
  <c r="AY82" i="7"/>
  <c r="BG81" i="7"/>
  <c r="BC81" i="7"/>
  <c r="AY81" i="7"/>
  <c r="BG80" i="7"/>
  <c r="BC80" i="7"/>
  <c r="AY80" i="7"/>
  <c r="BG79" i="7"/>
  <c r="BC79" i="7"/>
  <c r="AY79" i="7"/>
  <c r="BG78" i="7"/>
  <c r="BC78" i="7"/>
  <c r="AY78" i="7"/>
  <c r="BG77" i="7"/>
  <c r="BC77" i="7"/>
  <c r="AY77" i="7"/>
  <c r="BG76" i="7"/>
  <c r="BC76" i="7"/>
  <c r="AY76" i="7"/>
  <c r="BG75" i="7"/>
  <c r="BC75" i="7"/>
  <c r="AY75" i="7"/>
  <c r="BG74" i="7"/>
  <c r="BC74" i="7"/>
  <c r="AY74" i="7"/>
  <c r="BG73" i="7"/>
  <c r="BC73" i="7"/>
  <c r="AY73" i="7"/>
  <c r="BG72" i="7"/>
  <c r="BC72" i="7"/>
  <c r="AY72" i="7"/>
  <c r="BG71" i="7"/>
  <c r="BC71" i="7"/>
  <c r="AY71" i="7"/>
  <c r="BG70" i="7"/>
  <c r="BC70" i="7"/>
  <c r="AY70" i="7"/>
  <c r="BG69" i="7"/>
  <c r="BC69" i="7"/>
  <c r="AY69" i="7"/>
  <c r="BG68" i="7"/>
  <c r="BC68" i="7"/>
  <c r="AY68" i="7"/>
  <c r="BG67" i="7"/>
  <c r="BC67" i="7"/>
  <c r="AY67" i="7"/>
  <c r="BG66" i="7"/>
  <c r="BC66" i="7"/>
  <c r="AY66" i="7"/>
  <c r="BG65" i="7"/>
  <c r="BC65" i="7"/>
  <c r="AY65" i="7"/>
  <c r="BG64" i="7"/>
  <c r="BC64" i="7"/>
  <c r="AY64" i="7"/>
  <c r="AW62" i="7"/>
  <c r="BA61" i="7"/>
  <c r="AW61" i="7"/>
  <c r="BE60" i="7"/>
  <c r="AW60" i="7"/>
  <c r="BE59" i="7"/>
  <c r="BA59" i="7"/>
  <c r="BE58" i="7"/>
  <c r="BA58" i="7"/>
  <c r="AW58" i="7"/>
  <c r="BA57" i="7"/>
  <c r="AW57" i="7"/>
  <c r="BE56" i="7"/>
  <c r="AW56" i="7"/>
  <c r="BE55" i="7"/>
  <c r="BA55" i="7"/>
  <c r="AW55" i="7"/>
  <c r="BE54" i="7"/>
  <c r="BA54" i="7"/>
  <c r="AW54" i="7"/>
  <c r="BE53" i="7"/>
  <c r="BA53" i="7"/>
  <c r="AW53" i="7"/>
  <c r="BE52" i="7"/>
  <c r="BA52" i="7"/>
  <c r="AW52" i="7"/>
  <c r="BE51" i="7"/>
  <c r="BA51" i="7"/>
  <c r="AW51" i="7"/>
  <c r="BE50" i="7"/>
  <c r="BA50" i="7"/>
  <c r="AW50" i="7"/>
  <c r="BE49" i="7"/>
  <c r="BA49" i="7"/>
  <c r="AW49" i="7"/>
  <c r="BE48" i="7"/>
  <c r="BA48" i="7"/>
  <c r="AW48" i="7"/>
  <c r="BE47" i="7"/>
  <c r="BA47" i="7"/>
  <c r="AW47" i="7"/>
  <c r="BE46" i="7"/>
  <c r="BA46" i="7"/>
  <c r="AW46" i="7"/>
  <c r="BE45" i="7"/>
  <c r="BA45" i="7"/>
  <c r="AW45" i="7"/>
  <c r="BE44" i="7"/>
  <c r="BA44" i="7"/>
  <c r="AW44" i="7"/>
  <c r="BE43" i="7"/>
  <c r="BA43" i="7"/>
  <c r="AW43" i="7"/>
  <c r="BE42" i="7"/>
  <c r="BA42" i="7"/>
  <c r="AW42" i="7"/>
  <c r="BE41" i="7"/>
  <c r="BA41" i="7"/>
  <c r="AW41" i="7"/>
  <c r="BE40" i="7"/>
  <c r="BA40" i="7"/>
  <c r="AW40" i="7"/>
  <c r="BE39" i="7"/>
  <c r="BA39" i="7"/>
  <c r="AW39" i="7"/>
  <c r="BE38" i="7"/>
  <c r="BA38" i="7"/>
  <c r="AW38" i="7"/>
  <c r="BE37" i="7"/>
  <c r="BA37" i="7"/>
  <c r="AW37" i="7"/>
  <c r="BE36" i="7"/>
  <c r="BA36" i="7"/>
  <c r="AW36" i="7"/>
  <c r="BE35" i="7"/>
  <c r="BA35" i="7"/>
  <c r="AW35" i="7"/>
  <c r="BE34" i="7"/>
  <c r="BA34" i="7"/>
  <c r="AW34" i="7"/>
  <c r="BE33" i="7"/>
  <c r="BA33" i="7"/>
  <c r="AW33" i="7"/>
  <c r="AZ61" i="7"/>
  <c r="AV61" i="7"/>
  <c r="BD60" i="7"/>
  <c r="AZ60" i="7"/>
  <c r="AV60" i="7"/>
  <c r="BD59" i="7"/>
  <c r="AZ59" i="7"/>
  <c r="AV59" i="7"/>
  <c r="BD58" i="7"/>
  <c r="AZ58" i="7"/>
  <c r="AV58" i="7"/>
  <c r="BD57" i="7"/>
  <c r="AZ57" i="7"/>
  <c r="AV57" i="7"/>
  <c r="BD56" i="7"/>
  <c r="AZ56" i="7"/>
  <c r="AV56" i="7"/>
  <c r="BD55" i="7"/>
  <c r="AZ55" i="7"/>
  <c r="AV55" i="7"/>
  <c r="BD54" i="7"/>
  <c r="AZ54" i="7"/>
  <c r="AV54" i="7"/>
  <c r="BD53" i="7"/>
  <c r="AZ53" i="7"/>
  <c r="AV53" i="7"/>
  <c r="BD52" i="7"/>
  <c r="AZ52" i="7"/>
  <c r="AV52" i="7"/>
  <c r="BD51" i="7"/>
  <c r="AZ51" i="7"/>
  <c r="AV51" i="7"/>
  <c r="BD50" i="7"/>
  <c r="AZ50" i="7"/>
  <c r="AV50" i="7"/>
  <c r="BD49" i="7"/>
  <c r="AZ49" i="7"/>
  <c r="AV49" i="7"/>
  <c r="BD48" i="7"/>
  <c r="AZ48" i="7"/>
  <c r="AV48" i="7"/>
  <c r="BD47" i="7"/>
  <c r="AZ47" i="7"/>
  <c r="AV47" i="7"/>
  <c r="BD46" i="7"/>
  <c r="AZ46" i="7"/>
  <c r="AV46" i="7"/>
  <c r="BD45" i="7"/>
  <c r="AZ45" i="7"/>
  <c r="AV45" i="7"/>
  <c r="BD44" i="7"/>
  <c r="AZ44" i="7"/>
  <c r="AV44" i="7"/>
  <c r="BD43" i="7"/>
  <c r="AZ43" i="7"/>
  <c r="AV43" i="7"/>
  <c r="BD42" i="7"/>
  <c r="AZ42" i="7"/>
  <c r="AV42" i="7"/>
  <c r="BD41" i="7"/>
  <c r="AZ41" i="7"/>
  <c r="AV41" i="7"/>
  <c r="BD40" i="7"/>
  <c r="AZ40" i="7"/>
  <c r="AV40" i="7"/>
  <c r="BD39" i="7"/>
  <c r="AZ39" i="7"/>
  <c r="AV39" i="7"/>
  <c r="BD38" i="7"/>
  <c r="AZ38" i="7"/>
  <c r="AV38" i="7"/>
  <c r="BD37" i="7"/>
  <c r="AZ37" i="7"/>
  <c r="AV37" i="7"/>
  <c r="BD36" i="7"/>
  <c r="AZ36" i="7"/>
  <c r="AV36" i="7"/>
  <c r="BD35" i="7"/>
  <c r="AZ35" i="7"/>
  <c r="AV35" i="7"/>
  <c r="BD34" i="7"/>
  <c r="AZ34" i="7"/>
  <c r="AV34" i="7"/>
  <c r="BD33" i="7"/>
  <c r="BG63" i="7"/>
  <c r="BC63" i="7"/>
  <c r="AY63" i="7"/>
  <c r="BG62" i="7"/>
  <c r="BC62" i="7"/>
  <c r="AY62" i="7"/>
  <c r="BG61" i="7"/>
  <c r="BC61" i="7"/>
  <c r="AY61" i="7"/>
  <c r="BG60" i="7"/>
  <c r="BC60" i="7"/>
  <c r="AY60" i="7"/>
  <c r="BG59" i="7"/>
  <c r="BC59" i="7"/>
  <c r="AY59" i="7"/>
  <c r="BG58" i="7"/>
  <c r="BC58" i="7"/>
  <c r="AY58" i="7"/>
  <c r="BG57" i="7"/>
  <c r="BC57" i="7"/>
  <c r="AY57" i="7"/>
  <c r="BG56" i="7"/>
  <c r="BC56" i="7"/>
  <c r="AY56" i="7"/>
  <c r="BG55" i="7"/>
  <c r="BC55" i="7"/>
  <c r="AY55" i="7"/>
  <c r="BG54" i="7"/>
  <c r="BC54" i="7"/>
  <c r="AY54" i="7"/>
  <c r="BG53" i="7"/>
  <c r="BC53" i="7"/>
  <c r="AY53" i="7"/>
  <c r="BG52" i="7"/>
  <c r="BC52" i="7"/>
  <c r="AY52" i="7"/>
  <c r="BG51" i="7"/>
  <c r="BC51" i="7"/>
  <c r="BG50" i="7"/>
  <c r="BC50" i="7"/>
  <c r="AY50" i="7"/>
  <c r="BG49" i="7"/>
  <c r="BC49" i="7"/>
  <c r="AY49" i="7"/>
  <c r="BG48" i="7"/>
  <c r="BC48" i="7"/>
  <c r="AY48" i="7"/>
  <c r="BG47" i="7"/>
  <c r="BC47" i="7"/>
  <c r="AY47" i="7"/>
  <c r="BG46" i="7"/>
  <c r="BC46" i="7"/>
  <c r="AY46" i="7"/>
  <c r="BC45" i="7"/>
  <c r="AY45" i="7"/>
  <c r="BG44" i="7"/>
  <c r="BC44" i="7"/>
  <c r="AY44" i="7"/>
  <c r="BG43" i="7"/>
  <c r="BC43" i="7"/>
  <c r="AY43" i="7"/>
  <c r="BG42" i="7"/>
  <c r="BC42" i="7"/>
  <c r="AY42" i="7"/>
  <c r="BG41" i="7"/>
  <c r="BC41" i="7"/>
  <c r="AY41" i="7"/>
  <c r="BG40" i="7"/>
  <c r="AY40" i="7"/>
  <c r="BG39" i="7"/>
  <c r="BC39" i="7"/>
  <c r="AY39" i="7"/>
  <c r="BG38" i="7"/>
  <c r="BC38" i="7"/>
  <c r="AY38" i="7"/>
  <c r="BG37" i="7"/>
  <c r="BC37" i="7"/>
  <c r="AY37" i="7"/>
  <c r="BG36" i="7"/>
  <c r="BC36" i="7"/>
  <c r="AY36" i="7"/>
  <c r="BG35" i="7"/>
  <c r="BC35" i="7"/>
  <c r="AY35" i="7"/>
  <c r="BG34" i="7"/>
  <c r="BC34" i="7"/>
  <c r="AY34" i="7"/>
  <c r="BG33" i="7"/>
  <c r="BC33" i="7"/>
  <c r="AY33" i="7"/>
  <c r="BG32" i="7"/>
  <c r="BC32" i="7"/>
  <c r="AY32" i="7"/>
  <c r="BG31" i="7"/>
  <c r="BC31" i="7"/>
  <c r="AY31" i="7"/>
  <c r="BG30" i="7"/>
  <c r="BC30" i="7"/>
  <c r="AY30" i="7"/>
  <c r="BG29" i="7"/>
  <c r="BC29" i="7"/>
  <c r="AY29" i="7"/>
  <c r="BG28" i="7"/>
  <c r="BC28" i="7"/>
  <c r="AY28" i="7"/>
  <c r="BG27" i="7"/>
  <c r="BC27" i="7"/>
  <c r="AY27" i="7"/>
  <c r="BG26" i="7"/>
  <c r="BC26" i="7"/>
  <c r="AY26" i="7"/>
  <c r="BG25" i="7"/>
  <c r="BC25" i="7"/>
  <c r="AY25" i="7"/>
  <c r="BG24" i="7"/>
  <c r="BC24" i="7"/>
  <c r="AY24" i="7"/>
  <c r="BG23" i="7"/>
  <c r="BC23" i="7"/>
  <c r="AY23" i="7"/>
  <c r="BG22" i="7"/>
  <c r="BC22" i="7"/>
  <c r="AY22" i="7"/>
  <c r="BG21" i="7"/>
  <c r="BC21" i="7"/>
  <c r="AY21" i="7"/>
  <c r="BG20" i="7"/>
  <c r="BC20" i="7"/>
  <c r="AY20" i="7"/>
  <c r="BG19" i="7"/>
  <c r="BC19" i="7"/>
  <c r="AY19" i="7"/>
  <c r="BG18" i="7"/>
  <c r="BC18" i="7"/>
  <c r="AY18" i="7"/>
  <c r="BG17" i="7"/>
  <c r="BC17" i="7"/>
  <c r="AY17" i="7"/>
  <c r="BG16" i="7"/>
  <c r="BC16" i="7"/>
  <c r="AY16" i="7"/>
  <c r="BG15" i="7"/>
  <c r="BC15" i="7"/>
  <c r="AY15" i="7"/>
  <c r="BG14" i="7"/>
  <c r="BC14" i="7"/>
  <c r="AY14" i="7"/>
  <c r="BG13" i="7"/>
  <c r="BC13" i="7"/>
  <c r="AY13" i="7"/>
  <c r="BG12" i="7"/>
  <c r="BC12" i="7"/>
  <c r="AY12" i="7"/>
  <c r="BG11" i="7"/>
  <c r="BC11" i="7"/>
  <c r="AY11" i="7"/>
  <c r="BG10" i="7"/>
  <c r="BC10" i="7"/>
  <c r="AY10" i="7"/>
  <c r="BG9" i="7"/>
  <c r="BC9" i="7"/>
  <c r="AY9" i="7"/>
  <c r="BG8" i="7"/>
  <c r="BC8" i="7"/>
  <c r="AY8" i="7"/>
  <c r="BG7" i="7"/>
  <c r="BC7" i="7"/>
  <c r="AY7" i="7"/>
  <c r="BF32" i="7"/>
  <c r="BB32" i="7"/>
  <c r="AX32" i="7"/>
  <c r="BF31" i="7"/>
  <c r="BB31" i="7"/>
  <c r="AX31" i="7"/>
  <c r="BF30" i="7"/>
  <c r="BB30" i="7"/>
  <c r="AX30" i="7"/>
  <c r="BF29" i="7"/>
  <c r="BB29" i="7"/>
  <c r="AX29" i="7"/>
  <c r="BF28" i="7"/>
  <c r="BB28" i="7"/>
  <c r="AX28" i="7"/>
  <c r="BF27" i="7"/>
  <c r="BB27" i="7"/>
  <c r="AX27" i="7"/>
  <c r="BF26" i="7"/>
  <c r="BB26" i="7"/>
  <c r="AX26" i="7"/>
  <c r="BF25" i="7"/>
  <c r="BB25" i="7"/>
  <c r="AX25" i="7"/>
  <c r="BF24" i="7"/>
  <c r="BB24" i="7"/>
  <c r="AX24" i="7"/>
  <c r="BF23" i="7"/>
  <c r="BB23" i="7"/>
  <c r="AX23" i="7"/>
  <c r="BF22" i="7"/>
  <c r="BB22" i="7"/>
  <c r="AX22" i="7"/>
  <c r="BF21" i="7"/>
  <c r="BB21" i="7"/>
  <c r="AX21" i="7"/>
  <c r="BF20" i="7"/>
  <c r="BB20" i="7"/>
  <c r="AX20" i="7"/>
  <c r="BF19" i="7"/>
  <c r="BB19" i="7"/>
  <c r="AX19" i="7"/>
  <c r="BF18" i="7"/>
  <c r="BB18" i="7"/>
  <c r="AX18" i="7"/>
  <c r="BF17" i="7"/>
  <c r="BB17" i="7"/>
  <c r="AX17" i="7"/>
  <c r="BF16" i="7"/>
  <c r="BB16" i="7"/>
  <c r="AX16" i="7"/>
  <c r="BF15" i="7"/>
  <c r="BB15" i="7"/>
  <c r="AX15" i="7"/>
  <c r="BF14" i="7"/>
  <c r="BB14" i="7"/>
  <c r="AX14" i="7"/>
  <c r="BF13" i="7"/>
  <c r="BB13" i="7"/>
  <c r="AX13" i="7"/>
  <c r="BF12" i="7"/>
  <c r="BB12" i="7"/>
  <c r="AX12" i="7"/>
  <c r="BF11" i="7"/>
  <c r="BB11" i="7"/>
  <c r="AX11" i="7"/>
  <c r="BF10" i="7"/>
  <c r="BB10" i="7"/>
  <c r="AX10" i="7"/>
  <c r="BF9" i="7"/>
  <c r="BB9" i="7"/>
  <c r="AX9" i="7"/>
  <c r="BF8" i="7"/>
  <c r="BB8" i="7"/>
  <c r="AX8" i="7"/>
  <c r="BF7" i="7"/>
  <c r="BB7" i="7"/>
  <c r="AX7" i="7"/>
  <c r="BE32" i="7"/>
  <c r="BA32" i="7"/>
  <c r="AW32" i="7"/>
  <c r="BE31" i="7"/>
  <c r="BA31" i="7"/>
  <c r="AW31" i="7"/>
  <c r="BE30" i="7"/>
  <c r="BA30" i="7"/>
  <c r="AW30" i="7"/>
  <c r="BE29" i="7"/>
  <c r="BA29" i="7"/>
  <c r="AW29" i="7"/>
  <c r="BE28" i="7"/>
  <c r="BA28" i="7"/>
  <c r="AW28" i="7"/>
  <c r="BE27" i="7"/>
  <c r="BA27" i="7"/>
  <c r="AW27" i="7"/>
  <c r="BE26" i="7"/>
  <c r="BA26" i="7"/>
  <c r="AW26" i="7"/>
  <c r="BE25" i="7"/>
  <c r="BA25" i="7"/>
  <c r="AW25" i="7"/>
  <c r="BE24" i="7"/>
  <c r="BA24" i="7"/>
  <c r="AW24" i="7"/>
  <c r="BE23" i="7"/>
  <c r="BA23" i="7"/>
  <c r="AW23" i="7"/>
  <c r="BE22" i="7"/>
  <c r="BA22" i="7"/>
  <c r="AW22" i="7"/>
  <c r="BE21" i="7"/>
  <c r="BA21" i="7"/>
  <c r="AW21" i="7"/>
  <c r="BE20" i="7"/>
  <c r="BA20" i="7"/>
  <c r="AW20" i="7"/>
  <c r="BE19" i="7"/>
  <c r="BA19" i="7"/>
  <c r="AW19" i="7"/>
  <c r="BE18" i="7"/>
  <c r="BA18" i="7"/>
  <c r="AW18" i="7"/>
  <c r="BE17" i="7"/>
  <c r="BA17" i="7"/>
  <c r="AW17" i="7"/>
  <c r="BE16" i="7"/>
  <c r="BA16" i="7"/>
  <c r="AW16" i="7"/>
  <c r="BE15" i="7"/>
  <c r="BA15" i="7"/>
  <c r="AW15" i="7"/>
  <c r="BE14" i="7"/>
  <c r="BA14" i="7"/>
  <c r="AW14" i="7"/>
  <c r="BE13" i="7"/>
  <c r="BA13" i="7"/>
  <c r="AW13" i="7"/>
  <c r="BE12" i="7"/>
  <c r="BA12" i="7"/>
  <c r="AW12" i="7"/>
  <c r="BE11" i="7"/>
  <c r="BA11" i="7"/>
  <c r="AW11" i="7"/>
  <c r="BE10" i="7"/>
  <c r="BA10" i="7"/>
  <c r="AW10" i="7"/>
  <c r="BE9" i="7"/>
  <c r="BA9" i="7"/>
  <c r="AW9" i="7"/>
  <c r="BE8" i="7"/>
  <c r="BA8" i="7"/>
  <c r="AW8" i="7"/>
  <c r="BE7" i="7"/>
  <c r="BA7" i="7"/>
  <c r="AW7" i="7"/>
  <c r="AZ33" i="7"/>
  <c r="AV33" i="7"/>
  <c r="BD32" i="7"/>
  <c r="AZ32" i="7"/>
  <c r="AV32" i="7"/>
  <c r="BD31" i="7"/>
  <c r="AZ31" i="7"/>
  <c r="AV31" i="7"/>
  <c r="BD30" i="7"/>
  <c r="AZ30" i="7"/>
  <c r="AV30" i="7"/>
  <c r="BD29" i="7"/>
  <c r="AZ29" i="7"/>
  <c r="AV29" i="7"/>
  <c r="BD28" i="7"/>
  <c r="AZ28" i="7"/>
  <c r="AV28" i="7"/>
  <c r="BD27" i="7"/>
  <c r="AZ27" i="7"/>
  <c r="AV27" i="7"/>
  <c r="BD26" i="7"/>
  <c r="AZ26" i="7"/>
  <c r="AV26" i="7"/>
  <c r="BD25" i="7"/>
  <c r="AZ25" i="7"/>
  <c r="AV25" i="7"/>
  <c r="BD24" i="7"/>
  <c r="AZ24" i="7"/>
  <c r="AV24" i="7"/>
  <c r="BD23" i="7"/>
  <c r="AZ23" i="7"/>
  <c r="AV23" i="7"/>
  <c r="BD22" i="7"/>
  <c r="AZ22" i="7"/>
  <c r="AV22" i="7"/>
  <c r="BD21" i="7"/>
  <c r="AZ21" i="7"/>
  <c r="AV21" i="7"/>
  <c r="BD20" i="7"/>
  <c r="AZ20" i="7"/>
  <c r="AV20" i="7"/>
  <c r="BD19" i="7"/>
  <c r="AZ19" i="7"/>
  <c r="AV19" i="7"/>
  <c r="BD18" i="7"/>
  <c r="AZ18" i="7"/>
  <c r="AV18" i="7"/>
  <c r="BD17" i="7"/>
  <c r="AZ17" i="7"/>
  <c r="AV17" i="7"/>
  <c r="BD16" i="7"/>
  <c r="AZ16" i="7"/>
  <c r="AV16" i="7"/>
  <c r="BD15" i="7"/>
  <c r="AZ15" i="7"/>
  <c r="AV15" i="7"/>
  <c r="BD14" i="7"/>
  <c r="AZ14" i="7"/>
  <c r="AV14" i="7"/>
  <c r="BD13" i="7"/>
  <c r="AZ13" i="7"/>
  <c r="AV13" i="7"/>
  <c r="BD12" i="7"/>
  <c r="AZ12" i="7"/>
  <c r="AV12" i="7"/>
  <c r="BD11" i="7"/>
  <c r="AZ11" i="7"/>
  <c r="AV11" i="7"/>
  <c r="BD10" i="7"/>
  <c r="AZ10" i="7"/>
  <c r="AV10" i="7"/>
  <c r="BD9" i="7"/>
  <c r="AZ9" i="7"/>
  <c r="AV9" i="7"/>
  <c r="BD8" i="7"/>
  <c r="AZ8" i="7"/>
  <c r="AV8" i="7"/>
  <c r="BD7" i="7"/>
  <c r="AZ7" i="7"/>
  <c r="AV7" i="7"/>
  <c r="AR98" i="1" l="1"/>
  <c r="AY97" i="6"/>
  <c r="BC97" i="26"/>
  <c r="AZ97" i="6"/>
  <c r="BH97" i="6"/>
  <c r="BA97" i="6"/>
  <c r="BI97" i="6"/>
  <c r="BB97" i="6"/>
  <c r="BJ97" i="6"/>
  <c r="BG98" i="1"/>
  <c r="BG97" i="6"/>
  <c r="AZ97" i="26"/>
  <c r="BH97" i="26"/>
  <c r="BA97" i="26"/>
  <c r="BI97" i="26"/>
  <c r="BB97" i="26"/>
  <c r="BJ97" i="26"/>
  <c r="AY97" i="26"/>
  <c r="BG97" i="26"/>
  <c r="BD97" i="6"/>
  <c r="BE97" i="6"/>
  <c r="BF97" i="6"/>
  <c r="BC97" i="6"/>
  <c r="BD97" i="26"/>
  <c r="BE97" i="26"/>
  <c r="BF97" i="26"/>
  <c r="AN97" i="6"/>
  <c r="BB100" i="6" s="1"/>
  <c r="BM7" i="6"/>
  <c r="AY100" i="6"/>
  <c r="AY102" i="6" s="1"/>
  <c r="CD104" i="6" s="1"/>
  <c r="BY80" i="26"/>
  <c r="BX80" i="26"/>
  <c r="BT83" i="26"/>
  <c r="BS83" i="26"/>
  <c r="BY19" i="26"/>
  <c r="BX19" i="26"/>
  <c r="BT20" i="26"/>
  <c r="BS20" i="26"/>
  <c r="BX21" i="26"/>
  <c r="BY21" i="26"/>
  <c r="BT22" i="26"/>
  <c r="BS22" i="26"/>
  <c r="BX23" i="26"/>
  <c r="BY23" i="26"/>
  <c r="BS24" i="26"/>
  <c r="BT24" i="26"/>
  <c r="BY25" i="26"/>
  <c r="BX25" i="26"/>
  <c r="BT26" i="26"/>
  <c r="BS26" i="26"/>
  <c r="BX27" i="26"/>
  <c r="BY27" i="26"/>
  <c r="BS28" i="26"/>
  <c r="BT28" i="26"/>
  <c r="BX29" i="26"/>
  <c r="BY29" i="26"/>
  <c r="BT30" i="26"/>
  <c r="BS30" i="26"/>
  <c r="BX31" i="26"/>
  <c r="BY31" i="26"/>
  <c r="BS32" i="26"/>
  <c r="BT32" i="26"/>
  <c r="BY33" i="26"/>
  <c r="BX33" i="26"/>
  <c r="BT34" i="26"/>
  <c r="BS34" i="26"/>
  <c r="BX35" i="26"/>
  <c r="BY35" i="26"/>
  <c r="BS36" i="26"/>
  <c r="BT36" i="26"/>
  <c r="BX37" i="26"/>
  <c r="BY37" i="26"/>
  <c r="BS38" i="26"/>
  <c r="BT38" i="26"/>
  <c r="BX39" i="26"/>
  <c r="BY39" i="26"/>
  <c r="BS40" i="26"/>
  <c r="BT40" i="26"/>
  <c r="BY41" i="26"/>
  <c r="BX41" i="26"/>
  <c r="BS42" i="26"/>
  <c r="BT42" i="26"/>
  <c r="BX43" i="26"/>
  <c r="BY43" i="26"/>
  <c r="BT44" i="26"/>
  <c r="BS44" i="26"/>
  <c r="BY45" i="26"/>
  <c r="BX45" i="26"/>
  <c r="BS46" i="26"/>
  <c r="BT46" i="26"/>
  <c r="BX47" i="26"/>
  <c r="BY47" i="26"/>
  <c r="BT48" i="26"/>
  <c r="BS48" i="26"/>
  <c r="BY49" i="26"/>
  <c r="BX49" i="26"/>
  <c r="BS50" i="26"/>
  <c r="BT50" i="26"/>
  <c r="BY51" i="26"/>
  <c r="BX51" i="26"/>
  <c r="BS52" i="26"/>
  <c r="BT52" i="26"/>
  <c r="BX53" i="26"/>
  <c r="BY53" i="26"/>
  <c r="BS54" i="26"/>
  <c r="BT54" i="26"/>
  <c r="BX55" i="26"/>
  <c r="BY55" i="26"/>
  <c r="BT56" i="26"/>
  <c r="BS56" i="26"/>
  <c r="BY57" i="26"/>
  <c r="BX57" i="26"/>
  <c r="BS58" i="26"/>
  <c r="BT58" i="26"/>
  <c r="BX59" i="26"/>
  <c r="BY59" i="26"/>
  <c r="BS60" i="26"/>
  <c r="BT60" i="26"/>
  <c r="BY61" i="26"/>
  <c r="BX61" i="26"/>
  <c r="BS62" i="26"/>
  <c r="BT62" i="26"/>
  <c r="BX63" i="26"/>
  <c r="BY63" i="26"/>
  <c r="BT64" i="26"/>
  <c r="BS64" i="26"/>
  <c r="BY65" i="26"/>
  <c r="BX65" i="26"/>
  <c r="BT66" i="26"/>
  <c r="BS66" i="26"/>
  <c r="BX67" i="26"/>
  <c r="BY67" i="26"/>
  <c r="BT68" i="26"/>
  <c r="BS68" i="26"/>
  <c r="BX69" i="26"/>
  <c r="BY69" i="26"/>
  <c r="BT70" i="26"/>
  <c r="BS70" i="26"/>
  <c r="BX71" i="26"/>
  <c r="BY71" i="26"/>
  <c r="BT72" i="26"/>
  <c r="BS72" i="26"/>
  <c r="BX73" i="26"/>
  <c r="BY73" i="26"/>
  <c r="BT74" i="26"/>
  <c r="BS74" i="26"/>
  <c r="BX75" i="26"/>
  <c r="BY75" i="26"/>
  <c r="BS76" i="26"/>
  <c r="BT76" i="26"/>
  <c r="BX78" i="26"/>
  <c r="BY78" i="26"/>
  <c r="BX79" i="26"/>
  <c r="BY79" i="26"/>
  <c r="BY7" i="26"/>
  <c r="BX7" i="26"/>
  <c r="BT8" i="26"/>
  <c r="BS8" i="26"/>
  <c r="BX9" i="26"/>
  <c r="BY9" i="26"/>
  <c r="BT10" i="26"/>
  <c r="BS10" i="26"/>
  <c r="BX11" i="26"/>
  <c r="BY11" i="26"/>
  <c r="BT12" i="26"/>
  <c r="BS12" i="26"/>
  <c r="BX13" i="26"/>
  <c r="BY13" i="26"/>
  <c r="BT14" i="26"/>
  <c r="BS14" i="26"/>
  <c r="BX15" i="26"/>
  <c r="BY15" i="26"/>
  <c r="BT16" i="26"/>
  <c r="BS16" i="26"/>
  <c r="BY17" i="26"/>
  <c r="BX17" i="26"/>
  <c r="BT18" i="26"/>
  <c r="BS18" i="26"/>
  <c r="BT79" i="26"/>
  <c r="BS79" i="26"/>
  <c r="BT84" i="26"/>
  <c r="BS84" i="26"/>
  <c r="AV97" i="6"/>
  <c r="BJ100" i="6" s="1"/>
  <c r="BJ102" i="6" s="1"/>
  <c r="CQ104" i="6" s="1"/>
  <c r="BZ6" i="6"/>
  <c r="BV6" i="26"/>
  <c r="BV97" i="26" s="1"/>
  <c r="CM100" i="26" s="1"/>
  <c r="AS97" i="26"/>
  <c r="BG100" i="26" s="1"/>
  <c r="BG102" i="26" s="1"/>
  <c r="CM104" i="26" s="1"/>
  <c r="BW6" i="26"/>
  <c r="BW97" i="26" s="1"/>
  <c r="CN100" i="26" s="1"/>
  <c r="AT97" i="26"/>
  <c r="BH100" i="26" s="1"/>
  <c r="BH102" i="26" s="1"/>
  <c r="CN104" i="26" s="1"/>
  <c r="BS82" i="6"/>
  <c r="BT82" i="6"/>
  <c r="BY84" i="6"/>
  <c r="BX84" i="6"/>
  <c r="AP97" i="6"/>
  <c r="BD100" i="6" s="1"/>
  <c r="AO97" i="6"/>
  <c r="BC100" i="6" s="1"/>
  <c r="BC102" i="6" s="1"/>
  <c r="CH104" i="6" s="1"/>
  <c r="BS78" i="6"/>
  <c r="BT78" i="6"/>
  <c r="AM97" i="26"/>
  <c r="BA100" i="26" s="1"/>
  <c r="BA102" i="26" s="1"/>
  <c r="CF104" i="26" s="1"/>
  <c r="BO6" i="26"/>
  <c r="BO97" i="26" s="1"/>
  <c r="CF100" i="26" s="1"/>
  <c r="BT19" i="6"/>
  <c r="BS19" i="6"/>
  <c r="BY20" i="6"/>
  <c r="BX20" i="6"/>
  <c r="BT21" i="6"/>
  <c r="BS21" i="6"/>
  <c r="BY22" i="6"/>
  <c r="BX22" i="6"/>
  <c r="BT23" i="6"/>
  <c r="BS23" i="6"/>
  <c r="BY24" i="6"/>
  <c r="BX24" i="6"/>
  <c r="BS25" i="6"/>
  <c r="BT25" i="6"/>
  <c r="BY26" i="6"/>
  <c r="BX26" i="6"/>
  <c r="BT27" i="6"/>
  <c r="BS27" i="6"/>
  <c r="BY28" i="6"/>
  <c r="BX28" i="6"/>
  <c r="BS29" i="6"/>
  <c r="BT29" i="6"/>
  <c r="BY30" i="6"/>
  <c r="BX30" i="6"/>
  <c r="BS31" i="6"/>
  <c r="BT31" i="6"/>
  <c r="BY32" i="6"/>
  <c r="BX32" i="6"/>
  <c r="BS33" i="6"/>
  <c r="BT33" i="6"/>
  <c r="BY34" i="6"/>
  <c r="BX34" i="6"/>
  <c r="BS35" i="6"/>
  <c r="BT35" i="6"/>
  <c r="BY36" i="6"/>
  <c r="BX36" i="6"/>
  <c r="BS37" i="6"/>
  <c r="BT37" i="6"/>
  <c r="BY38" i="6"/>
  <c r="BX38" i="6"/>
  <c r="BS39" i="6"/>
  <c r="BT39" i="6"/>
  <c r="BY40" i="6"/>
  <c r="BX40" i="6"/>
  <c r="BS41" i="6"/>
  <c r="BT41" i="6"/>
  <c r="BY42" i="6"/>
  <c r="BX42" i="6"/>
  <c r="BT43" i="6"/>
  <c r="BS43" i="6"/>
  <c r="BY44" i="6"/>
  <c r="BX44" i="6"/>
  <c r="BT45" i="6"/>
  <c r="BS45" i="6"/>
  <c r="BY46" i="6"/>
  <c r="BX46" i="6"/>
  <c r="BS47" i="6"/>
  <c r="BT47" i="6"/>
  <c r="BY48" i="6"/>
  <c r="BX48" i="6"/>
  <c r="BS49" i="6"/>
  <c r="BT49" i="6"/>
  <c r="BY50" i="6"/>
  <c r="BX50" i="6"/>
  <c r="BT51" i="6"/>
  <c r="BS51" i="6"/>
  <c r="BY52" i="6"/>
  <c r="BX52" i="6"/>
  <c r="BS53" i="6"/>
  <c r="BT53" i="6"/>
  <c r="BY54" i="6"/>
  <c r="BX54" i="6"/>
  <c r="BS55" i="6"/>
  <c r="BT55" i="6"/>
  <c r="BY56" i="6"/>
  <c r="BX56" i="6"/>
  <c r="BT57" i="6"/>
  <c r="BS57" i="6"/>
  <c r="BY58" i="6"/>
  <c r="BX58" i="6"/>
  <c r="BT59" i="6"/>
  <c r="BS59" i="6"/>
  <c r="BY60" i="6"/>
  <c r="BX60" i="6"/>
  <c r="BS61" i="6"/>
  <c r="BT61" i="6"/>
  <c r="BY62" i="6"/>
  <c r="BX62" i="6"/>
  <c r="BT63" i="6"/>
  <c r="BS63" i="6"/>
  <c r="BY64" i="6"/>
  <c r="BX64" i="6"/>
  <c r="BT65" i="6"/>
  <c r="BS65" i="6"/>
  <c r="BY66" i="6"/>
  <c r="BX66" i="6"/>
  <c r="BS67" i="6"/>
  <c r="BT67" i="6"/>
  <c r="BY68" i="6"/>
  <c r="BX68" i="6"/>
  <c r="BT69" i="6"/>
  <c r="BS69" i="6"/>
  <c r="BY70" i="6"/>
  <c r="BX70" i="6"/>
  <c r="BT71" i="6"/>
  <c r="BS71" i="6"/>
  <c r="BY72" i="6"/>
  <c r="BX72" i="6"/>
  <c r="BS73" i="6"/>
  <c r="BT73" i="6"/>
  <c r="BY74" i="6"/>
  <c r="BX74" i="6"/>
  <c r="BS75" i="6"/>
  <c r="BT75" i="6"/>
  <c r="BY76" i="6"/>
  <c r="BX76" i="6"/>
  <c r="BY77" i="6"/>
  <c r="BX77" i="6"/>
  <c r="BY81" i="6"/>
  <c r="BX81" i="6"/>
  <c r="AU97" i="26"/>
  <c r="BI100" i="26" s="1"/>
  <c r="BI102" i="26" s="1"/>
  <c r="CO104" i="26" s="1"/>
  <c r="CP104" i="26" s="1"/>
  <c r="BY6" i="26"/>
  <c r="BX6" i="26"/>
  <c r="BT7" i="6"/>
  <c r="BS7" i="6"/>
  <c r="BY8" i="6"/>
  <c r="BX8" i="6"/>
  <c r="BS9" i="6"/>
  <c r="BT9" i="6"/>
  <c r="BY10" i="6"/>
  <c r="BX10" i="6"/>
  <c r="BT11" i="6"/>
  <c r="BS11" i="6"/>
  <c r="BY12" i="6"/>
  <c r="BX12" i="6"/>
  <c r="BS13" i="6"/>
  <c r="BT13" i="6"/>
  <c r="BY14" i="6"/>
  <c r="BX14" i="6"/>
  <c r="BS15" i="6"/>
  <c r="BT15" i="6"/>
  <c r="BY16" i="6"/>
  <c r="BX16" i="6"/>
  <c r="BT17" i="6"/>
  <c r="BS17" i="6"/>
  <c r="BY18" i="6"/>
  <c r="BX18" i="6"/>
  <c r="BP6" i="26"/>
  <c r="BP97" i="26" s="1"/>
  <c r="CG100" i="26" s="1"/>
  <c r="AN97" i="26"/>
  <c r="BB100" i="26" s="1"/>
  <c r="BB102" i="26" s="1"/>
  <c r="CG104" i="26" s="1"/>
  <c r="BT77" i="6"/>
  <c r="BS77" i="6"/>
  <c r="BS80" i="6"/>
  <c r="BT80" i="6"/>
  <c r="BY82" i="6"/>
  <c r="BX82" i="6"/>
  <c r="BS85" i="6"/>
  <c r="BT85" i="6"/>
  <c r="CA79" i="26"/>
  <c r="AV97" i="26"/>
  <c r="BJ100" i="26" s="1"/>
  <c r="BJ102" i="26" s="1"/>
  <c r="CQ104" i="26" s="1"/>
  <c r="BZ6" i="26"/>
  <c r="BZ97" i="26" s="1"/>
  <c r="CQ100" i="26" s="1"/>
  <c r="BS82" i="26"/>
  <c r="BT82" i="26"/>
  <c r="BY84" i="26"/>
  <c r="BX84" i="26"/>
  <c r="BM7" i="26"/>
  <c r="AK97" i="26"/>
  <c r="BT78" i="26"/>
  <c r="BS78" i="26"/>
  <c r="BS19" i="26"/>
  <c r="BT19" i="26"/>
  <c r="BX20" i="26"/>
  <c r="BY20" i="26"/>
  <c r="BS21" i="26"/>
  <c r="CA21" i="26" s="1"/>
  <c r="BT21" i="26"/>
  <c r="BX22" i="26"/>
  <c r="BY22" i="26"/>
  <c r="BT23" i="26"/>
  <c r="CA23" i="26" s="1"/>
  <c r="BS23" i="26"/>
  <c r="BX24" i="26"/>
  <c r="BY24" i="26"/>
  <c r="BS25" i="26"/>
  <c r="BT25" i="26"/>
  <c r="BY26" i="26"/>
  <c r="BX26" i="26"/>
  <c r="BS27" i="26"/>
  <c r="CA27" i="26" s="1"/>
  <c r="BT27" i="26"/>
  <c r="BX28" i="26"/>
  <c r="BY28" i="26"/>
  <c r="BT29" i="26"/>
  <c r="CA29" i="26" s="1"/>
  <c r="BS29" i="26"/>
  <c r="BX30" i="26"/>
  <c r="BY30" i="26"/>
  <c r="BS31" i="26"/>
  <c r="CA31" i="26" s="1"/>
  <c r="BT31" i="26"/>
  <c r="BX32" i="26"/>
  <c r="BY32" i="26"/>
  <c r="BT33" i="26"/>
  <c r="BS33" i="26"/>
  <c r="BY34" i="26"/>
  <c r="BX34" i="26"/>
  <c r="BT35" i="26"/>
  <c r="BS35" i="26"/>
  <c r="BY36" i="26"/>
  <c r="BX36" i="26"/>
  <c r="BT37" i="26"/>
  <c r="BS37" i="26"/>
  <c r="BY38" i="26"/>
  <c r="CA38" i="26" s="1"/>
  <c r="BX38" i="26"/>
  <c r="BS39" i="26"/>
  <c r="CA39" i="26" s="1"/>
  <c r="BT39" i="26"/>
  <c r="BY40" i="26"/>
  <c r="BX40" i="26"/>
  <c r="BT41" i="26"/>
  <c r="BS41" i="26"/>
  <c r="BY42" i="26"/>
  <c r="BX42" i="26"/>
  <c r="BS43" i="26"/>
  <c r="CA43" i="26" s="1"/>
  <c r="BT43" i="26"/>
  <c r="BX44" i="26"/>
  <c r="BY44" i="26"/>
  <c r="BT45" i="26"/>
  <c r="CA45" i="26" s="1"/>
  <c r="BS45" i="26"/>
  <c r="BY46" i="26"/>
  <c r="BX46" i="26"/>
  <c r="BT47" i="26"/>
  <c r="CA47" i="26" s="1"/>
  <c r="BS47" i="26"/>
  <c r="BX48" i="26"/>
  <c r="BY48" i="26"/>
  <c r="BT49" i="26"/>
  <c r="BS49" i="26"/>
  <c r="BY50" i="26"/>
  <c r="BX50" i="26"/>
  <c r="BS51" i="26"/>
  <c r="CA51" i="26" s="1"/>
  <c r="BT51" i="26"/>
  <c r="BX52" i="26"/>
  <c r="BY52" i="26"/>
  <c r="BS53" i="26"/>
  <c r="CA53" i="26" s="1"/>
  <c r="BT53" i="26"/>
  <c r="BX54" i="26"/>
  <c r="BY54" i="26"/>
  <c r="BS55" i="26"/>
  <c r="CA55" i="26" s="1"/>
  <c r="BT55" i="26"/>
  <c r="BX56" i="26"/>
  <c r="BY56" i="26"/>
  <c r="BT57" i="26"/>
  <c r="CA57" i="26" s="1"/>
  <c r="BS57" i="26"/>
  <c r="BY58" i="26"/>
  <c r="CA58" i="26" s="1"/>
  <c r="BX58" i="26"/>
  <c r="BS59" i="26"/>
  <c r="CA59" i="26" s="1"/>
  <c r="BT59" i="26"/>
  <c r="BY60" i="26"/>
  <c r="BX60" i="26"/>
  <c r="BS61" i="26"/>
  <c r="BT61" i="26"/>
  <c r="BY62" i="26"/>
  <c r="BX62" i="26"/>
  <c r="BT63" i="26"/>
  <c r="BS63" i="26"/>
  <c r="BX64" i="26"/>
  <c r="CA64" i="26" s="1"/>
  <c r="BY64" i="26"/>
  <c r="BS65" i="26"/>
  <c r="CA65" i="26" s="1"/>
  <c r="BT65" i="26"/>
  <c r="BY66" i="26"/>
  <c r="BX66" i="26"/>
  <c r="BT67" i="26"/>
  <c r="BS67" i="26"/>
  <c r="BY68" i="26"/>
  <c r="BX68" i="26"/>
  <c r="BT69" i="26"/>
  <c r="BS69" i="26"/>
  <c r="BX70" i="26"/>
  <c r="CA70" i="26" s="1"/>
  <c r="BY70" i="26"/>
  <c r="BT71" i="26"/>
  <c r="BS71" i="26"/>
  <c r="BY72" i="26"/>
  <c r="BX72" i="26"/>
  <c r="BS73" i="26"/>
  <c r="BT73" i="26"/>
  <c r="BY74" i="26"/>
  <c r="BX74" i="26"/>
  <c r="BT75" i="26"/>
  <c r="CA75" i="26" s="1"/>
  <c r="BS75" i="26"/>
  <c r="BX76" i="26"/>
  <c r="CA76" i="26" s="1"/>
  <c r="BY76" i="26"/>
  <c r="BX77" i="26"/>
  <c r="BY77" i="26"/>
  <c r="BX81" i="26"/>
  <c r="BY81" i="26"/>
  <c r="BS7" i="26"/>
  <c r="BT7" i="26"/>
  <c r="BX8" i="26"/>
  <c r="BY8" i="26"/>
  <c r="BT9" i="26"/>
  <c r="BS9" i="26"/>
  <c r="BX10" i="26"/>
  <c r="CA10" i="26" s="1"/>
  <c r="BY10" i="26"/>
  <c r="BT11" i="26"/>
  <c r="BS11" i="26"/>
  <c r="BX12" i="26"/>
  <c r="BY12" i="26"/>
  <c r="BT13" i="26"/>
  <c r="BS13" i="26"/>
  <c r="BX14" i="26"/>
  <c r="BY14" i="26"/>
  <c r="BS15" i="26"/>
  <c r="CA15" i="26" s="1"/>
  <c r="BT15" i="26"/>
  <c r="BX16" i="26"/>
  <c r="CA16" i="26" s="1"/>
  <c r="BY16" i="26"/>
  <c r="BT17" i="26"/>
  <c r="BS17" i="26"/>
  <c r="BX18" i="26"/>
  <c r="CA18" i="26" s="1"/>
  <c r="BY18" i="26"/>
  <c r="CA26" i="26"/>
  <c r="CA50" i="26"/>
  <c r="CA52" i="26"/>
  <c r="CA67" i="26"/>
  <c r="BT77" i="26"/>
  <c r="BS77" i="26"/>
  <c r="BS80" i="26"/>
  <c r="CA80" i="26" s="1"/>
  <c r="BT80" i="26"/>
  <c r="BX82" i="26"/>
  <c r="BY82" i="26"/>
  <c r="BT85" i="26"/>
  <c r="BS85" i="26"/>
  <c r="CA25" i="26"/>
  <c r="CA61" i="26"/>
  <c r="BQ6" i="26"/>
  <c r="BQ97" i="26" s="1"/>
  <c r="CH100" i="26" s="1"/>
  <c r="AO97" i="26"/>
  <c r="BC100" i="26" s="1"/>
  <c r="BC102" i="26" s="1"/>
  <c r="CH104" i="26" s="1"/>
  <c r="BT81" i="6"/>
  <c r="BS81" i="6"/>
  <c r="BY83" i="6"/>
  <c r="BX83" i="6"/>
  <c r="BY85" i="6"/>
  <c r="BX85" i="6"/>
  <c r="AS97" i="6"/>
  <c r="BG100" i="6" s="1"/>
  <c r="BY80" i="6"/>
  <c r="BX80" i="6"/>
  <c r="BT83" i="6"/>
  <c r="BS83" i="6"/>
  <c r="BY19" i="6"/>
  <c r="BX19" i="6"/>
  <c r="BT20" i="6"/>
  <c r="BS20" i="6"/>
  <c r="BY21" i="6"/>
  <c r="BX21" i="6"/>
  <c r="BS22" i="6"/>
  <c r="BT22" i="6"/>
  <c r="BY23" i="6"/>
  <c r="BX23" i="6"/>
  <c r="BS24" i="6"/>
  <c r="BT24" i="6"/>
  <c r="BY25" i="6"/>
  <c r="BX25" i="6"/>
  <c r="BS26" i="6"/>
  <c r="BT26" i="6"/>
  <c r="BY27" i="6"/>
  <c r="BX27" i="6"/>
  <c r="BS28" i="6"/>
  <c r="BT28" i="6"/>
  <c r="BY29" i="6"/>
  <c r="BX29" i="6"/>
  <c r="BT30" i="6"/>
  <c r="BS30" i="6"/>
  <c r="BY31" i="6"/>
  <c r="BX31" i="6"/>
  <c r="BT32" i="6"/>
  <c r="BS32" i="6"/>
  <c r="BY33" i="6"/>
  <c r="BX33" i="6"/>
  <c r="BT34" i="6"/>
  <c r="BS34" i="6"/>
  <c r="BY35" i="6"/>
  <c r="BX35" i="6"/>
  <c r="BS36" i="6"/>
  <c r="BT36" i="6"/>
  <c r="BY37" i="6"/>
  <c r="BX37" i="6"/>
  <c r="BS38" i="6"/>
  <c r="BT38" i="6"/>
  <c r="BY39" i="6"/>
  <c r="BX39" i="6"/>
  <c r="BT40" i="6"/>
  <c r="BS40" i="6"/>
  <c r="BY41" i="6"/>
  <c r="BX41" i="6"/>
  <c r="BT42" i="6"/>
  <c r="BS42" i="6"/>
  <c r="BY43" i="6"/>
  <c r="BX43" i="6"/>
  <c r="BT44" i="6"/>
  <c r="BS44" i="6"/>
  <c r="BY45" i="6"/>
  <c r="BX45" i="6"/>
  <c r="BT46" i="6"/>
  <c r="BS46" i="6"/>
  <c r="BY47" i="6"/>
  <c r="BX47" i="6"/>
  <c r="BT48" i="6"/>
  <c r="BS48" i="6"/>
  <c r="BY49" i="6"/>
  <c r="BX49" i="6"/>
  <c r="BT50" i="6"/>
  <c r="BS50" i="6"/>
  <c r="BY51" i="6"/>
  <c r="BX51" i="6"/>
  <c r="BT52" i="6"/>
  <c r="BS52" i="6"/>
  <c r="BY53" i="6"/>
  <c r="BX53" i="6"/>
  <c r="BT54" i="6"/>
  <c r="BS54" i="6"/>
  <c r="BY55" i="6"/>
  <c r="BX55" i="6"/>
  <c r="BT56" i="6"/>
  <c r="BS56" i="6"/>
  <c r="BY57" i="6"/>
  <c r="BX57" i="6"/>
  <c r="BS58" i="6"/>
  <c r="BT58" i="6"/>
  <c r="BY59" i="6"/>
  <c r="BX59" i="6"/>
  <c r="BT60" i="6"/>
  <c r="BS60" i="6"/>
  <c r="BY61" i="6"/>
  <c r="BX61" i="6"/>
  <c r="BT62" i="6"/>
  <c r="BS62" i="6"/>
  <c r="BY63" i="6"/>
  <c r="BX63" i="6"/>
  <c r="BT64" i="6"/>
  <c r="BS64" i="6"/>
  <c r="BY65" i="6"/>
  <c r="BX65" i="6"/>
  <c r="BS66" i="6"/>
  <c r="BT66" i="6"/>
  <c r="BY67" i="6"/>
  <c r="BX67" i="6"/>
  <c r="BT68" i="6"/>
  <c r="BS68" i="6"/>
  <c r="BY69" i="6"/>
  <c r="BX69" i="6"/>
  <c r="BT70" i="6"/>
  <c r="BS70" i="6"/>
  <c r="BY71" i="6"/>
  <c r="BX71" i="6"/>
  <c r="BS72" i="6"/>
  <c r="BT72" i="6"/>
  <c r="BY73" i="6"/>
  <c r="BX73" i="6"/>
  <c r="BT74" i="6"/>
  <c r="BS74" i="6"/>
  <c r="BY75" i="6"/>
  <c r="BX75" i="6"/>
  <c r="BS76" i="6"/>
  <c r="BT76" i="6"/>
  <c r="BY78" i="6"/>
  <c r="BX78" i="6"/>
  <c r="BY79" i="6"/>
  <c r="BX79" i="6"/>
  <c r="BY7" i="6"/>
  <c r="BX7" i="6"/>
  <c r="BT8" i="6"/>
  <c r="BS8" i="6"/>
  <c r="BY9" i="6"/>
  <c r="BX9" i="6"/>
  <c r="BS10" i="6"/>
  <c r="BT10" i="6"/>
  <c r="BY11" i="6"/>
  <c r="BX11" i="6"/>
  <c r="BS12" i="6"/>
  <c r="BT12" i="6"/>
  <c r="BY13" i="6"/>
  <c r="BX13" i="6"/>
  <c r="BS14" i="6"/>
  <c r="BT14" i="6"/>
  <c r="BY15" i="6"/>
  <c r="BX15" i="6"/>
  <c r="BS16" i="6"/>
  <c r="BT16" i="6"/>
  <c r="BY17" i="6"/>
  <c r="BX17" i="6"/>
  <c r="BS18" i="6"/>
  <c r="BT18" i="6"/>
  <c r="BU6" i="26"/>
  <c r="BU97" i="26" s="1"/>
  <c r="CL100" i="26" s="1"/>
  <c r="AR97" i="26"/>
  <c r="BF100" i="26" s="1"/>
  <c r="BF102" i="26" s="1"/>
  <c r="CL104" i="26" s="1"/>
  <c r="BR6" i="26"/>
  <c r="BR97" i="26" s="1"/>
  <c r="CI100" i="26" s="1"/>
  <c r="AP97" i="26"/>
  <c r="BD100" i="26" s="1"/>
  <c r="BD102" i="26" s="1"/>
  <c r="CI104" i="26" s="1"/>
  <c r="BT79" i="6"/>
  <c r="BS79" i="6"/>
  <c r="BS84" i="6"/>
  <c r="BT84" i="6"/>
  <c r="AQ97" i="26"/>
  <c r="BE100" i="26" s="1"/>
  <c r="BE102" i="26" s="1"/>
  <c r="CJ104" i="26" s="1"/>
  <c r="CK104" i="26" s="1"/>
  <c r="BT6" i="26"/>
  <c r="BS6" i="26"/>
  <c r="CA20" i="26"/>
  <c r="CA24" i="26"/>
  <c r="CA28" i="26"/>
  <c r="CA32" i="26"/>
  <c r="CA36" i="26"/>
  <c r="CA40" i="26"/>
  <c r="CA44" i="26"/>
  <c r="CA48" i="26"/>
  <c r="CA56" i="26"/>
  <c r="CA60" i="26"/>
  <c r="CA69" i="26"/>
  <c r="CA73" i="26"/>
  <c r="BN6" i="26"/>
  <c r="AL97" i="26"/>
  <c r="AZ100" i="26" s="1"/>
  <c r="AZ102" i="26" s="1"/>
  <c r="CE104" i="26" s="1"/>
  <c r="BT81" i="26"/>
  <c r="BS81" i="26"/>
  <c r="BY83" i="26"/>
  <c r="BX83" i="26"/>
  <c r="BY85" i="26"/>
  <c r="BX85" i="26"/>
  <c r="BD102" i="6"/>
  <c r="CI104" i="6" s="1"/>
  <c r="BF102" i="6"/>
  <c r="CL104" i="6" s="1"/>
  <c r="BI102" i="6"/>
  <c r="CO104" i="6" s="1"/>
  <c r="CP104" i="6" s="1"/>
  <c r="BA102" i="6"/>
  <c r="CF104" i="6" s="1"/>
  <c r="BH102" i="6"/>
  <c r="CN104" i="6" s="1"/>
  <c r="BB102" i="6"/>
  <c r="CG104" i="6" s="1"/>
  <c r="BE102" i="6"/>
  <c r="CJ104" i="6" s="1"/>
  <c r="CK104" i="6" s="1"/>
  <c r="BG102" i="6"/>
  <c r="CM104" i="6" s="1"/>
  <c r="AL97" i="6"/>
  <c r="BN6" i="6"/>
  <c r="AK6" i="7"/>
  <c r="BJ98" i="26" l="1"/>
  <c r="R38" i="29" s="1"/>
  <c r="R38" i="32" s="1"/>
  <c r="CA19" i="26"/>
  <c r="CA62" i="26"/>
  <c r="CA54" i="26"/>
  <c r="CA46" i="26"/>
  <c r="CA42" i="26"/>
  <c r="CA34" i="26"/>
  <c r="CA22" i="26"/>
  <c r="CA78" i="26"/>
  <c r="CA66" i="26"/>
  <c r="CA85" i="26"/>
  <c r="CA81" i="26"/>
  <c r="CA82" i="26"/>
  <c r="CA12" i="26"/>
  <c r="CA8" i="26"/>
  <c r="CA74" i="26"/>
  <c r="BT97" i="26"/>
  <c r="CK100" i="26" s="1"/>
  <c r="CA77" i="26"/>
  <c r="CA14" i="26"/>
  <c r="CA68" i="26"/>
  <c r="CA83" i="26"/>
  <c r="CA30" i="26"/>
  <c r="CA17" i="26"/>
  <c r="CA13" i="26"/>
  <c r="CA11" i="26"/>
  <c r="CA71" i="26"/>
  <c r="CA63" i="26"/>
  <c r="CA49" i="26"/>
  <c r="CA41" i="26"/>
  <c r="CA37" i="26"/>
  <c r="CA35" i="26"/>
  <c r="CA33" i="26"/>
  <c r="CA84" i="26"/>
  <c r="CA9" i="26"/>
  <c r="BJ98" i="6"/>
  <c r="BN97" i="26"/>
  <c r="CE100" i="26" s="1"/>
  <c r="CA97" i="26"/>
  <c r="D37" i="29" s="1"/>
  <c r="CA6" i="26"/>
  <c r="CA72" i="26"/>
  <c r="BX97" i="26"/>
  <c r="CO100" i="26" s="1"/>
  <c r="CA7" i="26"/>
  <c r="BM97" i="26"/>
  <c r="CD100" i="26" s="1"/>
  <c r="BS97" i="26"/>
  <c r="CJ100" i="26" s="1"/>
  <c r="AV98" i="26"/>
  <c r="R37" i="29" s="1"/>
  <c r="R37" i="32" s="1"/>
  <c r="AY100" i="26"/>
  <c r="AY102" i="26" s="1"/>
  <c r="CD104" i="26" s="1"/>
  <c r="BY97" i="26"/>
  <c r="CP100" i="26" s="1"/>
  <c r="CA6" i="6"/>
  <c r="CA97" i="6"/>
  <c r="AZ100" i="6"/>
  <c r="AV98" i="6"/>
  <c r="R37" i="18" s="1"/>
  <c r="AQ52" i="7"/>
  <c r="AK7" i="7"/>
  <c r="AI10" i="7"/>
  <c r="AN6" i="7"/>
  <c r="D37" i="18" l="1"/>
  <c r="D37" i="32" s="1"/>
  <c r="AZ102" i="6"/>
  <c r="CE104" i="6" s="1"/>
  <c r="AP20" i="7"/>
  <c r="AG35" i="7"/>
  <c r="O7" i="7"/>
  <c r="O8" i="7"/>
  <c r="O9" i="7"/>
  <c r="O10" i="7"/>
  <c r="O11" i="7"/>
  <c r="O12" i="7"/>
  <c r="O13" i="7"/>
  <c r="O14" i="7"/>
  <c r="O15" i="7"/>
  <c r="O16" i="7"/>
  <c r="O17" i="7"/>
  <c r="O18" i="7"/>
  <c r="O19" i="7"/>
  <c r="O20" i="7"/>
  <c r="O21" i="7"/>
  <c r="O22" i="7"/>
  <c r="O23" i="7"/>
  <c r="O24" i="7"/>
  <c r="O25" i="7"/>
  <c r="O26" i="7"/>
  <c r="O27" i="7"/>
  <c r="O28" i="7"/>
  <c r="O29" i="7"/>
  <c r="O30" i="7"/>
  <c r="O31" i="7"/>
  <c r="O32" i="7"/>
  <c r="O33" i="7"/>
  <c r="O34" i="7"/>
  <c r="O35" i="7"/>
  <c r="O36" i="7"/>
  <c r="O37" i="7"/>
  <c r="O38" i="7"/>
  <c r="O39" i="7"/>
  <c r="O40" i="7"/>
  <c r="O41" i="7"/>
  <c r="O42" i="7"/>
  <c r="O43" i="7"/>
  <c r="O44" i="7"/>
  <c r="O45" i="7"/>
  <c r="O46" i="7"/>
  <c r="O47" i="7"/>
  <c r="O48" i="7"/>
  <c r="O49" i="7"/>
  <c r="O50" i="7"/>
  <c r="O51" i="7"/>
  <c r="O52" i="7"/>
  <c r="O53" i="7"/>
  <c r="O54" i="7"/>
  <c r="O55" i="7"/>
  <c r="O56" i="7"/>
  <c r="O57" i="7"/>
  <c r="O58" i="7"/>
  <c r="O59" i="7"/>
  <c r="O60" i="7"/>
  <c r="O61" i="7"/>
  <c r="O62" i="7"/>
  <c r="O63" i="7"/>
  <c r="O64" i="7"/>
  <c r="O65" i="7"/>
  <c r="O66" i="7"/>
  <c r="O67" i="7"/>
  <c r="O68" i="7"/>
  <c r="O69" i="7"/>
  <c r="O70" i="7"/>
  <c r="O71" i="7"/>
  <c r="O72" i="7"/>
  <c r="O73" i="7"/>
  <c r="O74" i="7"/>
  <c r="O75" i="7"/>
  <c r="O76" i="7"/>
  <c r="O77" i="7"/>
  <c r="O78" i="7"/>
  <c r="O79" i="7"/>
  <c r="O80" i="7"/>
  <c r="O81" i="7"/>
  <c r="O82" i="7"/>
  <c r="O83" i="7"/>
  <c r="O84" i="7"/>
  <c r="O85" i="7"/>
  <c r="O6" i="7"/>
  <c r="AH7" i="7"/>
  <c r="AI7" i="7"/>
  <c r="AJ7" i="7"/>
  <c r="AL7" i="7"/>
  <c r="AM7" i="7"/>
  <c r="AN7" i="7"/>
  <c r="AO7" i="7"/>
  <c r="BR7" i="7" s="1"/>
  <c r="AP7" i="7"/>
  <c r="AQ7" i="7"/>
  <c r="BT7" i="7" s="1"/>
  <c r="AR7" i="7"/>
  <c r="AH8" i="7"/>
  <c r="AI8" i="7"/>
  <c r="AJ8" i="7"/>
  <c r="AK8" i="7"/>
  <c r="AL8" i="7"/>
  <c r="AM8" i="7"/>
  <c r="AN8" i="7"/>
  <c r="AO8" i="7"/>
  <c r="AP8" i="7"/>
  <c r="AQ8" i="7"/>
  <c r="AR8" i="7"/>
  <c r="AH9" i="7"/>
  <c r="AI9" i="7"/>
  <c r="AJ9" i="7"/>
  <c r="AK9" i="7"/>
  <c r="AL9" i="7"/>
  <c r="AM9" i="7"/>
  <c r="AN9" i="7"/>
  <c r="AO9" i="7"/>
  <c r="AP9" i="7"/>
  <c r="AQ9" i="7"/>
  <c r="BT9" i="7" s="1"/>
  <c r="AR9" i="7"/>
  <c r="AG10" i="7"/>
  <c r="AH10" i="7"/>
  <c r="AK10" i="7"/>
  <c r="AL10" i="7"/>
  <c r="AM10" i="7"/>
  <c r="AN10" i="7"/>
  <c r="AO10" i="7"/>
  <c r="AP10" i="7"/>
  <c r="AQ10" i="7"/>
  <c r="AR10" i="7"/>
  <c r="AH11" i="7"/>
  <c r="AI11" i="7"/>
  <c r="AJ11" i="7"/>
  <c r="AK11" i="7"/>
  <c r="AL11" i="7"/>
  <c r="AM11" i="7"/>
  <c r="AN11" i="7"/>
  <c r="AO11" i="7"/>
  <c r="BR11" i="7" s="1"/>
  <c r="AP11" i="7"/>
  <c r="AQ11" i="7"/>
  <c r="BT11" i="7" s="1"/>
  <c r="AR11" i="7"/>
  <c r="AG12" i="7"/>
  <c r="AH12" i="7"/>
  <c r="AI12" i="7"/>
  <c r="AJ12" i="7"/>
  <c r="AK12" i="7"/>
  <c r="AL12" i="7"/>
  <c r="AM12" i="7"/>
  <c r="AN12" i="7"/>
  <c r="AO12" i="7"/>
  <c r="BR12" i="7" s="1"/>
  <c r="AP12" i="7"/>
  <c r="AQ12" i="7"/>
  <c r="BT12" i="7" s="1"/>
  <c r="AR12" i="7"/>
  <c r="AH13" i="7"/>
  <c r="AI13" i="7"/>
  <c r="AJ13" i="7"/>
  <c r="AK13" i="7"/>
  <c r="AL13" i="7"/>
  <c r="AM13" i="7"/>
  <c r="AN13" i="7"/>
  <c r="AO13" i="7"/>
  <c r="AP13" i="7"/>
  <c r="AQ13" i="7"/>
  <c r="AR13" i="7"/>
  <c r="AG14" i="7"/>
  <c r="AH14" i="7"/>
  <c r="AI14" i="7"/>
  <c r="AK14" i="7"/>
  <c r="AL14" i="7"/>
  <c r="AM14" i="7"/>
  <c r="AN14" i="7"/>
  <c r="AO14" i="7"/>
  <c r="AP14" i="7"/>
  <c r="AQ14" i="7"/>
  <c r="BT14" i="7" s="1"/>
  <c r="AR14" i="7"/>
  <c r="AH15" i="7"/>
  <c r="AI15" i="7"/>
  <c r="AJ15" i="7"/>
  <c r="AK15" i="7"/>
  <c r="AL15" i="7"/>
  <c r="AM15" i="7"/>
  <c r="AN15" i="7"/>
  <c r="AO15" i="7"/>
  <c r="AP15" i="7"/>
  <c r="AQ15" i="7"/>
  <c r="AR15" i="7"/>
  <c r="AG16" i="7"/>
  <c r="AH16" i="7"/>
  <c r="AI16" i="7"/>
  <c r="AJ16" i="7"/>
  <c r="AK16" i="7"/>
  <c r="AL16" i="7"/>
  <c r="AM16" i="7"/>
  <c r="AN16" i="7"/>
  <c r="AO16" i="7"/>
  <c r="AP16" i="7"/>
  <c r="AQ16" i="7"/>
  <c r="AR16" i="7"/>
  <c r="AH17" i="7"/>
  <c r="AI17" i="7"/>
  <c r="AJ17" i="7"/>
  <c r="AK17" i="7"/>
  <c r="AL17" i="7"/>
  <c r="AM17" i="7"/>
  <c r="AN17" i="7"/>
  <c r="AO17" i="7"/>
  <c r="BR17" i="7" s="1"/>
  <c r="AP17" i="7"/>
  <c r="AQ17" i="7"/>
  <c r="BT17" i="7" s="1"/>
  <c r="AR17" i="7"/>
  <c r="AG18" i="7"/>
  <c r="AH18" i="7"/>
  <c r="AI18" i="7"/>
  <c r="AK18" i="7"/>
  <c r="AL18" i="7"/>
  <c r="AM18" i="7"/>
  <c r="AN18" i="7"/>
  <c r="AO18" i="7"/>
  <c r="AP18" i="7"/>
  <c r="AQ18" i="7"/>
  <c r="AR18" i="7"/>
  <c r="AG19" i="7"/>
  <c r="AH19" i="7"/>
  <c r="AI19" i="7"/>
  <c r="AJ19" i="7"/>
  <c r="AK19" i="7"/>
  <c r="AL19" i="7"/>
  <c r="AM19" i="7"/>
  <c r="AN19" i="7"/>
  <c r="AO19" i="7"/>
  <c r="AP19" i="7"/>
  <c r="AQ19" i="7"/>
  <c r="AR19" i="7"/>
  <c r="AG20" i="7"/>
  <c r="AH20" i="7"/>
  <c r="AI20" i="7"/>
  <c r="AJ20" i="7"/>
  <c r="AK20" i="7"/>
  <c r="AL20" i="7"/>
  <c r="AM20" i="7"/>
  <c r="AN20" i="7"/>
  <c r="AO20" i="7"/>
  <c r="AQ20" i="7"/>
  <c r="BT20" i="7" s="1"/>
  <c r="AR20" i="7"/>
  <c r="AH21" i="7"/>
  <c r="AI21" i="7"/>
  <c r="AJ21" i="7"/>
  <c r="AK21" i="7"/>
  <c r="AL21" i="7"/>
  <c r="AM21" i="7"/>
  <c r="AN21" i="7"/>
  <c r="AO21" i="7"/>
  <c r="AP21" i="7"/>
  <c r="AQ21" i="7"/>
  <c r="AR21" i="7"/>
  <c r="AG22" i="7"/>
  <c r="AH22" i="7"/>
  <c r="AI22" i="7"/>
  <c r="AK22" i="7"/>
  <c r="AL22" i="7"/>
  <c r="AM22" i="7"/>
  <c r="AN22" i="7"/>
  <c r="AO22" i="7"/>
  <c r="BR22" i="7" s="1"/>
  <c r="AP22" i="7"/>
  <c r="AQ22" i="7"/>
  <c r="BT22" i="7" s="1"/>
  <c r="AR22" i="7"/>
  <c r="AH23" i="7"/>
  <c r="AI23" i="7"/>
  <c r="AJ23" i="7"/>
  <c r="AK23" i="7"/>
  <c r="AL23" i="7"/>
  <c r="AM23" i="7"/>
  <c r="AN23" i="7"/>
  <c r="AO23" i="7"/>
  <c r="AP23" i="7"/>
  <c r="AQ23" i="7"/>
  <c r="AR23" i="7"/>
  <c r="AH24" i="7"/>
  <c r="AI24" i="7"/>
  <c r="AJ24" i="7"/>
  <c r="AK24" i="7"/>
  <c r="AL24" i="7"/>
  <c r="AM24" i="7"/>
  <c r="AN24" i="7"/>
  <c r="AO24" i="7"/>
  <c r="AP24" i="7"/>
  <c r="AQ24" i="7"/>
  <c r="BT24" i="7" s="1"/>
  <c r="AR24" i="7"/>
  <c r="AH25" i="7"/>
  <c r="AI25" i="7"/>
  <c r="AJ25" i="7"/>
  <c r="AK25" i="7"/>
  <c r="AL25" i="7"/>
  <c r="AM25" i="7"/>
  <c r="AN25" i="7"/>
  <c r="AO25" i="7"/>
  <c r="AP25" i="7"/>
  <c r="AQ25" i="7"/>
  <c r="AR25" i="7"/>
  <c r="AG26" i="7"/>
  <c r="AH26" i="7"/>
  <c r="AI26" i="7"/>
  <c r="AK26" i="7"/>
  <c r="AL26" i="7"/>
  <c r="AM26" i="7"/>
  <c r="AN26" i="7"/>
  <c r="AO26" i="7"/>
  <c r="BR26" i="7" s="1"/>
  <c r="AP26" i="7"/>
  <c r="AQ26" i="7"/>
  <c r="BT26" i="7" s="1"/>
  <c r="AR26" i="7"/>
  <c r="AH27" i="7"/>
  <c r="AI27" i="7"/>
  <c r="AJ27" i="7"/>
  <c r="AK27" i="7"/>
  <c r="AL27" i="7"/>
  <c r="AM27" i="7"/>
  <c r="AN27" i="7"/>
  <c r="AO27" i="7"/>
  <c r="AP27" i="7"/>
  <c r="AQ27" i="7"/>
  <c r="AR27" i="7"/>
  <c r="AH28" i="7"/>
  <c r="AI28" i="7"/>
  <c r="AJ28" i="7"/>
  <c r="AK28" i="7"/>
  <c r="AL28" i="7"/>
  <c r="AM28" i="7"/>
  <c r="AN28" i="7"/>
  <c r="AO28" i="7"/>
  <c r="AP28" i="7"/>
  <c r="AQ28" i="7"/>
  <c r="BT28" i="7" s="1"/>
  <c r="AR28" i="7"/>
  <c r="AH29" i="7"/>
  <c r="AI29" i="7"/>
  <c r="AJ29" i="7"/>
  <c r="AK29" i="7"/>
  <c r="AL29" i="7"/>
  <c r="AM29" i="7"/>
  <c r="AN29" i="7"/>
  <c r="AO29" i="7"/>
  <c r="AP29" i="7"/>
  <c r="AQ29" i="7"/>
  <c r="AR29" i="7"/>
  <c r="AG30" i="7"/>
  <c r="AH30" i="7"/>
  <c r="AI30" i="7"/>
  <c r="AK30" i="7"/>
  <c r="AL30" i="7"/>
  <c r="AM30" i="7"/>
  <c r="AN30" i="7"/>
  <c r="AO30" i="7"/>
  <c r="BR30" i="7" s="1"/>
  <c r="AP30" i="7"/>
  <c r="AQ30" i="7"/>
  <c r="BT30" i="7" s="1"/>
  <c r="AR30" i="7"/>
  <c r="AG31" i="7"/>
  <c r="AH31" i="7"/>
  <c r="AI31" i="7"/>
  <c r="AJ31" i="7"/>
  <c r="AK31" i="7"/>
  <c r="AL31" i="7"/>
  <c r="AM31" i="7"/>
  <c r="AN31" i="7"/>
  <c r="AO31" i="7"/>
  <c r="BR31" i="7" s="1"/>
  <c r="AP31" i="7"/>
  <c r="AQ31" i="7"/>
  <c r="BT31" i="7" s="1"/>
  <c r="AR31" i="7"/>
  <c r="AH32" i="7"/>
  <c r="AI32" i="7"/>
  <c r="AJ32" i="7"/>
  <c r="AK32" i="7"/>
  <c r="AL32" i="7"/>
  <c r="AM32" i="7"/>
  <c r="AN32" i="7"/>
  <c r="AO32" i="7"/>
  <c r="AP32" i="7"/>
  <c r="AQ32" i="7"/>
  <c r="AR32" i="7"/>
  <c r="AH33" i="7"/>
  <c r="AI33" i="7"/>
  <c r="AJ33" i="7"/>
  <c r="AK33" i="7"/>
  <c r="AL33" i="7"/>
  <c r="AM33" i="7"/>
  <c r="AN33" i="7"/>
  <c r="AO33" i="7"/>
  <c r="AP33" i="7"/>
  <c r="AQ33" i="7"/>
  <c r="BT33" i="7" s="1"/>
  <c r="AR33" i="7"/>
  <c r="AG34" i="7"/>
  <c r="AH34" i="7"/>
  <c r="AI34" i="7"/>
  <c r="AK34" i="7"/>
  <c r="AL34" i="7"/>
  <c r="AM34" i="7"/>
  <c r="AN34" i="7"/>
  <c r="AO34" i="7"/>
  <c r="AP34" i="7"/>
  <c r="AQ34" i="7"/>
  <c r="AR34" i="7"/>
  <c r="AH35" i="7"/>
  <c r="AI35" i="7"/>
  <c r="AJ35" i="7"/>
  <c r="AK35" i="7"/>
  <c r="AL35" i="7"/>
  <c r="AM35" i="7"/>
  <c r="AN35" i="7"/>
  <c r="AO35" i="7"/>
  <c r="BR35" i="7" s="1"/>
  <c r="AP35" i="7"/>
  <c r="AQ35" i="7"/>
  <c r="BT35" i="7" s="1"/>
  <c r="AR35" i="7"/>
  <c r="AH36" i="7"/>
  <c r="AI36" i="7"/>
  <c r="AJ36" i="7"/>
  <c r="AK36" i="7"/>
  <c r="AL36" i="7"/>
  <c r="AM36" i="7"/>
  <c r="AN36" i="7"/>
  <c r="AO36" i="7"/>
  <c r="AP36" i="7"/>
  <c r="AQ36" i="7"/>
  <c r="AR36" i="7"/>
  <c r="AH37" i="7"/>
  <c r="AI37" i="7"/>
  <c r="AJ37" i="7"/>
  <c r="AK37" i="7"/>
  <c r="AL37" i="7"/>
  <c r="AM37" i="7"/>
  <c r="AN37" i="7"/>
  <c r="AO37" i="7"/>
  <c r="AP37" i="7"/>
  <c r="AQ37" i="7"/>
  <c r="BT37" i="7" s="1"/>
  <c r="AR37" i="7"/>
  <c r="AG38" i="7"/>
  <c r="AH38" i="7"/>
  <c r="AI38" i="7"/>
  <c r="AK38" i="7"/>
  <c r="AL38" i="7"/>
  <c r="AM38" i="7"/>
  <c r="AN38" i="7"/>
  <c r="AO38" i="7"/>
  <c r="AP38" i="7"/>
  <c r="AQ38" i="7"/>
  <c r="AR38" i="7"/>
  <c r="AH39" i="7"/>
  <c r="AI39" i="7"/>
  <c r="AJ39" i="7"/>
  <c r="AK39" i="7"/>
  <c r="AL39" i="7"/>
  <c r="AM39" i="7"/>
  <c r="AN39" i="7"/>
  <c r="AO39" i="7"/>
  <c r="BR39" i="7" s="1"/>
  <c r="AP39" i="7"/>
  <c r="AQ39" i="7"/>
  <c r="BT39" i="7" s="1"/>
  <c r="AR39" i="7"/>
  <c r="AH40" i="7"/>
  <c r="AI40" i="7"/>
  <c r="AJ40" i="7"/>
  <c r="AK40" i="7"/>
  <c r="AL40" i="7"/>
  <c r="AM40" i="7"/>
  <c r="AN40" i="7"/>
  <c r="AO40" i="7"/>
  <c r="AP40" i="7"/>
  <c r="AQ40" i="7"/>
  <c r="AR40" i="7"/>
  <c r="AH41" i="7"/>
  <c r="AI41" i="7"/>
  <c r="AJ41" i="7"/>
  <c r="AK41" i="7"/>
  <c r="AL41" i="7"/>
  <c r="AM41" i="7"/>
  <c r="AN41" i="7"/>
  <c r="AO41" i="7"/>
  <c r="AP41" i="7"/>
  <c r="AQ41" i="7"/>
  <c r="BT41" i="7" s="1"/>
  <c r="AR41" i="7"/>
  <c r="AG42" i="7"/>
  <c r="AH42" i="7"/>
  <c r="AI42" i="7"/>
  <c r="AK42" i="7"/>
  <c r="AL42" i="7"/>
  <c r="AM42" i="7"/>
  <c r="AN42" i="7"/>
  <c r="AO42" i="7"/>
  <c r="AP42" i="7"/>
  <c r="AQ42" i="7"/>
  <c r="AR42" i="7"/>
  <c r="AH43" i="7"/>
  <c r="BK43" i="7" s="1"/>
  <c r="AI43" i="7"/>
  <c r="AJ43" i="7"/>
  <c r="AK43" i="7"/>
  <c r="AL43" i="7"/>
  <c r="AM43" i="7"/>
  <c r="AN43" i="7"/>
  <c r="AO43" i="7"/>
  <c r="BR43" i="7" s="1"/>
  <c r="AP43" i="7"/>
  <c r="AQ43" i="7"/>
  <c r="BT43" i="7" s="1"/>
  <c r="AR43" i="7"/>
  <c r="AH44" i="7"/>
  <c r="AI44" i="7"/>
  <c r="AJ44" i="7"/>
  <c r="AK44" i="7"/>
  <c r="AL44" i="7"/>
  <c r="AM44" i="7"/>
  <c r="AN44" i="7"/>
  <c r="AO44" i="7"/>
  <c r="AP44" i="7"/>
  <c r="AQ44" i="7"/>
  <c r="AR44" i="7"/>
  <c r="AH45" i="7"/>
  <c r="AI45" i="7"/>
  <c r="AJ45" i="7"/>
  <c r="AK45" i="7"/>
  <c r="AL45" i="7"/>
  <c r="AM45" i="7"/>
  <c r="AN45" i="7"/>
  <c r="AO45" i="7"/>
  <c r="AP45" i="7"/>
  <c r="AQ45" i="7"/>
  <c r="BT45" i="7" s="1"/>
  <c r="AR45" i="7"/>
  <c r="AG46" i="7"/>
  <c r="AH46" i="7"/>
  <c r="AI46" i="7"/>
  <c r="AK46" i="7"/>
  <c r="AL46" i="7"/>
  <c r="AM46" i="7"/>
  <c r="AN46" i="7"/>
  <c r="AO46" i="7"/>
  <c r="AP46" i="7"/>
  <c r="AQ46" i="7"/>
  <c r="AR46" i="7"/>
  <c r="AH47" i="7"/>
  <c r="AI47" i="7"/>
  <c r="AJ47" i="7"/>
  <c r="AK47" i="7"/>
  <c r="AL47" i="7"/>
  <c r="AM47" i="7"/>
  <c r="AN47" i="7"/>
  <c r="AO47" i="7"/>
  <c r="BR47" i="7" s="1"/>
  <c r="AP47" i="7"/>
  <c r="AQ47" i="7"/>
  <c r="BT47" i="7" s="1"/>
  <c r="AR47" i="7"/>
  <c r="AH48" i="7"/>
  <c r="AI48" i="7"/>
  <c r="AJ48" i="7"/>
  <c r="AK48" i="7"/>
  <c r="AL48" i="7"/>
  <c r="AM48" i="7"/>
  <c r="AN48" i="7"/>
  <c r="AO48" i="7"/>
  <c r="AP48" i="7"/>
  <c r="AQ48" i="7"/>
  <c r="AR48" i="7"/>
  <c r="AH49" i="7"/>
  <c r="AI49" i="7"/>
  <c r="AJ49" i="7"/>
  <c r="AK49" i="7"/>
  <c r="AL49" i="7"/>
  <c r="AM49" i="7"/>
  <c r="AN49" i="7"/>
  <c r="AO49" i="7"/>
  <c r="AP49" i="7"/>
  <c r="AQ49" i="7"/>
  <c r="BT49" i="7" s="1"/>
  <c r="AR49" i="7"/>
  <c r="AG50" i="7"/>
  <c r="AH50" i="7"/>
  <c r="AI50" i="7"/>
  <c r="AK50" i="7"/>
  <c r="AL50" i="7"/>
  <c r="AM50" i="7"/>
  <c r="AN50" i="7"/>
  <c r="AO50" i="7"/>
  <c r="AP50" i="7"/>
  <c r="AQ50" i="7"/>
  <c r="AR50" i="7"/>
  <c r="AH51" i="7"/>
  <c r="AI51" i="7"/>
  <c r="AJ51" i="7"/>
  <c r="AK51" i="7"/>
  <c r="AL51" i="7"/>
  <c r="AM51" i="7"/>
  <c r="AN51" i="7"/>
  <c r="AO51" i="7"/>
  <c r="BR51" i="7" s="1"/>
  <c r="AP51" i="7"/>
  <c r="AQ51" i="7"/>
  <c r="BT51" i="7" s="1"/>
  <c r="AR51" i="7"/>
  <c r="AH52" i="7"/>
  <c r="AI52" i="7"/>
  <c r="AJ52" i="7"/>
  <c r="AK52" i="7"/>
  <c r="AL52" i="7"/>
  <c r="AM52" i="7"/>
  <c r="AN52" i="7"/>
  <c r="AO52" i="7"/>
  <c r="AP52" i="7"/>
  <c r="AR52" i="7"/>
  <c r="AH53" i="7"/>
  <c r="AI53" i="7"/>
  <c r="AJ53" i="7"/>
  <c r="AK53" i="7"/>
  <c r="AL53" i="7"/>
  <c r="AM53" i="7"/>
  <c r="AN53" i="7"/>
  <c r="AO53" i="7"/>
  <c r="AP53" i="7"/>
  <c r="AQ53" i="7"/>
  <c r="BT53" i="7" s="1"/>
  <c r="AR53" i="7"/>
  <c r="AG54" i="7"/>
  <c r="AH54" i="7"/>
  <c r="AI54" i="7"/>
  <c r="AK54" i="7"/>
  <c r="AL54" i="7"/>
  <c r="AM54" i="7"/>
  <c r="AN54" i="7"/>
  <c r="AO54" i="7"/>
  <c r="AP54" i="7"/>
  <c r="AQ54" i="7"/>
  <c r="AR54" i="7"/>
  <c r="AH55" i="7"/>
  <c r="AI55" i="7"/>
  <c r="AJ55" i="7"/>
  <c r="AK55" i="7"/>
  <c r="AL55" i="7"/>
  <c r="AM55" i="7"/>
  <c r="AN55" i="7"/>
  <c r="AO55" i="7"/>
  <c r="BR55" i="7" s="1"/>
  <c r="AP55" i="7"/>
  <c r="AQ55" i="7"/>
  <c r="BT55" i="7" s="1"/>
  <c r="AR55" i="7"/>
  <c r="AH56" i="7"/>
  <c r="AI56" i="7"/>
  <c r="AJ56" i="7"/>
  <c r="AK56" i="7"/>
  <c r="AL56" i="7"/>
  <c r="AM56" i="7"/>
  <c r="AN56" i="7"/>
  <c r="AO56" i="7"/>
  <c r="AP56" i="7"/>
  <c r="AQ56" i="7"/>
  <c r="AR56" i="7"/>
  <c r="AH57" i="7"/>
  <c r="AI57" i="7"/>
  <c r="AJ57" i="7"/>
  <c r="AK57" i="7"/>
  <c r="AL57" i="7"/>
  <c r="AM57" i="7"/>
  <c r="AN57" i="7"/>
  <c r="AO57" i="7"/>
  <c r="AP57" i="7"/>
  <c r="AQ57" i="7"/>
  <c r="BT57" i="7" s="1"/>
  <c r="AR57" i="7"/>
  <c r="AG58" i="7"/>
  <c r="AH58" i="7"/>
  <c r="AI58" i="7"/>
  <c r="AK58" i="7"/>
  <c r="AL58" i="7"/>
  <c r="AM58" i="7"/>
  <c r="AN58" i="7"/>
  <c r="AO58" i="7"/>
  <c r="AP58" i="7"/>
  <c r="AQ58" i="7"/>
  <c r="AR58" i="7"/>
  <c r="AH59" i="7"/>
  <c r="AI59" i="7"/>
  <c r="AJ59" i="7"/>
  <c r="AK59" i="7"/>
  <c r="AL59" i="7"/>
  <c r="AM59" i="7"/>
  <c r="AN59" i="7"/>
  <c r="AO59" i="7"/>
  <c r="BR59" i="7" s="1"/>
  <c r="AP59" i="7"/>
  <c r="AQ59" i="7"/>
  <c r="BT59" i="7" s="1"/>
  <c r="AR59" i="7"/>
  <c r="AH60" i="7"/>
  <c r="AI60" i="7"/>
  <c r="AJ60" i="7"/>
  <c r="AK60" i="7"/>
  <c r="AL60" i="7"/>
  <c r="AM60" i="7"/>
  <c r="AN60" i="7"/>
  <c r="AO60" i="7"/>
  <c r="AP60" i="7"/>
  <c r="AQ60" i="7"/>
  <c r="AR60" i="7"/>
  <c r="AH61" i="7"/>
  <c r="AI61" i="7"/>
  <c r="AJ61" i="7"/>
  <c r="AK61" i="7"/>
  <c r="AL61" i="7"/>
  <c r="AM61" i="7"/>
  <c r="AN61" i="7"/>
  <c r="AO61" i="7"/>
  <c r="AP61" i="7"/>
  <c r="AQ61" i="7"/>
  <c r="BT61" i="7" s="1"/>
  <c r="AR61" i="7"/>
  <c r="AG62" i="7"/>
  <c r="AH62" i="7"/>
  <c r="BK62" i="7" s="1"/>
  <c r="AI62" i="7"/>
  <c r="AK62" i="7"/>
  <c r="AL62" i="7"/>
  <c r="AM62" i="7"/>
  <c r="AN62" i="7"/>
  <c r="AO62" i="7"/>
  <c r="AP62" i="7"/>
  <c r="AQ62" i="7"/>
  <c r="AR62" i="7"/>
  <c r="AH63" i="7"/>
  <c r="AI63" i="7"/>
  <c r="AJ63" i="7"/>
  <c r="AK63" i="7"/>
  <c r="AL63" i="7"/>
  <c r="AM63" i="7"/>
  <c r="AN63" i="7"/>
  <c r="AO63" i="7"/>
  <c r="BR63" i="7" s="1"/>
  <c r="AP63" i="7"/>
  <c r="AQ63" i="7"/>
  <c r="BT63" i="7" s="1"/>
  <c r="AR63" i="7"/>
  <c r="AH64" i="7"/>
  <c r="AI64" i="7"/>
  <c r="AJ64" i="7"/>
  <c r="AK64" i="7"/>
  <c r="AL64" i="7"/>
  <c r="AM64" i="7"/>
  <c r="AN64" i="7"/>
  <c r="AO64" i="7"/>
  <c r="AP64" i="7"/>
  <c r="AQ64" i="7"/>
  <c r="AR64" i="7"/>
  <c r="AH65" i="7"/>
  <c r="AI65" i="7"/>
  <c r="AJ65" i="7"/>
  <c r="AK65" i="7"/>
  <c r="AL65" i="7"/>
  <c r="AM65" i="7"/>
  <c r="AN65" i="7"/>
  <c r="AO65" i="7"/>
  <c r="AP65" i="7"/>
  <c r="AQ65" i="7"/>
  <c r="BT65" i="7" s="1"/>
  <c r="AR65" i="7"/>
  <c r="AM6" i="7"/>
  <c r="BP6" i="7" s="1"/>
  <c r="AR6" i="7"/>
  <c r="AQ6" i="7"/>
  <c r="BT6" i="7" s="1"/>
  <c r="AO6" i="7"/>
  <c r="AP6" i="7"/>
  <c r="AH6" i="7"/>
  <c r="AI6" i="7"/>
  <c r="AJ6" i="7"/>
  <c r="AL6" i="7"/>
  <c r="BT64" i="7" l="1"/>
  <c r="BT60" i="7"/>
  <c r="BT56" i="7"/>
  <c r="BT52" i="7"/>
  <c r="BT48" i="7"/>
  <c r="BT44" i="7"/>
  <c r="BT40" i="7"/>
  <c r="BT36" i="7"/>
  <c r="BT32" i="7"/>
  <c r="BT27" i="7"/>
  <c r="BT23" i="7"/>
  <c r="BT19" i="7"/>
  <c r="BT18" i="7"/>
  <c r="BT13" i="7"/>
  <c r="BT8" i="7"/>
  <c r="BS65" i="7"/>
  <c r="BS64" i="7"/>
  <c r="BS63" i="7"/>
  <c r="BS61" i="7"/>
  <c r="BS60" i="7"/>
  <c r="BS59" i="7"/>
  <c r="BS57" i="7"/>
  <c r="BS56" i="7"/>
  <c r="BS55" i="7"/>
  <c r="BS53" i="7"/>
  <c r="BS52" i="7"/>
  <c r="BS51" i="7"/>
  <c r="BS49" i="7"/>
  <c r="BS48" i="7"/>
  <c r="BS47" i="7"/>
  <c r="BS45" i="7"/>
  <c r="BS44" i="7"/>
  <c r="BS43" i="7"/>
  <c r="BS41" i="7"/>
  <c r="BS40" i="7"/>
  <c r="BS39" i="7"/>
  <c r="BS37" i="7"/>
  <c r="BS36" i="7"/>
  <c r="BS35" i="7"/>
  <c r="BS33" i="7"/>
  <c r="BS32" i="7"/>
  <c r="BS31" i="7"/>
  <c r="BS30" i="7"/>
  <c r="BS28" i="7"/>
  <c r="BS27" i="7"/>
  <c r="BS26" i="7"/>
  <c r="BS24" i="7"/>
  <c r="BS23" i="7"/>
  <c r="BS22" i="7"/>
  <c r="BS20" i="7"/>
  <c r="BS19" i="7"/>
  <c r="BS18" i="7"/>
  <c r="BS17" i="7"/>
  <c r="BS14" i="7"/>
  <c r="BS13" i="7"/>
  <c r="BS12" i="7"/>
  <c r="BS11" i="7"/>
  <c r="BS9" i="7"/>
  <c r="BS8" i="7"/>
  <c r="BS7" i="7"/>
  <c r="BR64" i="7"/>
  <c r="BR60" i="7"/>
  <c r="BR56" i="7"/>
  <c r="BR52" i="7"/>
  <c r="BR48" i="7"/>
  <c r="BR44" i="7"/>
  <c r="BR40" i="7"/>
  <c r="BR36" i="7"/>
  <c r="BR32" i="7"/>
  <c r="BR27" i="7"/>
  <c r="BR23" i="7"/>
  <c r="BR20" i="7"/>
  <c r="BR19" i="7"/>
  <c r="BR18" i="7"/>
  <c r="BR13" i="7"/>
  <c r="BR8" i="7"/>
  <c r="BQ63" i="7"/>
  <c r="BQ59" i="7"/>
  <c r="BQ55" i="7"/>
  <c r="BQ51" i="7"/>
  <c r="BQ47" i="7"/>
  <c r="BQ43" i="7"/>
  <c r="BQ39" i="7"/>
  <c r="BQ35" i="7"/>
  <c r="BQ31" i="7"/>
  <c r="BQ30" i="7"/>
  <c r="BQ26" i="7"/>
  <c r="BQ22" i="7"/>
  <c r="BQ17" i="7"/>
  <c r="BQ12" i="7"/>
  <c r="BQ11" i="7"/>
  <c r="BQ7" i="7"/>
  <c r="BU65" i="7"/>
  <c r="BU64" i="7"/>
  <c r="BU63" i="7"/>
  <c r="BU62" i="7"/>
  <c r="BU61" i="7"/>
  <c r="BU60" i="7"/>
  <c r="BU59" i="7"/>
  <c r="BU58" i="7"/>
  <c r="BU57" i="7"/>
  <c r="BU56" i="7"/>
  <c r="BU55" i="7"/>
  <c r="BU54" i="7"/>
  <c r="BU53" i="7"/>
  <c r="BU52" i="7"/>
  <c r="BU51" i="7"/>
  <c r="BU50" i="7"/>
  <c r="BU49" i="7"/>
  <c r="BU48" i="7"/>
  <c r="BU47" i="7"/>
  <c r="BU46" i="7"/>
  <c r="BU45" i="7"/>
  <c r="BU44" i="7"/>
  <c r="BU43" i="7"/>
  <c r="BU42" i="7"/>
  <c r="BU41" i="7"/>
  <c r="BU40" i="7"/>
  <c r="BU39" i="7"/>
  <c r="BU38" i="7"/>
  <c r="BU37" i="7"/>
  <c r="BU36" i="7"/>
  <c r="BU35" i="7"/>
  <c r="BU34" i="7"/>
  <c r="BU33" i="7"/>
  <c r="BU32" i="7"/>
  <c r="BU31" i="7"/>
  <c r="BU30" i="7"/>
  <c r="BU29" i="7"/>
  <c r="BU28" i="7"/>
  <c r="BU27" i="7"/>
  <c r="BU26" i="7"/>
  <c r="BU25" i="7"/>
  <c r="BU24" i="7"/>
  <c r="BU23" i="7"/>
  <c r="BU22" i="7"/>
  <c r="BU21" i="7"/>
  <c r="BU20" i="7"/>
  <c r="BU19" i="7"/>
  <c r="BU18" i="7"/>
  <c r="BU17" i="7"/>
  <c r="BU16" i="7"/>
  <c r="BU15" i="7"/>
  <c r="BU14" i="7"/>
  <c r="BU13" i="7"/>
  <c r="BU12" i="7"/>
  <c r="BU11" i="7"/>
  <c r="BU10" i="7"/>
  <c r="BU9" i="7"/>
  <c r="BU8" i="7"/>
  <c r="BU7" i="7"/>
  <c r="BU6" i="7"/>
  <c r="BT58" i="7"/>
  <c r="BT54" i="7"/>
  <c r="BT50" i="7"/>
  <c r="BT29" i="7"/>
  <c r="BT25" i="7"/>
  <c r="BT16" i="7"/>
  <c r="BT10" i="7"/>
  <c r="BT62" i="7"/>
  <c r="BT46" i="7"/>
  <c r="BT42" i="7"/>
  <c r="BT38" i="7"/>
  <c r="BT34" i="7"/>
  <c r="BT21" i="7"/>
  <c r="BT15" i="7"/>
  <c r="BS62" i="7"/>
  <c r="BS58" i="7"/>
  <c r="BS54" i="7"/>
  <c r="BS46" i="7"/>
  <c r="BS29" i="7"/>
  <c r="BS25" i="7"/>
  <c r="BS21" i="7"/>
  <c r="BS16" i="7"/>
  <c r="BR61" i="7"/>
  <c r="BR57" i="7"/>
  <c r="BR54" i="7"/>
  <c r="BR49" i="7"/>
  <c r="BR45" i="7"/>
  <c r="BR38" i="7"/>
  <c r="BR29" i="7"/>
  <c r="BR28" i="7"/>
  <c r="BR25" i="7"/>
  <c r="BR21" i="7"/>
  <c r="BR16" i="7"/>
  <c r="BR15" i="7"/>
  <c r="BR14" i="7"/>
  <c r="BR10" i="7"/>
  <c r="BR9" i="7"/>
  <c r="BS50" i="7"/>
  <c r="BS42" i="7"/>
  <c r="BS38" i="7"/>
  <c r="BS34" i="7"/>
  <c r="BS15" i="7"/>
  <c r="BS10" i="7"/>
  <c r="BR65" i="7"/>
  <c r="BR62" i="7"/>
  <c r="BR58" i="7"/>
  <c r="BR53" i="7"/>
  <c r="BR50" i="7"/>
  <c r="BR46" i="7"/>
  <c r="BR42" i="7"/>
  <c r="BR41" i="7"/>
  <c r="BR37" i="7"/>
  <c r="BR34" i="7"/>
  <c r="BR33" i="7"/>
  <c r="BR24" i="7"/>
  <c r="BQ65" i="7"/>
  <c r="BQ64" i="7"/>
  <c r="BQ62" i="7"/>
  <c r="BQ61" i="7"/>
  <c r="BQ60" i="7"/>
  <c r="BQ58" i="7"/>
  <c r="BQ57" i="7"/>
  <c r="BQ56" i="7"/>
  <c r="BQ54" i="7"/>
  <c r="BQ53" i="7"/>
  <c r="BQ52" i="7"/>
  <c r="BQ50" i="7"/>
  <c r="BQ49" i="7"/>
  <c r="BQ48" i="7"/>
  <c r="BQ46" i="7"/>
  <c r="BQ45" i="7"/>
  <c r="BQ44" i="7"/>
  <c r="BQ42" i="7"/>
  <c r="BQ41" i="7"/>
  <c r="BQ40" i="7"/>
  <c r="BQ38" i="7"/>
  <c r="BQ37" i="7"/>
  <c r="BQ36" i="7"/>
  <c r="BQ34" i="7"/>
  <c r="BQ33" i="7"/>
  <c r="BQ32" i="7"/>
  <c r="BQ29" i="7"/>
  <c r="BQ28" i="7"/>
  <c r="BQ27" i="7"/>
  <c r="BQ25" i="7"/>
  <c r="BQ24" i="7"/>
  <c r="BQ23" i="7"/>
  <c r="BQ21" i="7"/>
  <c r="BQ20" i="7"/>
  <c r="BQ19" i="7"/>
  <c r="BQ18" i="7"/>
  <c r="BQ16" i="7"/>
  <c r="BQ15" i="7"/>
  <c r="BQ14" i="7"/>
  <c r="BQ13" i="7"/>
  <c r="BQ10" i="7"/>
  <c r="BQ9" i="7"/>
  <c r="BQ8" i="7"/>
  <c r="BR6" i="7"/>
  <c r="BS6" i="7"/>
  <c r="BQ6" i="7"/>
  <c r="BP65" i="7"/>
  <c r="BP64" i="7"/>
  <c r="BP63" i="7"/>
  <c r="BP62" i="7"/>
  <c r="BP61" i="7"/>
  <c r="BP60" i="7"/>
  <c r="BP59" i="7"/>
  <c r="BP58" i="7"/>
  <c r="BP57" i="7"/>
  <c r="BP56" i="7"/>
  <c r="BP55" i="7"/>
  <c r="BP54" i="7"/>
  <c r="BP53" i="7"/>
  <c r="BP52" i="7"/>
  <c r="BP51" i="7"/>
  <c r="BP50" i="7"/>
  <c r="BP49" i="7"/>
  <c r="BP48" i="7"/>
  <c r="BP47" i="7"/>
  <c r="BP46" i="7"/>
  <c r="BP45" i="7"/>
  <c r="BP44" i="7"/>
  <c r="BP43" i="7"/>
  <c r="BP42" i="7"/>
  <c r="BP41" i="7"/>
  <c r="BP40" i="7"/>
  <c r="BP39" i="7"/>
  <c r="BP38" i="7"/>
  <c r="BP37" i="7"/>
  <c r="BP36" i="7"/>
  <c r="BP35" i="7"/>
  <c r="BP34" i="7"/>
  <c r="BP33" i="7"/>
  <c r="BP32" i="7"/>
  <c r="BP31" i="7"/>
  <c r="BP30" i="7"/>
  <c r="BP29" i="7"/>
  <c r="BP28" i="7"/>
  <c r="BP27" i="7"/>
  <c r="BP26" i="7"/>
  <c r="BP25" i="7"/>
  <c r="BP24" i="7"/>
  <c r="BP23" i="7"/>
  <c r="BP22" i="7"/>
  <c r="BP21" i="7"/>
  <c r="BP20" i="7"/>
  <c r="BP19" i="7"/>
  <c r="BP18" i="7"/>
  <c r="BP17" i="7"/>
  <c r="BP16" i="7"/>
  <c r="BP15" i="7"/>
  <c r="BP14" i="7"/>
  <c r="BP13" i="7"/>
  <c r="BP12" i="7"/>
  <c r="BP11" i="7"/>
  <c r="BP10" i="7"/>
  <c r="BP9" i="7"/>
  <c r="BP8" i="7"/>
  <c r="BP7" i="7"/>
  <c r="BN64" i="7"/>
  <c r="BN62" i="7"/>
  <c r="BN60" i="7"/>
  <c r="BN58" i="7"/>
  <c r="BN56" i="7"/>
  <c r="BN54" i="7"/>
  <c r="BN52" i="7"/>
  <c r="BN50" i="7"/>
  <c r="BN48" i="7"/>
  <c r="BN46" i="7"/>
  <c r="BN44" i="7"/>
  <c r="BN42" i="7"/>
  <c r="BN40" i="7"/>
  <c r="BN38" i="7"/>
  <c r="BN36" i="7"/>
  <c r="BJ35" i="7"/>
  <c r="BN34" i="7"/>
  <c r="BN32" i="7"/>
  <c r="BJ30" i="7"/>
  <c r="BN29" i="7"/>
  <c r="BN27" i="7"/>
  <c r="BJ26" i="7"/>
  <c r="BN25" i="7"/>
  <c r="BN23" i="7"/>
  <c r="BJ22" i="7"/>
  <c r="BN21" i="7"/>
  <c r="BJ18" i="7"/>
  <c r="BN17" i="7"/>
  <c r="BN14" i="7"/>
  <c r="BN12" i="7"/>
  <c r="BJ12" i="7"/>
  <c r="BN11" i="7"/>
  <c r="BN7" i="7"/>
  <c r="BN6" i="7"/>
  <c r="BN65" i="7"/>
  <c r="BJ62" i="7"/>
  <c r="BN61" i="7"/>
  <c r="BJ58" i="7"/>
  <c r="BN57" i="7"/>
  <c r="BJ54" i="7"/>
  <c r="BN53" i="7"/>
  <c r="BJ50" i="7"/>
  <c r="BN49" i="7"/>
  <c r="BJ46" i="7"/>
  <c r="BN45" i="7"/>
  <c r="BJ42" i="7"/>
  <c r="BN41" i="7"/>
  <c r="BJ38" i="7"/>
  <c r="BN37" i="7"/>
  <c r="BJ34" i="7"/>
  <c r="BN33" i="7"/>
  <c r="BN28" i="7"/>
  <c r="BN24" i="7"/>
  <c r="BN20" i="7"/>
  <c r="BJ20" i="7"/>
  <c r="BN19" i="7"/>
  <c r="BJ19" i="7"/>
  <c r="BN18" i="7"/>
  <c r="BJ14" i="7"/>
  <c r="BN13" i="7"/>
  <c r="BN8" i="7"/>
  <c r="BO65" i="7"/>
  <c r="BK65" i="7"/>
  <c r="BO62" i="7"/>
  <c r="BO61" i="7"/>
  <c r="BK61" i="7"/>
  <c r="BO58" i="7"/>
  <c r="BK58" i="7"/>
  <c r="BO57" i="7"/>
  <c r="BK57" i="7"/>
  <c r="BO54" i="7"/>
  <c r="BK54" i="7"/>
  <c r="BO53" i="7"/>
  <c r="BK53" i="7"/>
  <c r="BO50" i="7"/>
  <c r="BK50" i="7"/>
  <c r="BO49" i="7"/>
  <c r="BK49" i="7"/>
  <c r="BO46" i="7"/>
  <c r="BK46" i="7"/>
  <c r="BO45" i="7"/>
  <c r="BK45" i="7"/>
  <c r="BO42" i="7"/>
  <c r="BK42" i="7"/>
  <c r="BO41" i="7"/>
  <c r="BK41" i="7"/>
  <c r="BO38" i="7"/>
  <c r="BK38" i="7"/>
  <c r="BO37" i="7"/>
  <c r="BK37" i="7"/>
  <c r="BO34" i="7"/>
  <c r="BK34" i="7"/>
  <c r="BO33" i="7"/>
  <c r="BK33" i="7"/>
  <c r="BK30" i="7"/>
  <c r="BO29" i="7"/>
  <c r="BK29" i="7"/>
  <c r="BO28" i="7"/>
  <c r="BK28" i="7"/>
  <c r="BK26" i="7"/>
  <c r="BO25" i="7"/>
  <c r="BK25" i="7"/>
  <c r="BO24" i="7"/>
  <c r="BK24" i="7"/>
  <c r="BK22" i="7"/>
  <c r="BO21" i="7"/>
  <c r="BK21" i="7"/>
  <c r="BO20" i="7"/>
  <c r="BK20" i="7"/>
  <c r="BO19" i="7"/>
  <c r="BK19" i="7"/>
  <c r="BO18" i="7"/>
  <c r="BO14" i="7"/>
  <c r="BK14" i="7"/>
  <c r="BO13" i="7"/>
  <c r="BK13" i="7"/>
  <c r="BK10" i="7"/>
  <c r="BO9" i="7"/>
  <c r="BK9" i="7"/>
  <c r="BO8" i="7"/>
  <c r="BK8" i="7"/>
  <c r="BN63" i="7"/>
  <c r="BN59" i="7"/>
  <c r="BN55" i="7"/>
  <c r="BN51" i="7"/>
  <c r="BN47" i="7"/>
  <c r="BN43" i="7"/>
  <c r="BN39" i="7"/>
  <c r="BN35" i="7"/>
  <c r="BN31" i="7"/>
  <c r="BJ31" i="7"/>
  <c r="BN30" i="7"/>
  <c r="BN26" i="7"/>
  <c r="BN22" i="7"/>
  <c r="BN16" i="7"/>
  <c r="BJ16" i="7"/>
  <c r="BN15" i="7"/>
  <c r="BO64" i="7"/>
  <c r="BK64" i="7"/>
  <c r="BO63" i="7"/>
  <c r="BK63" i="7"/>
  <c r="BO60" i="7"/>
  <c r="BK60" i="7"/>
  <c r="BO59" i="7"/>
  <c r="BK59" i="7"/>
  <c r="BO56" i="7"/>
  <c r="BK56" i="7"/>
  <c r="BO55" i="7"/>
  <c r="BK55" i="7"/>
  <c r="BO52" i="7"/>
  <c r="BK52" i="7"/>
  <c r="BO51" i="7"/>
  <c r="BK51" i="7"/>
  <c r="BO48" i="7"/>
  <c r="BK48" i="7"/>
  <c r="BO47" i="7"/>
  <c r="BK47" i="7"/>
  <c r="BO44" i="7"/>
  <c r="BK44" i="7"/>
  <c r="BO43" i="7"/>
  <c r="BO40" i="7"/>
  <c r="BK40" i="7"/>
  <c r="BO39" i="7"/>
  <c r="BK39" i="7"/>
  <c r="BO36" i="7"/>
  <c r="BK36" i="7"/>
  <c r="BO35" i="7"/>
  <c r="BK35" i="7"/>
  <c r="BO32" i="7"/>
  <c r="BK32" i="7"/>
  <c r="BO31" i="7"/>
  <c r="BK31" i="7"/>
  <c r="BO30" i="7"/>
  <c r="BO27" i="7"/>
  <c r="BK27" i="7"/>
  <c r="BO26" i="7"/>
  <c r="BO23" i="7"/>
  <c r="BK23" i="7"/>
  <c r="BO22" i="7"/>
  <c r="BK18" i="7"/>
  <c r="BO17" i="7"/>
  <c r="BK17" i="7"/>
  <c r="BO16" i="7"/>
  <c r="BK16" i="7"/>
  <c r="BO15" i="7"/>
  <c r="BK15" i="7"/>
  <c r="BO12" i="7"/>
  <c r="BK12" i="7"/>
  <c r="BO11" i="7"/>
  <c r="BK11" i="7"/>
  <c r="BO10" i="7"/>
  <c r="BO7" i="7"/>
  <c r="BK7" i="7"/>
  <c r="BJ10" i="7"/>
  <c r="BM65" i="7"/>
  <c r="BM64" i="7"/>
  <c r="BM63" i="7"/>
  <c r="BM61" i="7"/>
  <c r="BM60" i="7"/>
  <c r="BM59" i="7"/>
  <c r="BM57" i="7"/>
  <c r="BM56" i="7"/>
  <c r="BM55" i="7"/>
  <c r="BM53" i="7"/>
  <c r="BM52" i="7"/>
  <c r="BM51" i="7"/>
  <c r="BM49" i="7"/>
  <c r="BM48" i="7"/>
  <c r="BM47" i="7"/>
  <c r="BM45" i="7"/>
  <c r="BM44" i="7"/>
  <c r="BM43" i="7"/>
  <c r="BM41" i="7"/>
  <c r="BM40" i="7"/>
  <c r="BM39" i="7"/>
  <c r="BM37" i="7"/>
  <c r="BM36" i="7"/>
  <c r="BM35" i="7"/>
  <c r="BM33" i="7"/>
  <c r="BM32" i="7"/>
  <c r="BM31" i="7"/>
  <c r="BM29" i="7"/>
  <c r="BM28" i="7"/>
  <c r="BM27" i="7"/>
  <c r="BM25" i="7"/>
  <c r="BM24" i="7"/>
  <c r="BM23" i="7"/>
  <c r="BM21" i="7"/>
  <c r="BM20" i="7"/>
  <c r="BM19" i="7"/>
  <c r="BM17" i="7"/>
  <c r="BM16" i="7"/>
  <c r="BM15" i="7"/>
  <c r="BM13" i="7"/>
  <c r="BM12" i="7"/>
  <c r="BM11" i="7"/>
  <c r="BM9" i="7"/>
  <c r="BM8" i="7"/>
  <c r="BM7" i="7"/>
  <c r="BN10" i="7"/>
  <c r="BN9" i="7"/>
  <c r="BL65" i="7"/>
  <c r="BL64" i="7"/>
  <c r="BL63" i="7"/>
  <c r="BL62" i="7"/>
  <c r="BL61" i="7"/>
  <c r="BL60" i="7"/>
  <c r="BL59" i="7"/>
  <c r="BL58" i="7"/>
  <c r="BL57" i="7"/>
  <c r="BL56" i="7"/>
  <c r="BL55" i="7"/>
  <c r="BL54" i="7"/>
  <c r="BL53" i="7"/>
  <c r="BL52" i="7"/>
  <c r="BL51" i="7"/>
  <c r="BL50" i="7"/>
  <c r="BL49" i="7"/>
  <c r="BL48" i="7"/>
  <c r="BL47" i="7"/>
  <c r="BL46" i="7"/>
  <c r="BL45" i="7"/>
  <c r="BL44" i="7"/>
  <c r="BL43" i="7"/>
  <c r="BL42" i="7"/>
  <c r="BL41" i="7"/>
  <c r="BL40" i="7"/>
  <c r="BL39" i="7"/>
  <c r="BL38" i="7"/>
  <c r="BL37" i="7"/>
  <c r="BL36" i="7"/>
  <c r="BL35" i="7"/>
  <c r="BL34" i="7"/>
  <c r="BL33" i="7"/>
  <c r="BL32" i="7"/>
  <c r="BL31" i="7"/>
  <c r="BL30" i="7"/>
  <c r="BL29" i="7"/>
  <c r="BL28" i="7"/>
  <c r="BL27" i="7"/>
  <c r="BL26" i="7"/>
  <c r="BL25" i="7"/>
  <c r="BL24" i="7"/>
  <c r="BL23" i="7"/>
  <c r="BL22" i="7"/>
  <c r="BL21" i="7"/>
  <c r="BL20" i="7"/>
  <c r="BL19" i="7"/>
  <c r="BL18" i="7"/>
  <c r="BL17" i="7"/>
  <c r="BL16" i="7"/>
  <c r="BL15" i="7"/>
  <c r="BL14" i="7"/>
  <c r="BL13" i="7"/>
  <c r="BL12" i="7"/>
  <c r="BL11" i="7"/>
  <c r="BL10" i="7"/>
  <c r="BL9" i="7"/>
  <c r="BL8" i="7"/>
  <c r="BL7" i="7"/>
  <c r="BO6" i="7"/>
  <c r="BK6" i="7"/>
  <c r="BM6" i="7"/>
  <c r="BL6" i="7"/>
  <c r="AS20" i="7"/>
  <c r="AS12" i="7"/>
  <c r="AS16" i="7"/>
  <c r="AJ58" i="7"/>
  <c r="AS58" i="7" s="1"/>
  <c r="AJ54" i="7"/>
  <c r="AS54" i="7" s="1"/>
  <c r="AJ50" i="7"/>
  <c r="BM50" i="7" s="1"/>
  <c r="AJ46" i="7"/>
  <c r="AS46" i="7" s="1"/>
  <c r="AJ42" i="7"/>
  <c r="BM42" i="7" s="1"/>
  <c r="AJ38" i="7"/>
  <c r="AS38" i="7" s="1"/>
  <c r="AJ62" i="7"/>
  <c r="AS62" i="7" s="1"/>
  <c r="AJ34" i="7"/>
  <c r="BM34" i="7" s="1"/>
  <c r="AJ30" i="7"/>
  <c r="AS30" i="7" s="1"/>
  <c r="AJ26" i="7"/>
  <c r="AS26" i="7" s="1"/>
  <c r="AJ22" i="7"/>
  <c r="AS22" i="7" s="1"/>
  <c r="AJ18" i="7"/>
  <c r="BM18" i="7" s="1"/>
  <c r="AJ14" i="7"/>
  <c r="BM14" i="7" s="1"/>
  <c r="AJ10" i="7"/>
  <c r="BM10" i="7" s="1"/>
  <c r="AS19" i="7"/>
  <c r="AS35" i="7"/>
  <c r="AS31" i="7"/>
  <c r="AG65" i="7"/>
  <c r="AS65" i="7" s="1"/>
  <c r="AG64" i="7"/>
  <c r="AS64" i="7" s="1"/>
  <c r="AG63" i="7"/>
  <c r="AS63" i="7" s="1"/>
  <c r="AG61" i="7"/>
  <c r="AS61" i="7" s="1"/>
  <c r="AG60" i="7"/>
  <c r="AS60" i="7" s="1"/>
  <c r="AG59" i="7"/>
  <c r="AS59" i="7" s="1"/>
  <c r="AG57" i="7"/>
  <c r="AG56" i="7"/>
  <c r="AS56" i="7" s="1"/>
  <c r="AG55" i="7"/>
  <c r="AS55" i="7" s="1"/>
  <c r="AG53" i="7"/>
  <c r="AS53" i="7" s="1"/>
  <c r="AG52" i="7"/>
  <c r="AS52" i="7" s="1"/>
  <c r="AG51" i="7"/>
  <c r="AS51" i="7" s="1"/>
  <c r="AG49" i="7"/>
  <c r="AS49" i="7" s="1"/>
  <c r="AG48" i="7"/>
  <c r="AS48" i="7" s="1"/>
  <c r="AG47" i="7"/>
  <c r="AS47" i="7" s="1"/>
  <c r="AG45" i="7"/>
  <c r="AS45" i="7" s="1"/>
  <c r="AG44" i="7"/>
  <c r="AS44" i="7" s="1"/>
  <c r="AG43" i="7"/>
  <c r="AS43" i="7" s="1"/>
  <c r="AG41" i="7"/>
  <c r="AS41" i="7" s="1"/>
  <c r="AG40" i="7"/>
  <c r="AS40" i="7" s="1"/>
  <c r="AG39" i="7"/>
  <c r="AS39" i="7" s="1"/>
  <c r="AG37" i="7"/>
  <c r="AS37" i="7" s="1"/>
  <c r="AG36" i="7"/>
  <c r="AS36" i="7" s="1"/>
  <c r="AG33" i="7"/>
  <c r="AS33" i="7" s="1"/>
  <c r="AG32" i="7"/>
  <c r="AS32" i="7" s="1"/>
  <c r="AG29" i="7"/>
  <c r="AS29" i="7" s="1"/>
  <c r="AG28" i="7"/>
  <c r="AS28" i="7" s="1"/>
  <c r="AG27" i="7"/>
  <c r="AS27" i="7" s="1"/>
  <c r="AG25" i="7"/>
  <c r="AS25" i="7" s="1"/>
  <c r="AG24" i="7"/>
  <c r="AS24" i="7" s="1"/>
  <c r="AG21" i="7"/>
  <c r="AS21" i="7" s="1"/>
  <c r="AG17" i="7"/>
  <c r="AS17" i="7" s="1"/>
  <c r="AG13" i="7"/>
  <c r="AS13" i="7" s="1"/>
  <c r="AG11" i="7"/>
  <c r="AS11" i="7" s="1"/>
  <c r="AG9" i="7"/>
  <c r="AS9" i="7" s="1"/>
  <c r="AG8" i="7"/>
  <c r="AS8" i="7" s="1"/>
  <c r="AG7" i="7"/>
  <c r="AG23" i="7"/>
  <c r="AS23" i="7" s="1"/>
  <c r="AG15" i="7"/>
  <c r="AS15" i="7" s="1"/>
  <c r="AS7" i="7" l="1"/>
  <c r="BJ7" i="7"/>
  <c r="BV7" i="7" s="1"/>
  <c r="AS6" i="7"/>
  <c r="AS18" i="7"/>
  <c r="BV31" i="7"/>
  <c r="BJ59" i="7"/>
  <c r="BV59" i="7" s="1"/>
  <c r="BV16" i="7"/>
  <c r="BJ41" i="7"/>
  <c r="BV41" i="7" s="1"/>
  <c r="BJ49" i="7"/>
  <c r="BV49" i="7" s="1"/>
  <c r="AS34" i="7"/>
  <c r="AS42" i="7"/>
  <c r="BV12" i="7"/>
  <c r="BV20" i="7"/>
  <c r="AS50" i="7"/>
  <c r="BJ37" i="7"/>
  <c r="BV37" i="7" s="1"/>
  <c r="BJ45" i="7"/>
  <c r="BV45" i="7" s="1"/>
  <c r="BJ53" i="7"/>
  <c r="BV53" i="7" s="1"/>
  <c r="BJ63" i="7"/>
  <c r="BV63" i="7" s="1"/>
  <c r="BV19" i="7"/>
  <c r="AS10" i="7"/>
  <c r="BV10" i="7"/>
  <c r="BV18" i="7"/>
  <c r="BV34" i="7"/>
  <c r="BV42" i="7"/>
  <c r="BV50" i="7"/>
  <c r="BJ21" i="7"/>
  <c r="BV21" i="7" s="1"/>
  <c r="BJ29" i="7"/>
  <c r="BV29" i="7" s="1"/>
  <c r="BV14" i="7"/>
  <c r="BV35" i="7"/>
  <c r="BJ25" i="7"/>
  <c r="BV25" i="7" s="1"/>
  <c r="AS57" i="7"/>
  <c r="BJ57" i="7"/>
  <c r="BV57" i="7" s="1"/>
  <c r="AS14" i="7"/>
  <c r="BJ8" i="7"/>
  <c r="BV8" i="7" s="1"/>
  <c r="BJ13" i="7"/>
  <c r="BV13" i="7" s="1"/>
  <c r="BM22" i="7"/>
  <c r="BV22" i="7" s="1"/>
  <c r="BM26" i="7"/>
  <c r="BV26" i="7" s="1"/>
  <c r="BM30" i="7"/>
  <c r="BV30" i="7" s="1"/>
  <c r="BM38" i="7"/>
  <c r="BV38" i="7" s="1"/>
  <c r="BM46" i="7"/>
  <c r="BV46" i="7" s="1"/>
  <c r="BM54" i="7"/>
  <c r="BV54" i="7" s="1"/>
  <c r="BM58" i="7"/>
  <c r="BV58" i="7" s="1"/>
  <c r="BM62" i="7"/>
  <c r="BV62" i="7" s="1"/>
  <c r="BJ33" i="7"/>
  <c r="BV33" i="7" s="1"/>
  <c r="BJ39" i="7"/>
  <c r="BV39" i="7" s="1"/>
  <c r="BJ43" i="7"/>
  <c r="BV43" i="7" s="1"/>
  <c r="BJ47" i="7"/>
  <c r="BV47" i="7" s="1"/>
  <c r="BJ51" i="7"/>
  <c r="BV51" i="7" s="1"/>
  <c r="BJ55" i="7"/>
  <c r="BV55" i="7" s="1"/>
  <c r="BJ32" i="7"/>
  <c r="BV32" i="7" s="1"/>
  <c r="BJ9" i="7"/>
  <c r="BV9" i="7" s="1"/>
  <c r="BJ11" i="7"/>
  <c r="BV11" i="7" s="1"/>
  <c r="BJ23" i="7"/>
  <c r="BV23" i="7" s="1"/>
  <c r="BJ27" i="7"/>
  <c r="BV27" i="7" s="1"/>
  <c r="BJ60" i="7"/>
  <c r="BV60" i="7" s="1"/>
  <c r="BJ64" i="7"/>
  <c r="BV64" i="7" s="1"/>
  <c r="BJ15" i="7"/>
  <c r="BV15" i="7" s="1"/>
  <c r="BJ17" i="7"/>
  <c r="BV17" i="7" s="1"/>
  <c r="BJ24" i="7"/>
  <c r="BV24" i="7" s="1"/>
  <c r="BJ28" i="7"/>
  <c r="BV28" i="7" s="1"/>
  <c r="BJ36" i="7"/>
  <c r="BV36" i="7" s="1"/>
  <c r="BJ40" i="7"/>
  <c r="BV40" i="7" s="1"/>
  <c r="BJ44" i="7"/>
  <c r="BV44" i="7" s="1"/>
  <c r="BJ48" i="7"/>
  <c r="BV48" i="7" s="1"/>
  <c r="BJ52" i="7"/>
  <c r="BV52" i="7" s="1"/>
  <c r="BJ56" i="7"/>
  <c r="BV56" i="7" s="1"/>
  <c r="BJ61" i="7"/>
  <c r="BV61" i="7" s="1"/>
  <c r="BJ65" i="7"/>
  <c r="BV65" i="7" s="1"/>
  <c r="BV6" i="7" l="1"/>
  <c r="BV5" i="7"/>
  <c r="CA5" i="6" l="1"/>
  <c r="BM97" i="6" l="1"/>
  <c r="CD100" i="6" s="1"/>
  <c r="BS97" i="6"/>
  <c r="CJ100" i="6" s="1"/>
  <c r="BR97" i="6"/>
  <c r="CI100" i="6" s="1"/>
  <c r="BZ97" i="6"/>
  <c r="CQ100" i="6" s="1"/>
  <c r="BN97" i="6"/>
  <c r="CE100" i="6" s="1"/>
  <c r="BV97" i="6"/>
  <c r="CM100" i="6" s="1"/>
  <c r="CA8" i="6"/>
  <c r="CA12" i="6"/>
  <c r="CA16" i="6"/>
  <c r="CA20" i="6"/>
  <c r="CA24" i="6"/>
  <c r="CA28" i="6"/>
  <c r="CA32" i="6"/>
  <c r="CA36" i="6"/>
  <c r="CA40" i="6"/>
  <c r="CA44" i="6"/>
  <c r="CA48" i="6"/>
  <c r="CA52" i="6"/>
  <c r="CA56" i="6"/>
  <c r="CA60" i="6"/>
  <c r="CA64" i="6"/>
  <c r="CA68" i="6"/>
  <c r="CA72" i="6"/>
  <c r="CA76" i="6"/>
  <c r="CA80" i="6"/>
  <c r="CA84" i="6"/>
  <c r="BO97" i="6"/>
  <c r="CF100" i="6" s="1"/>
  <c r="BW97" i="6"/>
  <c r="CN100" i="6" s="1"/>
  <c r="CA11" i="6"/>
  <c r="CA23" i="6"/>
  <c r="CA27" i="6"/>
  <c r="CA39" i="6"/>
  <c r="CA47" i="6"/>
  <c r="CA51" i="6"/>
  <c r="CA59" i="6"/>
  <c r="CA63" i="6"/>
  <c r="CA71" i="6"/>
  <c r="CA79" i="6"/>
  <c r="CA83" i="6"/>
  <c r="BP97" i="6"/>
  <c r="CG100" i="6" s="1"/>
  <c r="BT97" i="6"/>
  <c r="CK100" i="6" s="1"/>
  <c r="BX97" i="6"/>
  <c r="CO100" i="6" s="1"/>
  <c r="CA7" i="6"/>
  <c r="CA15" i="6"/>
  <c r="CA19" i="6"/>
  <c r="CA31" i="6"/>
  <c r="CA35" i="6"/>
  <c r="CA43" i="6"/>
  <c r="CA55" i="6"/>
  <c r="CA67" i="6"/>
  <c r="CA75" i="6"/>
  <c r="BQ97" i="6"/>
  <c r="CH100" i="6" s="1"/>
  <c r="BU97" i="6"/>
  <c r="CL100" i="6" s="1"/>
  <c r="BY97" i="6"/>
  <c r="CP100" i="6" s="1"/>
  <c r="CA9" i="6"/>
  <c r="CA10" i="6"/>
  <c r="CA13" i="6"/>
  <c r="CA14" i="6"/>
  <c r="CA17" i="6"/>
  <c r="CA18" i="6"/>
  <c r="CA21" i="6"/>
  <c r="CA22" i="6"/>
  <c r="CA25" i="6"/>
  <c r="CA26" i="6"/>
  <c r="CA29" i="6"/>
  <c r="CA30" i="6"/>
  <c r="CA33" i="6"/>
  <c r="CA34" i="6"/>
  <c r="CA37" i="6"/>
  <c r="CA38" i="6"/>
  <c r="CA41" i="6"/>
  <c r="CA42" i="6"/>
  <c r="CA45" i="6"/>
  <c r="CA46" i="6"/>
  <c r="CA49" i="6"/>
  <c r="CA50" i="6"/>
  <c r="CA53" i="6"/>
  <c r="CA54" i="6"/>
  <c r="CA57" i="6"/>
  <c r="CA58" i="6"/>
  <c r="CA61" i="6"/>
  <c r="CA62" i="6"/>
  <c r="CA65" i="6"/>
  <c r="CA66" i="6"/>
  <c r="CA69" i="6"/>
  <c r="CA70" i="6"/>
  <c r="CA73" i="6"/>
  <c r="CA74" i="6"/>
  <c r="CA77" i="6"/>
  <c r="CA78" i="6"/>
  <c r="CA81" i="6"/>
  <c r="CA82" i="6"/>
  <c r="CA85" i="6"/>
  <c r="BV100" i="7" l="1"/>
  <c r="O89" i="25" l="1"/>
  <c r="G89" i="25"/>
  <c r="I89" i="25"/>
  <c r="M89" i="25"/>
  <c r="D89" i="25"/>
  <c r="K89" i="25"/>
  <c r="R90" i="25"/>
  <c r="N89" i="25"/>
  <c r="P89" i="25"/>
  <c r="H89" i="25"/>
  <c r="F89" i="25"/>
  <c r="L89" i="25"/>
  <c r="J89" i="25"/>
  <c r="Q89" i="25"/>
  <c r="E89" i="25"/>
  <c r="D90" i="25" l="1"/>
  <c r="AH91" i="26"/>
  <c r="AH88" i="26"/>
  <c r="AH95" i="26"/>
  <c r="AH94" i="26"/>
  <c r="AH93" i="26"/>
  <c r="AH92" i="26"/>
  <c r="AH81" i="26"/>
  <c r="AH87" i="26"/>
  <c r="AH86" i="26"/>
  <c r="AH82" i="26"/>
  <c r="AH90" i="26"/>
  <c r="AH83" i="26"/>
  <c r="AH80" i="26"/>
  <c r="AH77" i="26"/>
  <c r="AH75" i="26"/>
  <c r="AH76" i="26"/>
  <c r="AH74" i="26"/>
  <c r="AH71" i="26"/>
  <c r="AH69" i="26"/>
  <c r="AH67" i="26"/>
  <c r="AH66" i="26"/>
  <c r="AH70" i="26"/>
  <c r="AH79" i="26"/>
  <c r="AH72" i="26"/>
  <c r="AH68" i="26"/>
  <c r="AH85" i="26"/>
  <c r="AH73" i="26"/>
  <c r="AH89" i="26"/>
  <c r="AH78" i="26"/>
  <c r="AH84" i="26"/>
  <c r="L90" i="25"/>
  <c r="L19" i="18"/>
  <c r="N90" i="25"/>
  <c r="N19" i="18"/>
  <c r="M90" i="25"/>
  <c r="M19" i="18"/>
  <c r="E90" i="25"/>
  <c r="E19" i="18"/>
  <c r="F90" i="25"/>
  <c r="F19" i="18"/>
  <c r="R20" i="18"/>
  <c r="AH100" i="6"/>
  <c r="I90" i="25"/>
  <c r="I19" i="18"/>
  <c r="Q90" i="25"/>
  <c r="Q19" i="18"/>
  <c r="H90" i="25"/>
  <c r="H19" i="18"/>
  <c r="K90" i="25"/>
  <c r="K19" i="18"/>
  <c r="G90" i="25"/>
  <c r="G19" i="18"/>
  <c r="J90" i="25"/>
  <c r="J19" i="18"/>
  <c r="P90" i="25"/>
  <c r="P19" i="18"/>
  <c r="D19" i="18"/>
  <c r="O90" i="25"/>
  <c r="O19" i="18"/>
  <c r="D27" i="18"/>
  <c r="D33" i="18" s="1"/>
  <c r="AE95" i="26" l="1"/>
  <c r="CO95" i="26" s="1"/>
  <c r="AE94" i="26"/>
  <c r="CO94" i="26" s="1"/>
  <c r="AE93" i="26"/>
  <c r="CO93" i="26" s="1"/>
  <c r="AE92" i="26"/>
  <c r="CO92" i="26" s="1"/>
  <c r="AE89" i="26"/>
  <c r="CO89" i="26" s="1"/>
  <c r="AE90" i="26"/>
  <c r="CO90" i="26" s="1"/>
  <c r="AE83" i="26"/>
  <c r="CO83" i="26" s="1"/>
  <c r="AE82" i="26"/>
  <c r="CO82" i="26" s="1"/>
  <c r="AE80" i="26"/>
  <c r="CO80" i="26" s="1"/>
  <c r="AE77" i="26"/>
  <c r="CO77" i="26" s="1"/>
  <c r="AE75" i="26"/>
  <c r="CO75" i="26" s="1"/>
  <c r="AE87" i="26"/>
  <c r="CO87" i="26" s="1"/>
  <c r="AE86" i="26"/>
  <c r="CO86" i="26" s="1"/>
  <c r="AE78" i="26"/>
  <c r="CO78" i="26" s="1"/>
  <c r="AE76" i="26"/>
  <c r="CO76" i="26" s="1"/>
  <c r="AE74" i="26"/>
  <c r="CO74" i="26" s="1"/>
  <c r="AE73" i="26"/>
  <c r="CO73" i="26" s="1"/>
  <c r="AE69" i="26"/>
  <c r="CO69" i="26" s="1"/>
  <c r="AE91" i="26"/>
  <c r="CO91" i="26" s="1"/>
  <c r="AE88" i="26"/>
  <c r="CO88" i="26" s="1"/>
  <c r="AE81" i="26"/>
  <c r="CO81" i="26" s="1"/>
  <c r="AE79" i="26"/>
  <c r="CO79" i="26" s="1"/>
  <c r="AE72" i="26"/>
  <c r="CO72" i="26" s="1"/>
  <c r="AE70" i="26"/>
  <c r="CO70" i="26" s="1"/>
  <c r="AE67" i="26"/>
  <c r="CO67" i="26" s="1"/>
  <c r="AE66" i="26"/>
  <c r="AE85" i="26"/>
  <c r="CO85" i="26" s="1"/>
  <c r="AE84" i="26"/>
  <c r="CO84" i="26" s="1"/>
  <c r="AE71" i="26"/>
  <c r="CO71" i="26" s="1"/>
  <c r="AE68" i="26"/>
  <c r="CO68" i="26" s="1"/>
  <c r="Z91" i="26"/>
  <c r="CJ91" i="26" s="1"/>
  <c r="Z88" i="26"/>
  <c r="CJ88" i="26" s="1"/>
  <c r="Z95" i="26"/>
  <c r="CJ95" i="26" s="1"/>
  <c r="Z94" i="26"/>
  <c r="CJ94" i="26" s="1"/>
  <c r="Z93" i="26"/>
  <c r="CJ93" i="26" s="1"/>
  <c r="Z92" i="26"/>
  <c r="CJ92" i="26" s="1"/>
  <c r="Z89" i="26"/>
  <c r="CJ89" i="26" s="1"/>
  <c r="Z85" i="26"/>
  <c r="CJ85" i="26" s="1"/>
  <c r="Z84" i="26"/>
  <c r="CJ84" i="26" s="1"/>
  <c r="Z81" i="26"/>
  <c r="CJ81" i="26" s="1"/>
  <c r="Z87" i="26"/>
  <c r="CJ87" i="26" s="1"/>
  <c r="Z86" i="26"/>
  <c r="CJ86" i="26" s="1"/>
  <c r="Z90" i="26"/>
  <c r="CJ90" i="26" s="1"/>
  <c r="Z77" i="26"/>
  <c r="CJ77" i="26" s="1"/>
  <c r="Z75" i="26"/>
  <c r="CJ75" i="26" s="1"/>
  <c r="Z82" i="26"/>
  <c r="CJ82" i="26" s="1"/>
  <c r="Z78" i="26"/>
  <c r="CJ78" i="26" s="1"/>
  <c r="Z76" i="26"/>
  <c r="CJ76" i="26" s="1"/>
  <c r="Z83" i="26"/>
  <c r="CJ83" i="26" s="1"/>
  <c r="Z74" i="26"/>
  <c r="CJ74" i="26" s="1"/>
  <c r="Z70" i="26"/>
  <c r="CJ70" i="26" s="1"/>
  <c r="Z79" i="26"/>
  <c r="CJ79" i="26" s="1"/>
  <c r="Z67" i="26"/>
  <c r="CJ67" i="26" s="1"/>
  <c r="Z66" i="26"/>
  <c r="Z71" i="26"/>
  <c r="CJ71" i="26" s="1"/>
  <c r="Z69" i="26"/>
  <c r="CJ69" i="26" s="1"/>
  <c r="Z80" i="26"/>
  <c r="CJ80" i="26" s="1"/>
  <c r="Z73" i="26"/>
  <c r="CJ73" i="26" s="1"/>
  <c r="Z72" i="26"/>
  <c r="CJ72" i="26" s="1"/>
  <c r="Z68" i="26"/>
  <c r="CJ68" i="26" s="1"/>
  <c r="AA95" i="26"/>
  <c r="CK95" i="26" s="1"/>
  <c r="AA94" i="26"/>
  <c r="CK94" i="26" s="1"/>
  <c r="AA93" i="26"/>
  <c r="CK93" i="26" s="1"/>
  <c r="AA92" i="26"/>
  <c r="CK92" i="26" s="1"/>
  <c r="AA89" i="26"/>
  <c r="CK89" i="26" s="1"/>
  <c r="AA90" i="26"/>
  <c r="CK90" i="26" s="1"/>
  <c r="AA83" i="26"/>
  <c r="CK83" i="26" s="1"/>
  <c r="AA82" i="26"/>
  <c r="CK82" i="26" s="1"/>
  <c r="AA80" i="26"/>
  <c r="CK80" i="26" s="1"/>
  <c r="AA91" i="26"/>
  <c r="CK91" i="26" s="1"/>
  <c r="AA88" i="26"/>
  <c r="CK88" i="26" s="1"/>
  <c r="AA77" i="26"/>
  <c r="CK77" i="26" s="1"/>
  <c r="AA75" i="26"/>
  <c r="CK75" i="26" s="1"/>
  <c r="AA81" i="26"/>
  <c r="CK81" i="26" s="1"/>
  <c r="AA78" i="26"/>
  <c r="CK78" i="26" s="1"/>
  <c r="AA76" i="26"/>
  <c r="CK76" i="26" s="1"/>
  <c r="AA74" i="26"/>
  <c r="CK74" i="26" s="1"/>
  <c r="AA73" i="26"/>
  <c r="CK73" i="26" s="1"/>
  <c r="AA69" i="26"/>
  <c r="CK69" i="26" s="1"/>
  <c r="AA85" i="26"/>
  <c r="CK85" i="26" s="1"/>
  <c r="AA84" i="26"/>
  <c r="CK84" i="26" s="1"/>
  <c r="AA79" i="26"/>
  <c r="CK79" i="26" s="1"/>
  <c r="AA87" i="26"/>
  <c r="CK87" i="26" s="1"/>
  <c r="AA67" i="26"/>
  <c r="CK67" i="26" s="1"/>
  <c r="AA66" i="26"/>
  <c r="AA71" i="26"/>
  <c r="CK71" i="26" s="1"/>
  <c r="AA86" i="26"/>
  <c r="CK86" i="26" s="1"/>
  <c r="AA72" i="26"/>
  <c r="CK72" i="26" s="1"/>
  <c r="AA68" i="26"/>
  <c r="CK68" i="26" s="1"/>
  <c r="AA70" i="26"/>
  <c r="CK70" i="26" s="1"/>
  <c r="AG87" i="26"/>
  <c r="CQ87" i="26" s="1"/>
  <c r="AG86" i="26"/>
  <c r="CQ86" i="26" s="1"/>
  <c r="AG91" i="26"/>
  <c r="CQ91" i="26" s="1"/>
  <c r="AG88" i="26"/>
  <c r="CQ88" i="26" s="1"/>
  <c r="AG81" i="26"/>
  <c r="CQ81" i="26" s="1"/>
  <c r="AG79" i="26"/>
  <c r="CQ79" i="26" s="1"/>
  <c r="AG72" i="26"/>
  <c r="CQ72" i="26" s="1"/>
  <c r="AG95" i="26"/>
  <c r="CQ95" i="26" s="1"/>
  <c r="AG94" i="26"/>
  <c r="CQ94" i="26" s="1"/>
  <c r="AG93" i="26"/>
  <c r="CQ93" i="26" s="1"/>
  <c r="AG92" i="26"/>
  <c r="CQ92" i="26" s="1"/>
  <c r="AG89" i="26"/>
  <c r="CQ89" i="26" s="1"/>
  <c r="AG85" i="26"/>
  <c r="CQ85" i="26" s="1"/>
  <c r="AG84" i="26"/>
  <c r="CQ84" i="26" s="1"/>
  <c r="AG82" i="26"/>
  <c r="CQ82" i="26" s="1"/>
  <c r="AG71" i="26"/>
  <c r="CQ71" i="26" s="1"/>
  <c r="AG90" i="26"/>
  <c r="CQ90" i="26" s="1"/>
  <c r="AG83" i="26"/>
  <c r="CQ83" i="26" s="1"/>
  <c r="AG80" i="26"/>
  <c r="CQ80" i="26" s="1"/>
  <c r="AG77" i="26"/>
  <c r="CQ77" i="26" s="1"/>
  <c r="AG73" i="26"/>
  <c r="CQ73" i="26" s="1"/>
  <c r="AG68" i="26"/>
  <c r="CQ68" i="26" s="1"/>
  <c r="AG74" i="26"/>
  <c r="CQ74" i="26" s="1"/>
  <c r="AG69" i="26"/>
  <c r="CQ69" i="26" s="1"/>
  <c r="AG78" i="26"/>
  <c r="CQ78" i="26" s="1"/>
  <c r="AG75" i="26"/>
  <c r="CQ75" i="26" s="1"/>
  <c r="AG67" i="26"/>
  <c r="CQ67" i="26" s="1"/>
  <c r="AG66" i="26"/>
  <c r="AG76" i="26"/>
  <c r="CQ76" i="26" s="1"/>
  <c r="AG70" i="26"/>
  <c r="CQ70" i="26" s="1"/>
  <c r="U87" i="26"/>
  <c r="CE87" i="26" s="1"/>
  <c r="U86" i="26"/>
  <c r="CE86" i="26" s="1"/>
  <c r="U91" i="26"/>
  <c r="CE91" i="26" s="1"/>
  <c r="U88" i="26"/>
  <c r="CE88" i="26" s="1"/>
  <c r="U90" i="26"/>
  <c r="CE90" i="26" s="1"/>
  <c r="U79" i="26"/>
  <c r="CE79" i="26" s="1"/>
  <c r="U81" i="26"/>
  <c r="CE81" i="26" s="1"/>
  <c r="U71" i="26"/>
  <c r="CE71" i="26" s="1"/>
  <c r="U85" i="26"/>
  <c r="CE85" i="26" s="1"/>
  <c r="U84" i="26"/>
  <c r="CE84" i="26" s="1"/>
  <c r="U82" i="26"/>
  <c r="CE82" i="26" s="1"/>
  <c r="U77" i="26"/>
  <c r="CE77" i="26" s="1"/>
  <c r="U80" i="26"/>
  <c r="CE80" i="26" s="1"/>
  <c r="U75" i="26"/>
  <c r="CE75" i="26" s="1"/>
  <c r="U70" i="26"/>
  <c r="CE70" i="26" s="1"/>
  <c r="U68" i="26"/>
  <c r="CE68" i="26" s="1"/>
  <c r="U95" i="26"/>
  <c r="CE95" i="26" s="1"/>
  <c r="U93" i="26"/>
  <c r="CE93" i="26" s="1"/>
  <c r="U89" i="26"/>
  <c r="CE89" i="26" s="1"/>
  <c r="U83" i="26"/>
  <c r="CE83" i="26" s="1"/>
  <c r="U78" i="26"/>
  <c r="CE78" i="26" s="1"/>
  <c r="U76" i="26"/>
  <c r="CE76" i="26" s="1"/>
  <c r="U73" i="26"/>
  <c r="CE73" i="26" s="1"/>
  <c r="U72" i="26"/>
  <c r="CE72" i="26" s="1"/>
  <c r="U69" i="26"/>
  <c r="CE69" i="26" s="1"/>
  <c r="U67" i="26"/>
  <c r="CE67" i="26" s="1"/>
  <c r="U66" i="26"/>
  <c r="U94" i="26"/>
  <c r="CE94" i="26" s="1"/>
  <c r="U92" i="26"/>
  <c r="CE92" i="26" s="1"/>
  <c r="U74" i="26"/>
  <c r="CE74" i="26" s="1"/>
  <c r="AD91" i="26"/>
  <c r="CN91" i="26" s="1"/>
  <c r="AD88" i="26"/>
  <c r="CN88" i="26" s="1"/>
  <c r="AD95" i="26"/>
  <c r="CN95" i="26" s="1"/>
  <c r="AD94" i="26"/>
  <c r="CN94" i="26" s="1"/>
  <c r="AD93" i="26"/>
  <c r="CN93" i="26" s="1"/>
  <c r="AD92" i="26"/>
  <c r="CN92" i="26" s="1"/>
  <c r="AD89" i="26"/>
  <c r="CN89" i="26" s="1"/>
  <c r="AD85" i="26"/>
  <c r="CN85" i="26" s="1"/>
  <c r="AD84" i="26"/>
  <c r="CN84" i="26" s="1"/>
  <c r="AD81" i="26"/>
  <c r="CN81" i="26" s="1"/>
  <c r="AD83" i="26"/>
  <c r="CN83" i="26" s="1"/>
  <c r="AD80" i="26"/>
  <c r="CN80" i="26" s="1"/>
  <c r="AD77" i="26"/>
  <c r="CN77" i="26" s="1"/>
  <c r="AD75" i="26"/>
  <c r="CN75" i="26" s="1"/>
  <c r="AD87" i="26"/>
  <c r="CN87" i="26" s="1"/>
  <c r="AD86" i="26"/>
  <c r="CN86" i="26" s="1"/>
  <c r="AD78" i="26"/>
  <c r="CN78" i="26" s="1"/>
  <c r="AD76" i="26"/>
  <c r="CN76" i="26" s="1"/>
  <c r="AD82" i="26"/>
  <c r="CN82" i="26" s="1"/>
  <c r="AD79" i="26"/>
  <c r="CN79" i="26" s="1"/>
  <c r="AD73" i="26"/>
  <c r="CN73" i="26" s="1"/>
  <c r="AD72" i="26"/>
  <c r="CN72" i="26" s="1"/>
  <c r="AD70" i="26"/>
  <c r="CN70" i="26" s="1"/>
  <c r="AD67" i="26"/>
  <c r="CN67" i="26" s="1"/>
  <c r="AD66" i="26"/>
  <c r="AD90" i="26"/>
  <c r="CN90" i="26" s="1"/>
  <c r="AD74" i="26"/>
  <c r="CN74" i="26" s="1"/>
  <c r="AD71" i="26"/>
  <c r="CN71" i="26" s="1"/>
  <c r="AD69" i="26"/>
  <c r="CN69" i="26" s="1"/>
  <c r="AD68" i="26"/>
  <c r="CN68" i="26" s="1"/>
  <c r="AF90" i="26"/>
  <c r="CP90" i="26" s="1"/>
  <c r="AF87" i="26"/>
  <c r="CP87" i="26" s="1"/>
  <c r="AF86" i="26"/>
  <c r="CP86" i="26" s="1"/>
  <c r="AF78" i="26"/>
  <c r="CP78" i="26" s="1"/>
  <c r="AF76" i="26"/>
  <c r="CP76" i="26" s="1"/>
  <c r="AF74" i="26"/>
  <c r="CP74" i="26" s="1"/>
  <c r="AF73" i="26"/>
  <c r="CP73" i="26" s="1"/>
  <c r="AF91" i="26"/>
  <c r="CP91" i="26" s="1"/>
  <c r="AF88" i="26"/>
  <c r="CP88" i="26" s="1"/>
  <c r="AF81" i="26"/>
  <c r="CP81" i="26" s="1"/>
  <c r="AF79" i="26"/>
  <c r="CP79" i="26" s="1"/>
  <c r="AF72" i="26"/>
  <c r="CP72" i="26" s="1"/>
  <c r="AF70" i="26"/>
  <c r="CP70" i="26" s="1"/>
  <c r="AF95" i="26"/>
  <c r="CP95" i="26" s="1"/>
  <c r="AF94" i="26"/>
  <c r="CP94" i="26" s="1"/>
  <c r="AF93" i="26"/>
  <c r="CP93" i="26" s="1"/>
  <c r="AF92" i="26"/>
  <c r="CP92" i="26" s="1"/>
  <c r="AF89" i="26"/>
  <c r="CP89" i="26" s="1"/>
  <c r="AF85" i="26"/>
  <c r="CP85" i="26" s="1"/>
  <c r="AF84" i="26"/>
  <c r="CP84" i="26" s="1"/>
  <c r="AF82" i="26"/>
  <c r="CP82" i="26" s="1"/>
  <c r="AF77" i="26"/>
  <c r="CP77" i="26" s="1"/>
  <c r="AF71" i="26"/>
  <c r="CP71" i="26" s="1"/>
  <c r="AF68" i="26"/>
  <c r="CP68" i="26" s="1"/>
  <c r="AF80" i="26"/>
  <c r="CP80" i="26" s="1"/>
  <c r="AF69" i="26"/>
  <c r="CP69" i="26" s="1"/>
  <c r="AF83" i="26"/>
  <c r="CP83" i="26" s="1"/>
  <c r="AF75" i="26"/>
  <c r="CP75" i="26" s="1"/>
  <c r="AF67" i="26"/>
  <c r="CP67" i="26" s="1"/>
  <c r="AF66" i="26"/>
  <c r="W95" i="26"/>
  <c r="CG95" i="26" s="1"/>
  <c r="W94" i="26"/>
  <c r="CG94" i="26" s="1"/>
  <c r="W93" i="26"/>
  <c r="CG93" i="26" s="1"/>
  <c r="W92" i="26"/>
  <c r="CG92" i="26" s="1"/>
  <c r="W89" i="26"/>
  <c r="CG89" i="26" s="1"/>
  <c r="W90" i="26"/>
  <c r="CG90" i="26" s="1"/>
  <c r="W83" i="26"/>
  <c r="CG83" i="26" s="1"/>
  <c r="W82" i="26"/>
  <c r="CG82" i="26" s="1"/>
  <c r="W80" i="26"/>
  <c r="CG80" i="26" s="1"/>
  <c r="W81" i="26"/>
  <c r="CG81" i="26" s="1"/>
  <c r="W77" i="26"/>
  <c r="CG77" i="26" s="1"/>
  <c r="W75" i="26"/>
  <c r="CG75" i="26" s="1"/>
  <c r="W87" i="26"/>
  <c r="CG87" i="26" s="1"/>
  <c r="W86" i="26"/>
  <c r="CG86" i="26" s="1"/>
  <c r="W85" i="26"/>
  <c r="CG85" i="26" s="1"/>
  <c r="W84" i="26"/>
  <c r="CG84" i="26" s="1"/>
  <c r="W78" i="26"/>
  <c r="CG78" i="26" s="1"/>
  <c r="W76" i="26"/>
  <c r="CG76" i="26" s="1"/>
  <c r="W74" i="26"/>
  <c r="CG74" i="26" s="1"/>
  <c r="W73" i="26"/>
  <c r="CG73" i="26" s="1"/>
  <c r="W69" i="26"/>
  <c r="CG69" i="26" s="1"/>
  <c r="W91" i="26"/>
  <c r="CG91" i="26" s="1"/>
  <c r="W88" i="26"/>
  <c r="CG88" i="26" s="1"/>
  <c r="W79" i="26"/>
  <c r="CG79" i="26" s="1"/>
  <c r="W72" i="26"/>
  <c r="CG72" i="26" s="1"/>
  <c r="W71" i="26"/>
  <c r="CG71" i="26" s="1"/>
  <c r="W67" i="26"/>
  <c r="CG67" i="26" s="1"/>
  <c r="W66" i="26"/>
  <c r="W70" i="26"/>
  <c r="CG70" i="26" s="1"/>
  <c r="W68" i="26"/>
  <c r="CG68" i="26" s="1"/>
  <c r="X90" i="26"/>
  <c r="CH90" i="26" s="1"/>
  <c r="X87" i="26"/>
  <c r="CH87" i="26" s="1"/>
  <c r="X86" i="26"/>
  <c r="CH86" i="26" s="1"/>
  <c r="X85" i="26"/>
  <c r="CH85" i="26" s="1"/>
  <c r="X84" i="26"/>
  <c r="CH84" i="26" s="1"/>
  <c r="X82" i="26"/>
  <c r="CH82" i="26" s="1"/>
  <c r="X78" i="26"/>
  <c r="CH78" i="26" s="1"/>
  <c r="X76" i="26"/>
  <c r="CH76" i="26" s="1"/>
  <c r="X74" i="26"/>
  <c r="CH74" i="26" s="1"/>
  <c r="X73" i="26"/>
  <c r="CH73" i="26" s="1"/>
  <c r="X91" i="26"/>
  <c r="CH91" i="26" s="1"/>
  <c r="X88" i="26"/>
  <c r="CH88" i="26" s="1"/>
  <c r="X83" i="26"/>
  <c r="CH83" i="26" s="1"/>
  <c r="X80" i="26"/>
  <c r="CH80" i="26" s="1"/>
  <c r="X79" i="26"/>
  <c r="CH79" i="26" s="1"/>
  <c r="X72" i="26"/>
  <c r="CH72" i="26" s="1"/>
  <c r="X70" i="26"/>
  <c r="CH70" i="26" s="1"/>
  <c r="X95" i="26"/>
  <c r="CH95" i="26" s="1"/>
  <c r="X94" i="26"/>
  <c r="CH94" i="26" s="1"/>
  <c r="X93" i="26"/>
  <c r="CH93" i="26" s="1"/>
  <c r="X92" i="26"/>
  <c r="CH92" i="26" s="1"/>
  <c r="X89" i="26"/>
  <c r="CH89" i="26" s="1"/>
  <c r="X69" i="26"/>
  <c r="CH69" i="26" s="1"/>
  <c r="X68" i="26"/>
  <c r="CH68" i="26" s="1"/>
  <c r="X81" i="26"/>
  <c r="CH81" i="26" s="1"/>
  <c r="X77" i="26"/>
  <c r="CH77" i="26" s="1"/>
  <c r="X75" i="26"/>
  <c r="CH75" i="26" s="1"/>
  <c r="X71" i="26"/>
  <c r="CH71" i="26" s="1"/>
  <c r="X67" i="26"/>
  <c r="CH67" i="26" s="1"/>
  <c r="X66" i="26"/>
  <c r="Y87" i="26"/>
  <c r="CI87" i="26" s="1"/>
  <c r="Y86" i="26"/>
  <c r="CI86" i="26" s="1"/>
  <c r="Y91" i="26"/>
  <c r="CI91" i="26" s="1"/>
  <c r="Y88" i="26"/>
  <c r="CI88" i="26" s="1"/>
  <c r="Y83" i="26"/>
  <c r="CI83" i="26" s="1"/>
  <c r="Y80" i="26"/>
  <c r="CI80" i="26" s="1"/>
  <c r="Y79" i="26"/>
  <c r="CI79" i="26" s="1"/>
  <c r="Y72" i="26"/>
  <c r="CI72" i="26" s="1"/>
  <c r="Y95" i="26"/>
  <c r="CI95" i="26" s="1"/>
  <c r="Y94" i="26"/>
  <c r="CI94" i="26" s="1"/>
  <c r="Y93" i="26"/>
  <c r="CI93" i="26" s="1"/>
  <c r="Y92" i="26"/>
  <c r="CI92" i="26" s="1"/>
  <c r="Y89" i="26"/>
  <c r="CI89" i="26" s="1"/>
  <c r="Y71" i="26"/>
  <c r="CI71" i="26" s="1"/>
  <c r="Y90" i="26"/>
  <c r="CI90" i="26" s="1"/>
  <c r="Y81" i="26"/>
  <c r="CI81" i="26" s="1"/>
  <c r="Y77" i="26"/>
  <c r="CI77" i="26" s="1"/>
  <c r="Y78" i="26"/>
  <c r="CI78" i="26" s="1"/>
  <c r="Y73" i="26"/>
  <c r="CI73" i="26" s="1"/>
  <c r="Y68" i="26"/>
  <c r="CI68" i="26" s="1"/>
  <c r="Y82" i="26"/>
  <c r="CI82" i="26" s="1"/>
  <c r="Y76" i="26"/>
  <c r="CI76" i="26" s="1"/>
  <c r="Y74" i="26"/>
  <c r="CI74" i="26" s="1"/>
  <c r="Y70" i="26"/>
  <c r="CI70" i="26" s="1"/>
  <c r="Y85" i="26"/>
  <c r="CI85" i="26" s="1"/>
  <c r="Y75" i="26"/>
  <c r="CI75" i="26" s="1"/>
  <c r="Y67" i="26"/>
  <c r="CI67" i="26" s="1"/>
  <c r="Y66" i="26"/>
  <c r="Y84" i="26"/>
  <c r="CI84" i="26" s="1"/>
  <c r="Y69" i="26"/>
  <c r="CI69" i="26" s="1"/>
  <c r="V91" i="26"/>
  <c r="CF91" i="26" s="1"/>
  <c r="V88" i="26"/>
  <c r="CF88" i="26" s="1"/>
  <c r="V95" i="26"/>
  <c r="CF95" i="26" s="1"/>
  <c r="V94" i="26"/>
  <c r="CF94" i="26" s="1"/>
  <c r="V93" i="26"/>
  <c r="CF93" i="26" s="1"/>
  <c r="V92" i="26"/>
  <c r="CF92" i="26" s="1"/>
  <c r="V89" i="26"/>
  <c r="CF89" i="26" s="1"/>
  <c r="V85" i="26"/>
  <c r="CF85" i="26" s="1"/>
  <c r="V84" i="26"/>
  <c r="CF84" i="26" s="1"/>
  <c r="V81" i="26"/>
  <c r="CF81" i="26" s="1"/>
  <c r="V82" i="26"/>
  <c r="CF82" i="26" s="1"/>
  <c r="V77" i="26"/>
  <c r="CF77" i="26" s="1"/>
  <c r="V75" i="26"/>
  <c r="CF75" i="26" s="1"/>
  <c r="V87" i="26"/>
  <c r="CF87" i="26" s="1"/>
  <c r="V86" i="26"/>
  <c r="CF86" i="26" s="1"/>
  <c r="V83" i="26"/>
  <c r="CF83" i="26" s="1"/>
  <c r="V80" i="26"/>
  <c r="CF80" i="26" s="1"/>
  <c r="V78" i="26"/>
  <c r="CF78" i="26" s="1"/>
  <c r="V76" i="26"/>
  <c r="CF76" i="26" s="1"/>
  <c r="V73" i="26"/>
  <c r="CF73" i="26" s="1"/>
  <c r="V72" i="26"/>
  <c r="CF72" i="26" s="1"/>
  <c r="V71" i="26"/>
  <c r="CF71" i="26" s="1"/>
  <c r="V69" i="26"/>
  <c r="CF69" i="26" s="1"/>
  <c r="V67" i="26"/>
  <c r="CF67" i="26" s="1"/>
  <c r="V66" i="26"/>
  <c r="V79" i="26"/>
  <c r="CF79" i="26" s="1"/>
  <c r="V74" i="26"/>
  <c r="CF74" i="26" s="1"/>
  <c r="V90" i="26"/>
  <c r="CF90" i="26" s="1"/>
  <c r="V70" i="26"/>
  <c r="CF70" i="26" s="1"/>
  <c r="V68" i="26"/>
  <c r="CF68" i="26" s="1"/>
  <c r="AC87" i="26"/>
  <c r="CM87" i="26" s="1"/>
  <c r="AC86" i="26"/>
  <c r="CM86" i="26" s="1"/>
  <c r="AC91" i="26"/>
  <c r="CM91" i="26" s="1"/>
  <c r="AC88" i="26"/>
  <c r="CM88" i="26" s="1"/>
  <c r="AC90" i="26"/>
  <c r="CM90" i="26" s="1"/>
  <c r="AC85" i="26"/>
  <c r="CM85" i="26" s="1"/>
  <c r="AC84" i="26"/>
  <c r="CM84" i="26" s="1"/>
  <c r="AC82" i="26"/>
  <c r="CM82" i="26" s="1"/>
  <c r="AC79" i="26"/>
  <c r="CM79" i="26" s="1"/>
  <c r="AC72" i="26"/>
  <c r="CM72" i="26" s="1"/>
  <c r="AC83" i="26"/>
  <c r="CM83" i="26" s="1"/>
  <c r="AC80" i="26"/>
  <c r="CM80" i="26" s="1"/>
  <c r="AC71" i="26"/>
  <c r="CM71" i="26" s="1"/>
  <c r="AC77" i="26"/>
  <c r="CM77" i="26" s="1"/>
  <c r="AC95" i="26"/>
  <c r="CM95" i="26" s="1"/>
  <c r="AC93" i="26"/>
  <c r="CM93" i="26" s="1"/>
  <c r="AC89" i="26"/>
  <c r="CM89" i="26" s="1"/>
  <c r="AC76" i="26"/>
  <c r="CM76" i="26" s="1"/>
  <c r="AC75" i="26"/>
  <c r="CM75" i="26" s="1"/>
  <c r="AC69" i="26"/>
  <c r="CM69" i="26" s="1"/>
  <c r="AC68" i="26"/>
  <c r="CM68" i="26" s="1"/>
  <c r="AC94" i="26"/>
  <c r="CM94" i="26" s="1"/>
  <c r="AC92" i="26"/>
  <c r="CM92" i="26" s="1"/>
  <c r="AC81" i="26"/>
  <c r="CM81" i="26" s="1"/>
  <c r="AC73" i="26"/>
  <c r="CM73" i="26" s="1"/>
  <c r="AC70" i="26"/>
  <c r="CM70" i="26" s="1"/>
  <c r="AC67" i="26"/>
  <c r="CM67" i="26" s="1"/>
  <c r="AC66" i="26"/>
  <c r="AC78" i="26"/>
  <c r="CM78" i="26" s="1"/>
  <c r="AC74" i="26"/>
  <c r="CM74" i="26" s="1"/>
  <c r="AB90" i="26"/>
  <c r="CL90" i="26" s="1"/>
  <c r="AB87" i="26"/>
  <c r="CL87" i="26" s="1"/>
  <c r="AB86" i="26"/>
  <c r="CL86" i="26" s="1"/>
  <c r="AB95" i="26"/>
  <c r="CL95" i="26" s="1"/>
  <c r="AB94" i="26"/>
  <c r="CL94" i="26" s="1"/>
  <c r="AB93" i="26"/>
  <c r="CL93" i="26" s="1"/>
  <c r="AB92" i="26"/>
  <c r="CL92" i="26" s="1"/>
  <c r="AB89" i="26"/>
  <c r="CL89" i="26" s="1"/>
  <c r="AB81" i="26"/>
  <c r="CL81" i="26" s="1"/>
  <c r="AB78" i="26"/>
  <c r="CL78" i="26" s="1"/>
  <c r="AB76" i="26"/>
  <c r="CL76" i="26" s="1"/>
  <c r="AB74" i="26"/>
  <c r="CL74" i="26" s="1"/>
  <c r="AB73" i="26"/>
  <c r="CL73" i="26" s="1"/>
  <c r="AB85" i="26"/>
  <c r="CL85" i="26" s="1"/>
  <c r="AB84" i="26"/>
  <c r="CL84" i="26" s="1"/>
  <c r="AB82" i="26"/>
  <c r="CL82" i="26" s="1"/>
  <c r="AB79" i="26"/>
  <c r="CL79" i="26" s="1"/>
  <c r="AB72" i="26"/>
  <c r="CL72" i="26" s="1"/>
  <c r="AB70" i="26"/>
  <c r="CL70" i="26" s="1"/>
  <c r="AB83" i="26"/>
  <c r="CL83" i="26" s="1"/>
  <c r="AB80" i="26"/>
  <c r="CL80" i="26" s="1"/>
  <c r="AB91" i="26"/>
  <c r="CL91" i="26" s="1"/>
  <c r="AB71" i="26"/>
  <c r="CL71" i="26" s="1"/>
  <c r="AB75" i="26"/>
  <c r="CL75" i="26" s="1"/>
  <c r="AB69" i="26"/>
  <c r="CL69" i="26" s="1"/>
  <c r="AB68" i="26"/>
  <c r="CL68" i="26" s="1"/>
  <c r="AB88" i="26"/>
  <c r="CL88" i="26" s="1"/>
  <c r="AB77" i="26"/>
  <c r="CL77" i="26" s="1"/>
  <c r="AB67" i="26"/>
  <c r="CL67" i="26" s="1"/>
  <c r="AB66" i="26"/>
  <c r="AH97" i="26"/>
  <c r="AH66" i="6"/>
  <c r="AH94" i="6"/>
  <c r="AH76" i="6"/>
  <c r="AH93" i="6"/>
  <c r="AH91" i="6"/>
  <c r="AH72" i="6"/>
  <c r="AH73" i="6"/>
  <c r="AH85" i="6"/>
  <c r="AH81" i="6"/>
  <c r="AH88" i="6"/>
  <c r="AH87" i="6"/>
  <c r="AH74" i="6"/>
  <c r="AH86" i="6"/>
  <c r="AH90" i="6"/>
  <c r="AH79" i="6"/>
  <c r="AH69" i="6"/>
  <c r="AH75" i="6"/>
  <c r="AH67" i="6"/>
  <c r="AH89" i="6"/>
  <c r="AH80" i="6"/>
  <c r="AH82" i="6"/>
  <c r="AH68" i="6"/>
  <c r="AH77" i="6"/>
  <c r="AH78" i="6"/>
  <c r="AH71" i="6"/>
  <c r="AH84" i="6"/>
  <c r="AH95" i="6"/>
  <c r="AH70" i="6"/>
  <c r="AH83" i="6"/>
  <c r="AH92" i="6"/>
  <c r="D20" i="18"/>
  <c r="T100" i="6"/>
  <c r="Z100" i="6"/>
  <c r="J20" i="18"/>
  <c r="AA100" i="6"/>
  <c r="K20" i="18"/>
  <c r="Q20" i="18"/>
  <c r="AG100" i="6"/>
  <c r="E20" i="18"/>
  <c r="U100" i="6"/>
  <c r="N20" i="18"/>
  <c r="AD100" i="6"/>
  <c r="AE100" i="6"/>
  <c r="O20" i="18"/>
  <c r="P20" i="18"/>
  <c r="AF100" i="6"/>
  <c r="W100" i="6"/>
  <c r="G20" i="18"/>
  <c r="X100" i="6"/>
  <c r="H20" i="18"/>
  <c r="I20" i="18"/>
  <c r="Y100" i="6"/>
  <c r="F20" i="18"/>
  <c r="V100" i="6"/>
  <c r="M20" i="18"/>
  <c r="AC100" i="6"/>
  <c r="AB100" i="6"/>
  <c r="L20" i="18"/>
  <c r="T86" i="26" l="1"/>
  <c r="CD86" i="26" s="1"/>
  <c r="T92" i="26"/>
  <c r="CD92" i="26" s="1"/>
  <c r="T78" i="26"/>
  <c r="CD78" i="26" s="1"/>
  <c r="T79" i="26"/>
  <c r="CD79" i="26" s="1"/>
  <c r="T84" i="26"/>
  <c r="CD84" i="26" s="1"/>
  <c r="T68" i="26"/>
  <c r="CD68" i="26" s="1"/>
  <c r="T85" i="26"/>
  <c r="CD85" i="26" s="1"/>
  <c r="T95" i="26"/>
  <c r="CD95" i="26" s="1"/>
  <c r="T89" i="26"/>
  <c r="CD89" i="26" s="1"/>
  <c r="T76" i="26"/>
  <c r="CD76" i="26" s="1"/>
  <c r="T72" i="26"/>
  <c r="CD72" i="26" s="1"/>
  <c r="CR72" i="26" s="1"/>
  <c r="T77" i="26"/>
  <c r="CD77" i="26" s="1"/>
  <c r="T82" i="26"/>
  <c r="CD82" i="26" s="1"/>
  <c r="T69" i="26"/>
  <c r="CD69" i="26" s="1"/>
  <c r="T90" i="26"/>
  <c r="CD90" i="26" s="1"/>
  <c r="CR90" i="26" s="1"/>
  <c r="T94" i="26"/>
  <c r="CD94" i="26" s="1"/>
  <c r="T83" i="26"/>
  <c r="CD83" i="26" s="1"/>
  <c r="T74" i="26"/>
  <c r="CD74" i="26" s="1"/>
  <c r="T70" i="26"/>
  <c r="CD70" i="26" s="1"/>
  <c r="CR70" i="26" s="1"/>
  <c r="T91" i="26"/>
  <c r="CD91" i="26" s="1"/>
  <c r="CR91" i="26" s="1"/>
  <c r="T71" i="26"/>
  <c r="CD71" i="26" s="1"/>
  <c r="T67" i="26"/>
  <c r="CD67" i="26" s="1"/>
  <c r="T87" i="26"/>
  <c r="CD87" i="26" s="1"/>
  <c r="T93" i="26"/>
  <c r="CD93" i="26" s="1"/>
  <c r="CR93" i="26" s="1"/>
  <c r="T80" i="26"/>
  <c r="CD80" i="26" s="1"/>
  <c r="T73" i="26"/>
  <c r="CD73" i="26" s="1"/>
  <c r="T81" i="26"/>
  <c r="CD81" i="26" s="1"/>
  <c r="T75" i="26"/>
  <c r="CD75" i="26" s="1"/>
  <c r="CR75" i="26" s="1"/>
  <c r="T88" i="26"/>
  <c r="CD88" i="26" s="1"/>
  <c r="T66" i="26"/>
  <c r="CR78" i="26"/>
  <c r="CR92" i="26"/>
  <c r="CR88" i="26"/>
  <c r="CR74" i="26"/>
  <c r="CR67" i="26"/>
  <c r="CR84" i="26"/>
  <c r="CR83" i="26"/>
  <c r="CR94" i="26"/>
  <c r="CR80" i="26"/>
  <c r="CR71" i="26"/>
  <c r="CR86" i="26"/>
  <c r="CR82" i="26"/>
  <c r="CR95" i="26"/>
  <c r="CR79" i="26"/>
  <c r="CQ66" i="26"/>
  <c r="CQ97" i="26" s="1"/>
  <c r="CQ102" i="26" s="1"/>
  <c r="AG97" i="26"/>
  <c r="CJ66" i="26"/>
  <c r="CJ97" i="26" s="1"/>
  <c r="CJ102" i="26" s="1"/>
  <c r="Z97" i="26"/>
  <c r="CR69" i="26"/>
  <c r="AA97" i="26"/>
  <c r="CK66" i="26"/>
  <c r="CK97" i="26" s="1"/>
  <c r="CK102" i="26" s="1"/>
  <c r="CR89" i="26"/>
  <c r="AB97" i="26"/>
  <c r="CL66" i="26"/>
  <c r="CL97" i="26" s="1"/>
  <c r="CL102" i="26" s="1"/>
  <c r="CM66" i="26"/>
  <c r="CM97" i="26" s="1"/>
  <c r="CM102" i="26" s="1"/>
  <c r="AC97" i="26"/>
  <c r="Y97" i="26"/>
  <c r="CI66" i="26"/>
  <c r="CI97" i="26" s="1"/>
  <c r="CI102" i="26" s="1"/>
  <c r="X97" i="26"/>
  <c r="CH66" i="26"/>
  <c r="CH97" i="26" s="1"/>
  <c r="CH102" i="26" s="1"/>
  <c r="CG66" i="26"/>
  <c r="CG97" i="26" s="1"/>
  <c r="CG102" i="26" s="1"/>
  <c r="W97" i="26"/>
  <c r="CR73" i="26"/>
  <c r="AF97" i="26"/>
  <c r="CP66" i="26"/>
  <c r="CP97" i="26" s="1"/>
  <c r="CP102" i="26" s="1"/>
  <c r="CR87" i="26"/>
  <c r="CR77" i="26"/>
  <c r="CR76" i="26"/>
  <c r="CR68" i="26"/>
  <c r="CO66" i="26"/>
  <c r="CO97" i="26" s="1"/>
  <c r="CO102" i="26" s="1"/>
  <c r="AE97" i="26"/>
  <c r="CR81" i="26"/>
  <c r="CF66" i="26"/>
  <c r="CF97" i="26" s="1"/>
  <c r="CF102" i="26" s="1"/>
  <c r="V97" i="26"/>
  <c r="CR85" i="26"/>
  <c r="CN66" i="26"/>
  <c r="CN97" i="26" s="1"/>
  <c r="CN102" i="26" s="1"/>
  <c r="AD97" i="26"/>
  <c r="U97" i="26"/>
  <c r="CE66" i="26"/>
  <c r="CE97" i="26" s="1"/>
  <c r="CE102" i="26" s="1"/>
  <c r="W85" i="6"/>
  <c r="W88" i="6"/>
  <c r="W72" i="6"/>
  <c r="W87" i="6"/>
  <c r="W93" i="6"/>
  <c r="W91" i="6"/>
  <c r="W84" i="6"/>
  <c r="W78" i="6"/>
  <c r="W76" i="6"/>
  <c r="W95" i="6"/>
  <c r="W86" i="6"/>
  <c r="W71" i="6"/>
  <c r="W82" i="6"/>
  <c r="W75" i="6"/>
  <c r="W66" i="6"/>
  <c r="W80" i="6"/>
  <c r="W81" i="6"/>
  <c r="W94" i="6"/>
  <c r="W73" i="6"/>
  <c r="W92" i="6"/>
  <c r="W70" i="6"/>
  <c r="W90" i="6"/>
  <c r="W74" i="6"/>
  <c r="W89" i="6"/>
  <c r="W68" i="6"/>
  <c r="W69" i="6"/>
  <c r="W77" i="6"/>
  <c r="W67" i="6"/>
  <c r="W83" i="6"/>
  <c r="W79" i="6"/>
  <c r="AE66" i="6"/>
  <c r="AE83" i="6"/>
  <c r="AE86" i="6"/>
  <c r="AE90" i="6"/>
  <c r="AE81" i="6"/>
  <c r="AE93" i="6"/>
  <c r="AE80" i="6"/>
  <c r="AE68" i="6"/>
  <c r="AE91" i="6"/>
  <c r="AE87" i="6"/>
  <c r="AE75" i="6"/>
  <c r="AE77" i="6"/>
  <c r="AE71" i="6"/>
  <c r="AE92" i="6"/>
  <c r="AE74" i="6"/>
  <c r="AE72" i="6"/>
  <c r="AE67" i="6"/>
  <c r="AE94" i="6"/>
  <c r="AE95" i="6"/>
  <c r="AE84" i="6"/>
  <c r="AE78" i="6"/>
  <c r="AE88" i="6"/>
  <c r="AE89" i="6"/>
  <c r="AE82" i="6"/>
  <c r="AE70" i="6"/>
  <c r="AE73" i="6"/>
  <c r="AE69" i="6"/>
  <c r="AE76" i="6"/>
  <c r="AE85" i="6"/>
  <c r="AE79" i="6"/>
  <c r="AA95" i="6"/>
  <c r="AA69" i="6"/>
  <c r="AA86" i="6"/>
  <c r="AA70" i="6"/>
  <c r="AA94" i="6"/>
  <c r="AA71" i="6"/>
  <c r="AA66" i="6"/>
  <c r="AA93" i="6"/>
  <c r="AA68" i="6"/>
  <c r="AA89" i="6"/>
  <c r="AA88" i="6"/>
  <c r="AA73" i="6"/>
  <c r="AA74" i="6"/>
  <c r="AA92" i="6"/>
  <c r="AA84" i="6"/>
  <c r="AA83" i="6"/>
  <c r="AA76" i="6"/>
  <c r="AA90" i="6"/>
  <c r="AA87" i="6"/>
  <c r="AA72" i="6"/>
  <c r="AA79" i="6"/>
  <c r="AA91" i="6"/>
  <c r="AA75" i="6"/>
  <c r="AA80" i="6"/>
  <c r="AA82" i="6"/>
  <c r="AA67" i="6"/>
  <c r="AA78" i="6"/>
  <c r="AA85" i="6"/>
  <c r="AA81" i="6"/>
  <c r="AA77" i="6"/>
  <c r="V80" i="6"/>
  <c r="V92" i="6"/>
  <c r="V95" i="6"/>
  <c r="V83" i="6"/>
  <c r="V89" i="6"/>
  <c r="V91" i="6"/>
  <c r="V70" i="6"/>
  <c r="V75" i="6"/>
  <c r="V82" i="6"/>
  <c r="V94" i="6"/>
  <c r="V72" i="6"/>
  <c r="V81" i="6"/>
  <c r="V78" i="6"/>
  <c r="V86" i="6"/>
  <c r="V68" i="6"/>
  <c r="V84" i="6"/>
  <c r="V73" i="6"/>
  <c r="V71" i="6"/>
  <c r="V79" i="6"/>
  <c r="V93" i="6"/>
  <c r="V87" i="6"/>
  <c r="V90" i="6"/>
  <c r="V85" i="6"/>
  <c r="V69" i="6"/>
  <c r="V88" i="6"/>
  <c r="V74" i="6"/>
  <c r="V76" i="6"/>
  <c r="V77" i="6"/>
  <c r="V67" i="6"/>
  <c r="V66" i="6"/>
  <c r="AF73" i="6"/>
  <c r="CP73" i="6" s="1"/>
  <c r="AF82" i="6"/>
  <c r="CP82" i="6" s="1"/>
  <c r="AF78" i="6"/>
  <c r="CP78" i="6" s="1"/>
  <c r="AF76" i="6"/>
  <c r="CP76" i="6" s="1"/>
  <c r="AF71" i="6"/>
  <c r="CP71" i="6" s="1"/>
  <c r="AF95" i="6"/>
  <c r="CP95" i="6" s="1"/>
  <c r="AF66" i="6"/>
  <c r="AF70" i="6"/>
  <c r="CP70" i="6" s="1"/>
  <c r="AF81" i="6"/>
  <c r="CP81" i="6" s="1"/>
  <c r="AF77" i="6"/>
  <c r="CP77" i="6" s="1"/>
  <c r="AF69" i="6"/>
  <c r="CP69" i="6" s="1"/>
  <c r="AF86" i="6"/>
  <c r="CP86" i="6" s="1"/>
  <c r="AF89" i="6"/>
  <c r="CP89" i="6" s="1"/>
  <c r="AF84" i="6"/>
  <c r="CP84" i="6" s="1"/>
  <c r="AF72" i="6"/>
  <c r="CP72" i="6" s="1"/>
  <c r="AF90" i="6"/>
  <c r="CP90" i="6" s="1"/>
  <c r="AF85" i="6"/>
  <c r="CP85" i="6" s="1"/>
  <c r="AF93" i="6"/>
  <c r="CP93" i="6" s="1"/>
  <c r="AF79" i="6"/>
  <c r="CP79" i="6" s="1"/>
  <c r="AF91" i="6"/>
  <c r="CP91" i="6" s="1"/>
  <c r="AF75" i="6"/>
  <c r="CP75" i="6" s="1"/>
  <c r="AF92" i="6"/>
  <c r="CP92" i="6" s="1"/>
  <c r="AF80" i="6"/>
  <c r="CP80" i="6" s="1"/>
  <c r="AF68" i="6"/>
  <c r="CP68" i="6" s="1"/>
  <c r="AF83" i="6"/>
  <c r="CP83" i="6" s="1"/>
  <c r="AF87" i="6"/>
  <c r="CP87" i="6" s="1"/>
  <c r="AF94" i="6"/>
  <c r="CP94" i="6" s="1"/>
  <c r="AF74" i="6"/>
  <c r="CP74" i="6" s="1"/>
  <c r="AF67" i="6"/>
  <c r="CP67" i="6" s="1"/>
  <c r="AF88" i="6"/>
  <c r="CP88" i="6" s="1"/>
  <c r="AD89" i="6"/>
  <c r="AD83" i="6"/>
  <c r="AD79" i="6"/>
  <c r="AD78" i="6"/>
  <c r="AD75" i="6"/>
  <c r="AD69" i="6"/>
  <c r="AD77" i="6"/>
  <c r="AD72" i="6"/>
  <c r="AD66" i="6"/>
  <c r="AD67" i="6"/>
  <c r="AD92" i="6"/>
  <c r="AD86" i="6"/>
  <c r="AD93" i="6"/>
  <c r="AD88" i="6"/>
  <c r="AD71" i="6"/>
  <c r="AD81" i="6"/>
  <c r="AD85" i="6"/>
  <c r="AD95" i="6"/>
  <c r="AD90" i="6"/>
  <c r="AD87" i="6"/>
  <c r="AD70" i="6"/>
  <c r="AD84" i="6"/>
  <c r="AD91" i="6"/>
  <c r="AD80" i="6"/>
  <c r="AD68" i="6"/>
  <c r="AD73" i="6"/>
  <c r="AD76" i="6"/>
  <c r="AD94" i="6"/>
  <c r="AD82" i="6"/>
  <c r="AD74" i="6"/>
  <c r="AG87" i="6"/>
  <c r="CQ87" i="6" s="1"/>
  <c r="AG92" i="6"/>
  <c r="CQ92" i="6" s="1"/>
  <c r="AG71" i="6"/>
  <c r="CQ71" i="6" s="1"/>
  <c r="AG86" i="6"/>
  <c r="CQ86" i="6" s="1"/>
  <c r="AG94" i="6"/>
  <c r="CQ94" i="6" s="1"/>
  <c r="AG95" i="6"/>
  <c r="CQ95" i="6" s="1"/>
  <c r="AG81" i="6"/>
  <c r="CQ81" i="6" s="1"/>
  <c r="AG77" i="6"/>
  <c r="CQ77" i="6" s="1"/>
  <c r="AG68" i="6"/>
  <c r="CQ68" i="6" s="1"/>
  <c r="AG83" i="6"/>
  <c r="CQ83" i="6" s="1"/>
  <c r="AG84" i="6"/>
  <c r="CQ84" i="6" s="1"/>
  <c r="AG74" i="6"/>
  <c r="CQ74" i="6" s="1"/>
  <c r="AG85" i="6"/>
  <c r="CQ85" i="6" s="1"/>
  <c r="AG91" i="6"/>
  <c r="CQ91" i="6" s="1"/>
  <c r="AG88" i="6"/>
  <c r="CQ88" i="6" s="1"/>
  <c r="AG70" i="6"/>
  <c r="CQ70" i="6" s="1"/>
  <c r="AG75" i="6"/>
  <c r="CQ75" i="6" s="1"/>
  <c r="AG89" i="6"/>
  <c r="CQ89" i="6" s="1"/>
  <c r="AG76" i="6"/>
  <c r="CQ76" i="6" s="1"/>
  <c r="AG82" i="6"/>
  <c r="CQ82" i="6" s="1"/>
  <c r="AG93" i="6"/>
  <c r="CQ93" i="6" s="1"/>
  <c r="AG79" i="6"/>
  <c r="CQ79" i="6" s="1"/>
  <c r="AG90" i="6"/>
  <c r="CQ90" i="6" s="1"/>
  <c r="AG72" i="6"/>
  <c r="CQ72" i="6" s="1"/>
  <c r="AG73" i="6"/>
  <c r="CQ73" i="6" s="1"/>
  <c r="AG69" i="6"/>
  <c r="CQ69" i="6" s="1"/>
  <c r="AG80" i="6"/>
  <c r="CQ80" i="6" s="1"/>
  <c r="AG78" i="6"/>
  <c r="CQ78" i="6" s="1"/>
  <c r="AG66" i="6"/>
  <c r="AG67" i="6"/>
  <c r="CQ67" i="6" s="1"/>
  <c r="AB89" i="6"/>
  <c r="AB84" i="6"/>
  <c r="AB86" i="6"/>
  <c r="AB67" i="6"/>
  <c r="AB81" i="6"/>
  <c r="AB70" i="6"/>
  <c r="AB91" i="6"/>
  <c r="AB88" i="6"/>
  <c r="AB71" i="6"/>
  <c r="AB76" i="6"/>
  <c r="AB94" i="6"/>
  <c r="AB83" i="6"/>
  <c r="AB79" i="6"/>
  <c r="AB77" i="6"/>
  <c r="AB85" i="6"/>
  <c r="AB74" i="6"/>
  <c r="AB68" i="6"/>
  <c r="AB69" i="6"/>
  <c r="AB93" i="6"/>
  <c r="AB87" i="6"/>
  <c r="AB75" i="6"/>
  <c r="AB78" i="6"/>
  <c r="AB80" i="6"/>
  <c r="AB95" i="6"/>
  <c r="AB92" i="6"/>
  <c r="AB73" i="6"/>
  <c r="AB82" i="6"/>
  <c r="AB90" i="6"/>
  <c r="AB72" i="6"/>
  <c r="AB66" i="6"/>
  <c r="X66" i="6"/>
  <c r="X80" i="6"/>
  <c r="X82" i="6"/>
  <c r="X90" i="6"/>
  <c r="X79" i="6"/>
  <c r="X83" i="6"/>
  <c r="X71" i="6"/>
  <c r="X84" i="6"/>
  <c r="X68" i="6"/>
  <c r="X81" i="6"/>
  <c r="X73" i="6"/>
  <c r="X78" i="6"/>
  <c r="X74" i="6"/>
  <c r="X67" i="6"/>
  <c r="X91" i="6"/>
  <c r="X87" i="6"/>
  <c r="X88" i="6"/>
  <c r="X93" i="6"/>
  <c r="X69" i="6"/>
  <c r="X76" i="6"/>
  <c r="X85" i="6"/>
  <c r="X94" i="6"/>
  <c r="X92" i="6"/>
  <c r="X72" i="6"/>
  <c r="X89" i="6"/>
  <c r="X75" i="6"/>
  <c r="X95" i="6"/>
  <c r="X86" i="6"/>
  <c r="X77" i="6"/>
  <c r="X70" i="6"/>
  <c r="Z94" i="6"/>
  <c r="Z66" i="6"/>
  <c r="Z91" i="6"/>
  <c r="Z89" i="6"/>
  <c r="Z77" i="6"/>
  <c r="Z92" i="6"/>
  <c r="Z87" i="6"/>
  <c r="Z84" i="6"/>
  <c r="Z67" i="6"/>
  <c r="Z71" i="6"/>
  <c r="Z75" i="6"/>
  <c r="Z73" i="6"/>
  <c r="Z79" i="6"/>
  <c r="Z80" i="6"/>
  <c r="Z90" i="6"/>
  <c r="Z78" i="6"/>
  <c r="Z95" i="6"/>
  <c r="Z69" i="6"/>
  <c r="Z81" i="6"/>
  <c r="Z74" i="6"/>
  <c r="Z93" i="6"/>
  <c r="Z72" i="6"/>
  <c r="Z85" i="6"/>
  <c r="Z86" i="6"/>
  <c r="Z68" i="6"/>
  <c r="Z76" i="6"/>
  <c r="Z70" i="6"/>
  <c r="Z88" i="6"/>
  <c r="Z83" i="6"/>
  <c r="Z82" i="6"/>
  <c r="AC80" i="6"/>
  <c r="AC94" i="6"/>
  <c r="AC78" i="6"/>
  <c r="AC95" i="6"/>
  <c r="AC79" i="6"/>
  <c r="AC71" i="6"/>
  <c r="AC86" i="6"/>
  <c r="AC93" i="6"/>
  <c r="AC88" i="6"/>
  <c r="AC73" i="6"/>
  <c r="AC89" i="6"/>
  <c r="AC90" i="6"/>
  <c r="AC74" i="6"/>
  <c r="AC83" i="6"/>
  <c r="AC77" i="6"/>
  <c r="AC87" i="6"/>
  <c r="AC70" i="6"/>
  <c r="AC92" i="6"/>
  <c r="AC85" i="6"/>
  <c r="AC84" i="6"/>
  <c r="AC67" i="6"/>
  <c r="AC82" i="6"/>
  <c r="AC91" i="6"/>
  <c r="AC81" i="6"/>
  <c r="AC76" i="6"/>
  <c r="AC68" i="6"/>
  <c r="AC69" i="6"/>
  <c r="AC72" i="6"/>
  <c r="AC66" i="6"/>
  <c r="AC75" i="6"/>
  <c r="Y79" i="6"/>
  <c r="Y89" i="6"/>
  <c r="Y66" i="6"/>
  <c r="Y68" i="6"/>
  <c r="Y95" i="6"/>
  <c r="Y86" i="6"/>
  <c r="Y81" i="6"/>
  <c r="Y74" i="6"/>
  <c r="Y94" i="6"/>
  <c r="Y73" i="6"/>
  <c r="Y78" i="6"/>
  <c r="Y87" i="6"/>
  <c r="Y72" i="6"/>
  <c r="Y67" i="6"/>
  <c r="Y70" i="6"/>
  <c r="Y69" i="6"/>
  <c r="Y71" i="6"/>
  <c r="Y77" i="6"/>
  <c r="Y82" i="6"/>
  <c r="Y88" i="6"/>
  <c r="Y84" i="6"/>
  <c r="Y91" i="6"/>
  <c r="Y80" i="6"/>
  <c r="Y90" i="6"/>
  <c r="Y83" i="6"/>
  <c r="Y76" i="6"/>
  <c r="Y85" i="6"/>
  <c r="Y75" i="6"/>
  <c r="Y92" i="6"/>
  <c r="Y93" i="6"/>
  <c r="U92" i="6"/>
  <c r="U69" i="6"/>
  <c r="U81" i="6"/>
  <c r="U90" i="6"/>
  <c r="U91" i="6"/>
  <c r="U79" i="6"/>
  <c r="U85" i="6"/>
  <c r="U80" i="6"/>
  <c r="U89" i="6"/>
  <c r="U70" i="6"/>
  <c r="U74" i="6"/>
  <c r="U71" i="6"/>
  <c r="U84" i="6"/>
  <c r="U73" i="6"/>
  <c r="U78" i="6"/>
  <c r="U95" i="6"/>
  <c r="U94" i="6"/>
  <c r="U83" i="6"/>
  <c r="U87" i="6"/>
  <c r="U77" i="6"/>
  <c r="U75" i="6"/>
  <c r="U76" i="6"/>
  <c r="U66" i="6"/>
  <c r="U88" i="6"/>
  <c r="U82" i="6"/>
  <c r="U67" i="6"/>
  <c r="U68" i="6"/>
  <c r="U93" i="6"/>
  <c r="U72" i="6"/>
  <c r="U86" i="6"/>
  <c r="T67" i="6"/>
  <c r="T88" i="6"/>
  <c r="T72" i="6"/>
  <c r="T79" i="6"/>
  <c r="T78" i="6"/>
  <c r="T68" i="6"/>
  <c r="T70" i="6"/>
  <c r="T71" i="6"/>
  <c r="T84" i="6"/>
  <c r="T91" i="6"/>
  <c r="T66" i="6"/>
  <c r="T75" i="6"/>
  <c r="T80" i="6"/>
  <c r="T74" i="6"/>
  <c r="T69" i="6"/>
  <c r="T93" i="6"/>
  <c r="T94" i="6"/>
  <c r="T86" i="6"/>
  <c r="T77" i="6"/>
  <c r="T81" i="6"/>
  <c r="T89" i="6"/>
  <c r="T73" i="6"/>
  <c r="T83" i="6"/>
  <c r="T85" i="6"/>
  <c r="T76" i="6"/>
  <c r="T87" i="6"/>
  <c r="T90" i="6"/>
  <c r="T82" i="6"/>
  <c r="T92" i="6"/>
  <c r="T95" i="6"/>
  <c r="AH97" i="6"/>
  <c r="CD66" i="26" l="1"/>
  <c r="CD97" i="26" s="1"/>
  <c r="CD102" i="26" s="1"/>
  <c r="T97" i="26"/>
  <c r="CD95" i="6"/>
  <c r="R95" i="7"/>
  <c r="CD87" i="6"/>
  <c r="R87" i="7"/>
  <c r="R73" i="7"/>
  <c r="CD73" i="6"/>
  <c r="R86" i="7"/>
  <c r="CD86" i="6"/>
  <c r="R74" i="7"/>
  <c r="CD74" i="6"/>
  <c r="R91" i="7"/>
  <c r="CD91" i="6"/>
  <c r="R68" i="7"/>
  <c r="CD68" i="6"/>
  <c r="R88" i="7"/>
  <c r="CD88" i="6"/>
  <c r="CE93" i="6"/>
  <c r="S93" i="7"/>
  <c r="AH93" i="7" s="1"/>
  <c r="BK93" i="7" s="1"/>
  <c r="CE88" i="6"/>
  <c r="S88" i="7"/>
  <c r="AH88" i="7" s="1"/>
  <c r="BK88" i="7" s="1"/>
  <c r="CE77" i="6"/>
  <c r="S77" i="7"/>
  <c r="AH77" i="7" s="1"/>
  <c r="BK77" i="7" s="1"/>
  <c r="CE95" i="6"/>
  <c r="S95" i="7"/>
  <c r="AH95" i="7" s="1"/>
  <c r="BK95" i="7" s="1"/>
  <c r="CE71" i="6"/>
  <c r="S71" i="7"/>
  <c r="AH71" i="7" s="1"/>
  <c r="BK71" i="7" s="1"/>
  <c r="CE80" i="6"/>
  <c r="S80" i="7"/>
  <c r="AH80" i="7" s="1"/>
  <c r="BK80" i="7" s="1"/>
  <c r="CE90" i="6"/>
  <c r="S90" i="7"/>
  <c r="AH90" i="7" s="1"/>
  <c r="BK90" i="7" s="1"/>
  <c r="CI93" i="6"/>
  <c r="W93" i="7"/>
  <c r="AL93" i="7" s="1"/>
  <c r="BO93" i="7" s="1"/>
  <c r="CI76" i="6"/>
  <c r="W76" i="7"/>
  <c r="AL76" i="7" s="1"/>
  <c r="BO76" i="7" s="1"/>
  <c r="CI91" i="6"/>
  <c r="W91" i="7"/>
  <c r="AL91" i="7" s="1"/>
  <c r="BO91" i="7" s="1"/>
  <c r="W77" i="7"/>
  <c r="AL77" i="7" s="1"/>
  <c r="BO77" i="7" s="1"/>
  <c r="CI77" i="6"/>
  <c r="CI67" i="6"/>
  <c r="W67" i="7"/>
  <c r="AL67" i="7" s="1"/>
  <c r="BO67" i="7" s="1"/>
  <c r="W73" i="7"/>
  <c r="AL73" i="7" s="1"/>
  <c r="BO73" i="7" s="1"/>
  <c r="CI73" i="6"/>
  <c r="CI86" i="6"/>
  <c r="W86" i="7"/>
  <c r="AL86" i="7" s="1"/>
  <c r="BO86" i="7" s="1"/>
  <c r="CI89" i="6"/>
  <c r="W89" i="7"/>
  <c r="AL89" i="7" s="1"/>
  <c r="BO89" i="7" s="1"/>
  <c r="CM72" i="6"/>
  <c r="AA72" i="7"/>
  <c r="AP72" i="7" s="1"/>
  <c r="BS72" i="7" s="1"/>
  <c r="AA81" i="7"/>
  <c r="AP81" i="7" s="1"/>
  <c r="BS81" i="7" s="1"/>
  <c r="CM81" i="6"/>
  <c r="CM84" i="6"/>
  <c r="AA84" i="7"/>
  <c r="AP84" i="7" s="1"/>
  <c r="BS84" i="7" s="1"/>
  <c r="AA87" i="7"/>
  <c r="AP87" i="7" s="1"/>
  <c r="BS87" i="7" s="1"/>
  <c r="CM87" i="6"/>
  <c r="CM90" i="6"/>
  <c r="AA90" i="7"/>
  <c r="AP90" i="7" s="1"/>
  <c r="BS90" i="7" s="1"/>
  <c r="CM93" i="6"/>
  <c r="AA93" i="7"/>
  <c r="AP93" i="7" s="1"/>
  <c r="BS93" i="7" s="1"/>
  <c r="CM95" i="6"/>
  <c r="AA95" i="7"/>
  <c r="AP95" i="7" s="1"/>
  <c r="BS95" i="7" s="1"/>
  <c r="CJ82" i="6"/>
  <c r="X82" i="7"/>
  <c r="AM82" i="7" s="1"/>
  <c r="BP82" i="7" s="1"/>
  <c r="CJ76" i="6"/>
  <c r="X76" i="7"/>
  <c r="AM76" i="7" s="1"/>
  <c r="BP76" i="7" s="1"/>
  <c r="CJ72" i="6"/>
  <c r="X72" i="7"/>
  <c r="AM72" i="7" s="1"/>
  <c r="BP72" i="7" s="1"/>
  <c r="CJ69" i="6"/>
  <c r="X69" i="7"/>
  <c r="AM69" i="7" s="1"/>
  <c r="BP69" i="7" s="1"/>
  <c r="CJ80" i="6"/>
  <c r="X80" i="7"/>
  <c r="AM80" i="7" s="1"/>
  <c r="BP80" i="7" s="1"/>
  <c r="X71" i="7"/>
  <c r="AM71" i="7" s="1"/>
  <c r="BP71" i="7" s="1"/>
  <c r="CJ71" i="6"/>
  <c r="X92" i="7"/>
  <c r="AM92" i="7" s="1"/>
  <c r="BP92" i="7" s="1"/>
  <c r="CJ92" i="6"/>
  <c r="CJ66" i="6"/>
  <c r="X66" i="7"/>
  <c r="AM66" i="7" s="1"/>
  <c r="BP66" i="7" s="1"/>
  <c r="Z97" i="6"/>
  <c r="CH86" i="6"/>
  <c r="V86" i="7"/>
  <c r="AK86" i="7" s="1"/>
  <c r="BN86" i="7" s="1"/>
  <c r="CH72" i="6"/>
  <c r="V72" i="7"/>
  <c r="AK72" i="7" s="1"/>
  <c r="BN72" i="7" s="1"/>
  <c r="V76" i="7"/>
  <c r="AK76" i="7" s="1"/>
  <c r="BN76" i="7" s="1"/>
  <c r="CH76" i="6"/>
  <c r="CH87" i="6"/>
  <c r="V87" i="7"/>
  <c r="AK87" i="7" s="1"/>
  <c r="BN87" i="7" s="1"/>
  <c r="CH78" i="6"/>
  <c r="V78" i="7"/>
  <c r="AK78" i="7" s="1"/>
  <c r="BN78" i="7" s="1"/>
  <c r="CH84" i="6"/>
  <c r="V84" i="7"/>
  <c r="AK84" i="7" s="1"/>
  <c r="BN84" i="7" s="1"/>
  <c r="CH90" i="6"/>
  <c r="V90" i="7"/>
  <c r="AK90" i="7" s="1"/>
  <c r="BN90" i="7" s="1"/>
  <c r="AB97" i="6"/>
  <c r="CL66" i="6"/>
  <c r="Z66" i="7"/>
  <c r="AO66" i="7" s="1"/>
  <c r="BR66" i="7" s="1"/>
  <c r="CL73" i="6"/>
  <c r="Z73" i="7"/>
  <c r="AO73" i="7" s="1"/>
  <c r="BR73" i="7" s="1"/>
  <c r="Z78" i="7"/>
  <c r="AO78" i="7" s="1"/>
  <c r="BR78" i="7" s="1"/>
  <c r="CL78" i="6"/>
  <c r="CL69" i="6"/>
  <c r="Z69" i="7"/>
  <c r="AO69" i="7" s="1"/>
  <c r="BR69" i="7" s="1"/>
  <c r="CL77" i="6"/>
  <c r="Z77" i="7"/>
  <c r="AO77" i="7" s="1"/>
  <c r="BR77" i="7" s="1"/>
  <c r="CL76" i="6"/>
  <c r="Z76" i="7"/>
  <c r="AO76" i="7" s="1"/>
  <c r="BR76" i="7" s="1"/>
  <c r="CL70" i="6"/>
  <c r="Z70" i="7"/>
  <c r="AO70" i="7" s="1"/>
  <c r="BR70" i="7" s="1"/>
  <c r="CL84" i="6"/>
  <c r="Z84" i="7"/>
  <c r="AO84" i="7" s="1"/>
  <c r="BR84" i="7" s="1"/>
  <c r="CN74" i="6"/>
  <c r="AB74" i="7"/>
  <c r="AQ74" i="7" s="1"/>
  <c r="BT74" i="7" s="1"/>
  <c r="CN73" i="6"/>
  <c r="AB73" i="7"/>
  <c r="AQ73" i="7" s="1"/>
  <c r="BT73" i="7" s="1"/>
  <c r="CN84" i="6"/>
  <c r="AB84" i="7"/>
  <c r="AQ84" i="7" s="1"/>
  <c r="BT84" i="7" s="1"/>
  <c r="CN95" i="6"/>
  <c r="AB95" i="7"/>
  <c r="AQ95" i="7" s="1"/>
  <c r="BT95" i="7" s="1"/>
  <c r="CN88" i="6"/>
  <c r="AB88" i="7"/>
  <c r="AQ88" i="7" s="1"/>
  <c r="BT88" i="7" s="1"/>
  <c r="AB67" i="7"/>
  <c r="AQ67" i="7" s="1"/>
  <c r="BT67" i="7" s="1"/>
  <c r="CN67" i="6"/>
  <c r="CN69" i="6"/>
  <c r="AB69" i="7"/>
  <c r="AQ69" i="7" s="1"/>
  <c r="BT69" i="7" s="1"/>
  <c r="AB83" i="7"/>
  <c r="AQ83" i="7" s="1"/>
  <c r="BT83" i="7" s="1"/>
  <c r="CN83" i="6"/>
  <c r="V97" i="6"/>
  <c r="T66" i="7"/>
  <c r="AI66" i="7" s="1"/>
  <c r="BL66" i="7" s="1"/>
  <c r="CF66" i="6"/>
  <c r="T74" i="7"/>
  <c r="AI74" i="7" s="1"/>
  <c r="BL74" i="7" s="1"/>
  <c r="CF74" i="6"/>
  <c r="CF90" i="6"/>
  <c r="T90" i="7"/>
  <c r="AI90" i="7" s="1"/>
  <c r="BL90" i="7" s="1"/>
  <c r="CF71" i="6"/>
  <c r="T71" i="7"/>
  <c r="AI71" i="7" s="1"/>
  <c r="BL71" i="7" s="1"/>
  <c r="T86" i="7"/>
  <c r="AI86" i="7" s="1"/>
  <c r="BL86" i="7" s="1"/>
  <c r="CF86" i="6"/>
  <c r="CF94" i="6"/>
  <c r="T94" i="7"/>
  <c r="AI94" i="7" s="1"/>
  <c r="BL94" i="7" s="1"/>
  <c r="CF91" i="6"/>
  <c r="T91" i="7"/>
  <c r="AI91" i="7" s="1"/>
  <c r="BL91" i="7" s="1"/>
  <c r="CF92" i="6"/>
  <c r="T92" i="7"/>
  <c r="AI92" i="7" s="1"/>
  <c r="BL92" i="7" s="1"/>
  <c r="CK85" i="6"/>
  <c r="Y85" i="7"/>
  <c r="AN85" i="7" s="1"/>
  <c r="BQ85" i="7" s="1"/>
  <c r="CK80" i="6"/>
  <c r="Y80" i="7"/>
  <c r="AN80" i="7" s="1"/>
  <c r="BQ80" i="7" s="1"/>
  <c r="CK72" i="6"/>
  <c r="Y72" i="7"/>
  <c r="AN72" i="7" s="1"/>
  <c r="BQ72" i="7" s="1"/>
  <c r="CK83" i="6"/>
  <c r="Y83" i="7"/>
  <c r="AN83" i="7" s="1"/>
  <c r="BQ83" i="7" s="1"/>
  <c r="CK73" i="6"/>
  <c r="Y73" i="7"/>
  <c r="AN73" i="7" s="1"/>
  <c r="BQ73" i="7" s="1"/>
  <c r="CK93" i="6"/>
  <c r="Y93" i="7"/>
  <c r="AN93" i="7" s="1"/>
  <c r="BQ93" i="7" s="1"/>
  <c r="Y70" i="7"/>
  <c r="AN70" i="7" s="1"/>
  <c r="BQ70" i="7" s="1"/>
  <c r="CK70" i="6"/>
  <c r="CO79" i="6"/>
  <c r="AC79" i="7"/>
  <c r="AR79" i="7" s="1"/>
  <c r="BU79" i="7" s="1"/>
  <c r="CO73" i="6"/>
  <c r="AC73" i="7"/>
  <c r="AR73" i="7" s="1"/>
  <c r="BU73" i="7" s="1"/>
  <c r="AC88" i="7"/>
  <c r="AR88" i="7" s="1"/>
  <c r="BU88" i="7" s="1"/>
  <c r="CO88" i="6"/>
  <c r="CO94" i="6"/>
  <c r="AC94" i="7"/>
  <c r="AR94" i="7" s="1"/>
  <c r="BU94" i="7" s="1"/>
  <c r="CO92" i="6"/>
  <c r="AC92" i="7"/>
  <c r="AR92" i="7" s="1"/>
  <c r="BU92" i="7" s="1"/>
  <c r="CO87" i="6"/>
  <c r="AC87" i="7"/>
  <c r="AR87" i="7" s="1"/>
  <c r="BU87" i="7" s="1"/>
  <c r="CO93" i="6"/>
  <c r="AC93" i="7"/>
  <c r="AR93" i="7" s="1"/>
  <c r="BU93" i="7" s="1"/>
  <c r="CO83" i="6"/>
  <c r="AC83" i="7"/>
  <c r="AR83" i="7" s="1"/>
  <c r="BU83" i="7" s="1"/>
  <c r="CG67" i="6"/>
  <c r="U67" i="7"/>
  <c r="AJ67" i="7" s="1"/>
  <c r="BM67" i="7" s="1"/>
  <c r="U89" i="7"/>
  <c r="AJ89" i="7" s="1"/>
  <c r="BM89" i="7" s="1"/>
  <c r="CG89" i="6"/>
  <c r="U92" i="7"/>
  <c r="AJ92" i="7" s="1"/>
  <c r="BM92" i="7" s="1"/>
  <c r="CG92" i="6"/>
  <c r="CG80" i="6"/>
  <c r="U80" i="7"/>
  <c r="AJ80" i="7" s="1"/>
  <c r="BM80" i="7" s="1"/>
  <c r="CG71" i="6"/>
  <c r="U71" i="7"/>
  <c r="AJ71" i="7" s="1"/>
  <c r="BM71" i="7" s="1"/>
  <c r="CG78" i="6"/>
  <c r="U78" i="7"/>
  <c r="AJ78" i="7" s="1"/>
  <c r="BM78" i="7" s="1"/>
  <c r="CG87" i="6"/>
  <c r="U87" i="7"/>
  <c r="AJ87" i="7" s="1"/>
  <c r="BM87" i="7" s="1"/>
  <c r="CD92" i="6"/>
  <c r="R92" i="7"/>
  <c r="CD76" i="6"/>
  <c r="R76" i="7"/>
  <c r="R89" i="7"/>
  <c r="CD89" i="6"/>
  <c r="R94" i="7"/>
  <c r="CD94" i="6"/>
  <c r="R80" i="7"/>
  <c r="CD80" i="6"/>
  <c r="CD84" i="6"/>
  <c r="R84" i="7"/>
  <c r="CD78" i="6"/>
  <c r="R78" i="7"/>
  <c r="CD67" i="6"/>
  <c r="R67" i="7"/>
  <c r="CE68" i="6"/>
  <c r="S68" i="7"/>
  <c r="AH68" i="7" s="1"/>
  <c r="BK68" i="7" s="1"/>
  <c r="CE66" i="6"/>
  <c r="S66" i="7"/>
  <c r="AH66" i="7" s="1"/>
  <c r="BK66" i="7" s="1"/>
  <c r="U97" i="6"/>
  <c r="CE87" i="6"/>
  <c r="S87" i="7"/>
  <c r="AH87" i="7" s="1"/>
  <c r="BK87" i="7" s="1"/>
  <c r="CE78" i="6"/>
  <c r="S78" i="7"/>
  <c r="AH78" i="7" s="1"/>
  <c r="BK78" i="7" s="1"/>
  <c r="CE74" i="6"/>
  <c r="S74" i="7"/>
  <c r="AH74" i="7" s="1"/>
  <c r="BK74" i="7" s="1"/>
  <c r="S85" i="7"/>
  <c r="AH85" i="7" s="1"/>
  <c r="BK85" i="7" s="1"/>
  <c r="CE85" i="6"/>
  <c r="CE81" i="6"/>
  <c r="S81" i="7"/>
  <c r="AH81" i="7" s="1"/>
  <c r="BK81" i="7" s="1"/>
  <c r="W92" i="7"/>
  <c r="AL92" i="7" s="1"/>
  <c r="BO92" i="7" s="1"/>
  <c r="CI92" i="6"/>
  <c r="W83" i="7"/>
  <c r="AL83" i="7" s="1"/>
  <c r="BO83" i="7" s="1"/>
  <c r="CI83" i="6"/>
  <c r="W84" i="7"/>
  <c r="AL84" i="7" s="1"/>
  <c r="BO84" i="7" s="1"/>
  <c r="CI84" i="6"/>
  <c r="W71" i="7"/>
  <c r="AL71" i="7" s="1"/>
  <c r="BO71" i="7" s="1"/>
  <c r="CI71" i="6"/>
  <c r="CI72" i="6"/>
  <c r="W72" i="7"/>
  <c r="AL72" i="7" s="1"/>
  <c r="BO72" i="7" s="1"/>
  <c r="W94" i="7"/>
  <c r="AL94" i="7" s="1"/>
  <c r="BO94" i="7" s="1"/>
  <c r="CI94" i="6"/>
  <c r="CI95" i="6"/>
  <c r="W95" i="7"/>
  <c r="AL95" i="7" s="1"/>
  <c r="BO95" i="7" s="1"/>
  <c r="CI79" i="6"/>
  <c r="W79" i="7"/>
  <c r="AL79" i="7" s="1"/>
  <c r="BO79" i="7" s="1"/>
  <c r="CM69" i="6"/>
  <c r="AA69" i="7"/>
  <c r="AP69" i="7" s="1"/>
  <c r="BS69" i="7" s="1"/>
  <c r="CM91" i="6"/>
  <c r="AA91" i="7"/>
  <c r="AP91" i="7" s="1"/>
  <c r="BS91" i="7" s="1"/>
  <c r="CM85" i="6"/>
  <c r="AA85" i="7"/>
  <c r="AP85" i="7" s="1"/>
  <c r="BS85" i="7" s="1"/>
  <c r="CM77" i="6"/>
  <c r="AA77" i="7"/>
  <c r="AP77" i="7" s="1"/>
  <c r="BS77" i="7" s="1"/>
  <c r="AA89" i="7"/>
  <c r="AP89" i="7" s="1"/>
  <c r="BS89" i="7" s="1"/>
  <c r="CM89" i="6"/>
  <c r="AA86" i="7"/>
  <c r="AP86" i="7" s="1"/>
  <c r="BS86" i="7" s="1"/>
  <c r="CM86" i="6"/>
  <c r="CM78" i="6"/>
  <c r="AA78" i="7"/>
  <c r="AP78" i="7" s="1"/>
  <c r="BS78" i="7" s="1"/>
  <c r="CJ83" i="6"/>
  <c r="X83" i="7"/>
  <c r="AM83" i="7" s="1"/>
  <c r="BP83" i="7" s="1"/>
  <c r="CJ68" i="6"/>
  <c r="X68" i="7"/>
  <c r="AM68" i="7" s="1"/>
  <c r="BP68" i="7" s="1"/>
  <c r="CJ93" i="6"/>
  <c r="X93" i="7"/>
  <c r="AM93" i="7" s="1"/>
  <c r="BP93" i="7" s="1"/>
  <c r="CJ95" i="6"/>
  <c r="X95" i="7"/>
  <c r="AM95" i="7" s="1"/>
  <c r="BP95" i="7" s="1"/>
  <c r="CJ79" i="6"/>
  <c r="X79" i="7"/>
  <c r="AM79" i="7" s="1"/>
  <c r="BP79" i="7" s="1"/>
  <c r="X67" i="7"/>
  <c r="AM67" i="7" s="1"/>
  <c r="BP67" i="7" s="1"/>
  <c r="CJ67" i="6"/>
  <c r="CJ77" i="6"/>
  <c r="X77" i="7"/>
  <c r="AM77" i="7" s="1"/>
  <c r="BP77" i="7" s="1"/>
  <c r="CJ94" i="6"/>
  <c r="X94" i="7"/>
  <c r="AM94" i="7" s="1"/>
  <c r="BP94" i="7" s="1"/>
  <c r="V95" i="7"/>
  <c r="AK95" i="7" s="1"/>
  <c r="BN95" i="7" s="1"/>
  <c r="CH95" i="6"/>
  <c r="CH92" i="6"/>
  <c r="V92" i="7"/>
  <c r="AK92" i="7" s="1"/>
  <c r="BN92" i="7" s="1"/>
  <c r="CH69" i="6"/>
  <c r="V69" i="7"/>
  <c r="AK69" i="7" s="1"/>
  <c r="BN69" i="7" s="1"/>
  <c r="CH91" i="6"/>
  <c r="V91" i="7"/>
  <c r="AK91" i="7" s="1"/>
  <c r="BN91" i="7" s="1"/>
  <c r="CH73" i="6"/>
  <c r="V73" i="7"/>
  <c r="AK73" i="7" s="1"/>
  <c r="BN73" i="7" s="1"/>
  <c r="CH71" i="6"/>
  <c r="V71" i="7"/>
  <c r="AK71" i="7" s="1"/>
  <c r="BN71" i="7" s="1"/>
  <c r="V82" i="7"/>
  <c r="AK82" i="7" s="1"/>
  <c r="BN82" i="7" s="1"/>
  <c r="CH82" i="6"/>
  <c r="CL72" i="6"/>
  <c r="Z72" i="7"/>
  <c r="AO72" i="7" s="1"/>
  <c r="BR72" i="7" s="1"/>
  <c r="CL92" i="6"/>
  <c r="Z92" i="7"/>
  <c r="AO92" i="7" s="1"/>
  <c r="BR92" i="7" s="1"/>
  <c r="CL75" i="6"/>
  <c r="Z75" i="7"/>
  <c r="AO75" i="7" s="1"/>
  <c r="BR75" i="7" s="1"/>
  <c r="Z68" i="7"/>
  <c r="AO68" i="7" s="1"/>
  <c r="BR68" i="7" s="1"/>
  <c r="CL68" i="6"/>
  <c r="CL79" i="6"/>
  <c r="Z79" i="7"/>
  <c r="AO79" i="7" s="1"/>
  <c r="BR79" i="7" s="1"/>
  <c r="CL71" i="6"/>
  <c r="Z71" i="7"/>
  <c r="AO71" i="7" s="1"/>
  <c r="BR71" i="7" s="1"/>
  <c r="CL81" i="6"/>
  <c r="Z81" i="7"/>
  <c r="AO81" i="7" s="1"/>
  <c r="BR81" i="7" s="1"/>
  <c r="CL89" i="6"/>
  <c r="Z89" i="7"/>
  <c r="AO89" i="7" s="1"/>
  <c r="BR89" i="7" s="1"/>
  <c r="CN82" i="6"/>
  <c r="AB82" i="7"/>
  <c r="AQ82" i="7" s="1"/>
  <c r="BT82" i="7" s="1"/>
  <c r="AB68" i="7"/>
  <c r="AQ68" i="7" s="1"/>
  <c r="BT68" i="7" s="1"/>
  <c r="CN68" i="6"/>
  <c r="CN70" i="6"/>
  <c r="AB70" i="7"/>
  <c r="AQ70" i="7" s="1"/>
  <c r="BT70" i="7" s="1"/>
  <c r="AB85" i="7"/>
  <c r="AQ85" i="7" s="1"/>
  <c r="BT85" i="7" s="1"/>
  <c r="CN85" i="6"/>
  <c r="CN93" i="6"/>
  <c r="AB93" i="7"/>
  <c r="AQ93" i="7" s="1"/>
  <c r="BT93" i="7" s="1"/>
  <c r="AD97" i="6"/>
  <c r="CN66" i="6"/>
  <c r="AB66" i="7"/>
  <c r="AQ66" i="7" s="1"/>
  <c r="BT66" i="7" s="1"/>
  <c r="CN75" i="6"/>
  <c r="AB75" i="7"/>
  <c r="AQ75" i="7" s="1"/>
  <c r="BT75" i="7" s="1"/>
  <c r="AB89" i="7"/>
  <c r="AQ89" i="7" s="1"/>
  <c r="BT89" i="7" s="1"/>
  <c r="CN89" i="6"/>
  <c r="AF97" i="6"/>
  <c r="CP66" i="6"/>
  <c r="CP97" i="6" s="1"/>
  <c r="CP102" i="6" s="1"/>
  <c r="CF67" i="6"/>
  <c r="T67" i="7"/>
  <c r="AI67" i="7" s="1"/>
  <c r="BL67" i="7" s="1"/>
  <c r="CF88" i="6"/>
  <c r="T88" i="7"/>
  <c r="AI88" i="7" s="1"/>
  <c r="BL88" i="7" s="1"/>
  <c r="CF87" i="6"/>
  <c r="T87" i="7"/>
  <c r="AI87" i="7" s="1"/>
  <c r="BL87" i="7" s="1"/>
  <c r="CF73" i="6"/>
  <c r="T73" i="7"/>
  <c r="AI73" i="7" s="1"/>
  <c r="BL73" i="7" s="1"/>
  <c r="CF78" i="6"/>
  <c r="T78" i="7"/>
  <c r="AI78" i="7" s="1"/>
  <c r="BL78" i="7" s="1"/>
  <c r="CF82" i="6"/>
  <c r="T82" i="7"/>
  <c r="AI82" i="7" s="1"/>
  <c r="BL82" i="7" s="1"/>
  <c r="CF89" i="6"/>
  <c r="T89" i="7"/>
  <c r="AI89" i="7" s="1"/>
  <c r="BL89" i="7" s="1"/>
  <c r="CF80" i="6"/>
  <c r="T80" i="7"/>
  <c r="AI80" i="7" s="1"/>
  <c r="BL80" i="7" s="1"/>
  <c r="Y78" i="7"/>
  <c r="AN78" i="7" s="1"/>
  <c r="BQ78" i="7" s="1"/>
  <c r="CK78" i="6"/>
  <c r="CK75" i="6"/>
  <c r="Y75" i="7"/>
  <c r="AN75" i="7" s="1"/>
  <c r="BQ75" i="7" s="1"/>
  <c r="Y87" i="7"/>
  <c r="AN87" i="7" s="1"/>
  <c r="BQ87" i="7" s="1"/>
  <c r="CK87" i="6"/>
  <c r="Y84" i="7"/>
  <c r="AN84" i="7" s="1"/>
  <c r="BQ84" i="7" s="1"/>
  <c r="CK84" i="6"/>
  <c r="Y88" i="7"/>
  <c r="AN88" i="7" s="1"/>
  <c r="BQ88" i="7" s="1"/>
  <c r="CK88" i="6"/>
  <c r="Y66" i="7"/>
  <c r="AN66" i="7" s="1"/>
  <c r="BQ66" i="7" s="1"/>
  <c r="AA97" i="6"/>
  <c r="CK66" i="6"/>
  <c r="CK86" i="6"/>
  <c r="Y86" i="7"/>
  <c r="AN86" i="7" s="1"/>
  <c r="BQ86" i="7" s="1"/>
  <c r="AC85" i="7"/>
  <c r="AR85" i="7" s="1"/>
  <c r="BU85" i="7" s="1"/>
  <c r="CO85" i="6"/>
  <c r="AC70" i="7"/>
  <c r="AR70" i="7" s="1"/>
  <c r="BU70" i="7" s="1"/>
  <c r="CO70" i="6"/>
  <c r="CO78" i="6"/>
  <c r="AC78" i="7"/>
  <c r="AR78" i="7" s="1"/>
  <c r="BU78" i="7" s="1"/>
  <c r="CO67" i="6"/>
  <c r="AC67" i="7"/>
  <c r="AR67" i="7" s="1"/>
  <c r="BU67" i="7" s="1"/>
  <c r="CO71" i="6"/>
  <c r="AC71" i="7"/>
  <c r="AR71" i="7" s="1"/>
  <c r="BU71" i="7" s="1"/>
  <c r="AC91" i="7"/>
  <c r="AR91" i="7" s="1"/>
  <c r="BU91" i="7" s="1"/>
  <c r="CO91" i="6"/>
  <c r="AC81" i="7"/>
  <c r="AR81" i="7" s="1"/>
  <c r="BU81" i="7" s="1"/>
  <c r="CO81" i="6"/>
  <c r="CO66" i="6"/>
  <c r="AC66" i="7"/>
  <c r="AR66" i="7" s="1"/>
  <c r="BU66" i="7" s="1"/>
  <c r="AE97" i="6"/>
  <c r="CG77" i="6"/>
  <c r="U77" i="7"/>
  <c r="AJ77" i="7" s="1"/>
  <c r="BM77" i="7" s="1"/>
  <c r="CG74" i="6"/>
  <c r="U74" i="7"/>
  <c r="AJ74" i="7" s="1"/>
  <c r="BM74" i="7" s="1"/>
  <c r="CG73" i="6"/>
  <c r="U73" i="7"/>
  <c r="AJ73" i="7" s="1"/>
  <c r="BM73" i="7" s="1"/>
  <c r="CG66" i="6"/>
  <c r="U66" i="7"/>
  <c r="AJ66" i="7" s="1"/>
  <c r="BM66" i="7" s="1"/>
  <c r="W97" i="6"/>
  <c r="CG86" i="6"/>
  <c r="U86" i="7"/>
  <c r="AJ86" i="7" s="1"/>
  <c r="BM86" i="7" s="1"/>
  <c r="U84" i="7"/>
  <c r="AJ84" i="7" s="1"/>
  <c r="BM84" i="7" s="1"/>
  <c r="CG84" i="6"/>
  <c r="U72" i="7"/>
  <c r="AJ72" i="7" s="1"/>
  <c r="BM72" i="7" s="1"/>
  <c r="CG72" i="6"/>
  <c r="R82" i="7"/>
  <c r="CD82" i="6"/>
  <c r="CD85" i="6"/>
  <c r="R85" i="7"/>
  <c r="CD81" i="6"/>
  <c r="R81" i="7"/>
  <c r="CD93" i="6"/>
  <c r="R93" i="7"/>
  <c r="CD75" i="6"/>
  <c r="R75" i="7"/>
  <c r="CD71" i="6"/>
  <c r="R71" i="7"/>
  <c r="CD79" i="6"/>
  <c r="R79" i="7"/>
  <c r="S86" i="7"/>
  <c r="AH86" i="7" s="1"/>
  <c r="BK86" i="7" s="1"/>
  <c r="CE86" i="6"/>
  <c r="CE67" i="6"/>
  <c r="S67" i="7"/>
  <c r="AH67" i="7" s="1"/>
  <c r="BK67" i="7" s="1"/>
  <c r="CE76" i="6"/>
  <c r="S76" i="7"/>
  <c r="AH76" i="7" s="1"/>
  <c r="BK76" i="7" s="1"/>
  <c r="S83" i="7"/>
  <c r="AH83" i="7" s="1"/>
  <c r="BK83" i="7" s="1"/>
  <c r="CE83" i="6"/>
  <c r="CE73" i="6"/>
  <c r="S73" i="7"/>
  <c r="AH73" i="7" s="1"/>
  <c r="BK73" i="7" s="1"/>
  <c r="CE70" i="6"/>
  <c r="S70" i="7"/>
  <c r="AH70" i="7" s="1"/>
  <c r="BK70" i="7" s="1"/>
  <c r="CE79" i="6"/>
  <c r="S79" i="7"/>
  <c r="AH79" i="7" s="1"/>
  <c r="BK79" i="7" s="1"/>
  <c r="S69" i="7"/>
  <c r="AH69" i="7" s="1"/>
  <c r="BK69" i="7" s="1"/>
  <c r="CE69" i="6"/>
  <c r="W75" i="7"/>
  <c r="AL75" i="7" s="1"/>
  <c r="BO75" i="7" s="1"/>
  <c r="CI75" i="6"/>
  <c r="CI90" i="6"/>
  <c r="W90" i="7"/>
  <c r="AL90" i="7" s="1"/>
  <c r="BO90" i="7" s="1"/>
  <c r="CI88" i="6"/>
  <c r="W88" i="7"/>
  <c r="AL88" i="7" s="1"/>
  <c r="BO88" i="7" s="1"/>
  <c r="CI69" i="6"/>
  <c r="W69" i="7"/>
  <c r="AL69" i="7" s="1"/>
  <c r="BO69" i="7" s="1"/>
  <c r="CI87" i="6"/>
  <c r="W87" i="7"/>
  <c r="AL87" i="7" s="1"/>
  <c r="BO87" i="7" s="1"/>
  <c r="CI74" i="6"/>
  <c r="W74" i="7"/>
  <c r="AL74" i="7" s="1"/>
  <c r="BO74" i="7" s="1"/>
  <c r="CI68" i="6"/>
  <c r="W68" i="7"/>
  <c r="AL68" i="7" s="1"/>
  <c r="BO68" i="7" s="1"/>
  <c r="CM75" i="6"/>
  <c r="AA75" i="7"/>
  <c r="AP75" i="7" s="1"/>
  <c r="BS75" i="7" s="1"/>
  <c r="AA68" i="7"/>
  <c r="AP68" i="7" s="1"/>
  <c r="BS68" i="7" s="1"/>
  <c r="CM68" i="6"/>
  <c r="CM82" i="6"/>
  <c r="AA82" i="7"/>
  <c r="AP82" i="7" s="1"/>
  <c r="BS82" i="7" s="1"/>
  <c r="AA92" i="7"/>
  <c r="AP92" i="7" s="1"/>
  <c r="BS92" i="7" s="1"/>
  <c r="CM92" i="6"/>
  <c r="CM83" i="6"/>
  <c r="AA83" i="7"/>
  <c r="AP83" i="7" s="1"/>
  <c r="BS83" i="7" s="1"/>
  <c r="CM73" i="6"/>
  <c r="AA73" i="7"/>
  <c r="AP73" i="7" s="1"/>
  <c r="BS73" i="7" s="1"/>
  <c r="CM71" i="6"/>
  <c r="AA71" i="7"/>
  <c r="AP71" i="7" s="1"/>
  <c r="BS71" i="7" s="1"/>
  <c r="AA94" i="7"/>
  <c r="AP94" i="7" s="1"/>
  <c r="BS94" i="7" s="1"/>
  <c r="CM94" i="6"/>
  <c r="CJ88" i="6"/>
  <c r="X88" i="7"/>
  <c r="AM88" i="7" s="1"/>
  <c r="BP88" i="7" s="1"/>
  <c r="CJ86" i="6"/>
  <c r="X86" i="7"/>
  <c r="AM86" i="7" s="1"/>
  <c r="BP86" i="7" s="1"/>
  <c r="CJ74" i="6"/>
  <c r="X74" i="7"/>
  <c r="AM74" i="7" s="1"/>
  <c r="BP74" i="7" s="1"/>
  <c r="CJ78" i="6"/>
  <c r="X78" i="7"/>
  <c r="AM78" i="7" s="1"/>
  <c r="BP78" i="7" s="1"/>
  <c r="X73" i="7"/>
  <c r="AM73" i="7" s="1"/>
  <c r="BP73" i="7" s="1"/>
  <c r="CJ73" i="6"/>
  <c r="X84" i="7"/>
  <c r="AM84" i="7" s="1"/>
  <c r="BP84" i="7" s="1"/>
  <c r="CJ84" i="6"/>
  <c r="CJ89" i="6"/>
  <c r="X89" i="7"/>
  <c r="AM89" i="7" s="1"/>
  <c r="BP89" i="7" s="1"/>
  <c r="CH70" i="6"/>
  <c r="V70" i="7"/>
  <c r="AK70" i="7" s="1"/>
  <c r="BN70" i="7" s="1"/>
  <c r="CH75" i="6"/>
  <c r="V75" i="7"/>
  <c r="AK75" i="7" s="1"/>
  <c r="BN75" i="7" s="1"/>
  <c r="CH94" i="6"/>
  <c r="V94" i="7"/>
  <c r="AK94" i="7" s="1"/>
  <c r="BN94" i="7" s="1"/>
  <c r="CH93" i="6"/>
  <c r="V93" i="7"/>
  <c r="AK93" i="7" s="1"/>
  <c r="BN93" i="7" s="1"/>
  <c r="X97" i="6"/>
  <c r="CH67" i="6"/>
  <c r="V67" i="7"/>
  <c r="AK67" i="7" s="1"/>
  <c r="BN67" i="7" s="1"/>
  <c r="CH81" i="6"/>
  <c r="V81" i="7"/>
  <c r="AK81" i="7" s="1"/>
  <c r="BN81" i="7" s="1"/>
  <c r="V83" i="7"/>
  <c r="AK83" i="7" s="1"/>
  <c r="BN83" i="7" s="1"/>
  <c r="CH83" i="6"/>
  <c r="CH80" i="6"/>
  <c r="V80" i="7"/>
  <c r="AK80" i="7" s="1"/>
  <c r="BN80" i="7" s="1"/>
  <c r="CL90" i="6"/>
  <c r="Z90" i="7"/>
  <c r="AO90" i="7" s="1"/>
  <c r="BR90" i="7" s="1"/>
  <c r="CL95" i="6"/>
  <c r="Z95" i="7"/>
  <c r="AO95" i="7" s="1"/>
  <c r="BR95" i="7" s="1"/>
  <c r="CL87" i="6"/>
  <c r="Z87" i="7"/>
  <c r="AO87" i="7" s="1"/>
  <c r="BR87" i="7" s="1"/>
  <c r="CL74" i="6"/>
  <c r="Z74" i="7"/>
  <c r="AO74" i="7" s="1"/>
  <c r="BR74" i="7" s="1"/>
  <c r="CL83" i="6"/>
  <c r="Z83" i="7"/>
  <c r="AO83" i="7" s="1"/>
  <c r="BR83" i="7" s="1"/>
  <c r="Z88" i="7"/>
  <c r="AO88" i="7" s="1"/>
  <c r="BR88" i="7" s="1"/>
  <c r="CL88" i="6"/>
  <c r="CL67" i="6"/>
  <c r="Z67" i="7"/>
  <c r="AO67" i="7" s="1"/>
  <c r="BR67" i="7" s="1"/>
  <c r="CN94" i="6"/>
  <c r="AB94" i="7"/>
  <c r="AQ94" i="7" s="1"/>
  <c r="BT94" i="7" s="1"/>
  <c r="CN80" i="6"/>
  <c r="AB80" i="7"/>
  <c r="AQ80" i="7" s="1"/>
  <c r="BT80" i="7" s="1"/>
  <c r="CN87" i="6"/>
  <c r="AB87" i="7"/>
  <c r="AQ87" i="7" s="1"/>
  <c r="BT87" i="7" s="1"/>
  <c r="CN81" i="6"/>
  <c r="AB81" i="7"/>
  <c r="AQ81" i="7" s="1"/>
  <c r="BT81" i="7" s="1"/>
  <c r="CN86" i="6"/>
  <c r="AB86" i="7"/>
  <c r="AQ86" i="7" s="1"/>
  <c r="BT86" i="7" s="1"/>
  <c r="CN72" i="6"/>
  <c r="AB72" i="7"/>
  <c r="AQ72" i="7" s="1"/>
  <c r="BT72" i="7" s="1"/>
  <c r="AB78" i="7"/>
  <c r="AQ78" i="7" s="1"/>
  <c r="BT78" i="7" s="1"/>
  <c r="CN78" i="6"/>
  <c r="CF77" i="6"/>
  <c r="T77" i="7"/>
  <c r="AI77" i="7" s="1"/>
  <c r="BL77" i="7" s="1"/>
  <c r="T69" i="7"/>
  <c r="AI69" i="7" s="1"/>
  <c r="BL69" i="7" s="1"/>
  <c r="CF69" i="6"/>
  <c r="CF93" i="6"/>
  <c r="T93" i="7"/>
  <c r="AI93" i="7" s="1"/>
  <c r="BL93" i="7" s="1"/>
  <c r="CF84" i="6"/>
  <c r="T84" i="7"/>
  <c r="AI84" i="7" s="1"/>
  <c r="BL84" i="7" s="1"/>
  <c r="CF81" i="6"/>
  <c r="T81" i="7"/>
  <c r="AI81" i="7" s="1"/>
  <c r="BL81" i="7" s="1"/>
  <c r="CF75" i="6"/>
  <c r="T75" i="7"/>
  <c r="AI75" i="7" s="1"/>
  <c r="BL75" i="7" s="1"/>
  <c r="CF83" i="6"/>
  <c r="T83" i="7"/>
  <c r="AI83" i="7" s="1"/>
  <c r="BL83" i="7" s="1"/>
  <c r="CK77" i="6"/>
  <c r="Y77" i="7"/>
  <c r="AN77" i="7" s="1"/>
  <c r="BQ77" i="7" s="1"/>
  <c r="CK67" i="6"/>
  <c r="Y67" i="7"/>
  <c r="AN67" i="7" s="1"/>
  <c r="BQ67" i="7" s="1"/>
  <c r="CK91" i="6"/>
  <c r="Y91" i="7"/>
  <c r="AN91" i="7" s="1"/>
  <c r="BQ91" i="7" s="1"/>
  <c r="CK90" i="6"/>
  <c r="Y90" i="7"/>
  <c r="AN90" i="7" s="1"/>
  <c r="BQ90" i="7" s="1"/>
  <c r="CK92" i="6"/>
  <c r="Y92" i="7"/>
  <c r="AN92" i="7" s="1"/>
  <c r="BQ92" i="7" s="1"/>
  <c r="CK89" i="6"/>
  <c r="Y89" i="7"/>
  <c r="AN89" i="7" s="1"/>
  <c r="BQ89" i="7" s="1"/>
  <c r="CK71" i="6"/>
  <c r="Y71" i="7"/>
  <c r="AN71" i="7" s="1"/>
  <c r="BQ71" i="7" s="1"/>
  <c r="CK69" i="6"/>
  <c r="Y69" i="7"/>
  <c r="AN69" i="7" s="1"/>
  <c r="BQ69" i="7" s="1"/>
  <c r="AC76" i="7"/>
  <c r="AR76" i="7" s="1"/>
  <c r="BU76" i="7" s="1"/>
  <c r="CO76" i="6"/>
  <c r="CO82" i="6"/>
  <c r="AC82" i="7"/>
  <c r="AR82" i="7" s="1"/>
  <c r="BU82" i="7" s="1"/>
  <c r="AC84" i="7"/>
  <c r="AR84" i="7" s="1"/>
  <c r="BU84" i="7" s="1"/>
  <c r="CO84" i="6"/>
  <c r="CO72" i="6"/>
  <c r="AC72" i="7"/>
  <c r="AR72" i="7" s="1"/>
  <c r="BU72" i="7" s="1"/>
  <c r="CO77" i="6"/>
  <c r="AC77" i="7"/>
  <c r="AR77" i="7" s="1"/>
  <c r="BU77" i="7" s="1"/>
  <c r="CO68" i="6"/>
  <c r="AC68" i="7"/>
  <c r="AR68" i="7" s="1"/>
  <c r="BU68" i="7" s="1"/>
  <c r="CO90" i="6"/>
  <c r="AC90" i="7"/>
  <c r="AR90" i="7" s="1"/>
  <c r="BU90" i="7" s="1"/>
  <c r="CG79" i="6"/>
  <c r="U79" i="7"/>
  <c r="AJ79" i="7" s="1"/>
  <c r="BM79" i="7" s="1"/>
  <c r="U69" i="7"/>
  <c r="AJ69" i="7" s="1"/>
  <c r="BM69" i="7" s="1"/>
  <c r="CG69" i="6"/>
  <c r="CG90" i="6"/>
  <c r="U90" i="7"/>
  <c r="AJ90" i="7" s="1"/>
  <c r="BM90" i="7" s="1"/>
  <c r="U94" i="7"/>
  <c r="AJ94" i="7" s="1"/>
  <c r="BM94" i="7" s="1"/>
  <c r="CG94" i="6"/>
  <c r="CG75" i="6"/>
  <c r="U75" i="7"/>
  <c r="AJ75" i="7" s="1"/>
  <c r="BM75" i="7" s="1"/>
  <c r="CG95" i="6"/>
  <c r="U95" i="7"/>
  <c r="AJ95" i="7" s="1"/>
  <c r="BM95" i="7" s="1"/>
  <c r="CG91" i="6"/>
  <c r="U91" i="7"/>
  <c r="AJ91" i="7" s="1"/>
  <c r="BM91" i="7" s="1"/>
  <c r="CG88" i="6"/>
  <c r="U88" i="7"/>
  <c r="AJ88" i="7" s="1"/>
  <c r="BM88" i="7" s="1"/>
  <c r="CD90" i="6"/>
  <c r="R90" i="7"/>
  <c r="CD83" i="6"/>
  <c r="R83" i="7"/>
  <c r="CD77" i="6"/>
  <c r="R77" i="7"/>
  <c r="R69" i="7"/>
  <c r="CD69" i="6"/>
  <c r="CD66" i="6"/>
  <c r="T97" i="6"/>
  <c r="R66" i="7"/>
  <c r="CD70" i="6"/>
  <c r="R70" i="7"/>
  <c r="CD72" i="6"/>
  <c r="R72" i="7"/>
  <c r="CE72" i="6"/>
  <c r="S72" i="7"/>
  <c r="AH72" i="7" s="1"/>
  <c r="BK72" i="7" s="1"/>
  <c r="CE82" i="6"/>
  <c r="S82" i="7"/>
  <c r="AH82" i="7" s="1"/>
  <c r="BK82" i="7" s="1"/>
  <c r="CE75" i="6"/>
  <c r="S75" i="7"/>
  <c r="AH75" i="7" s="1"/>
  <c r="BK75" i="7" s="1"/>
  <c r="CE94" i="6"/>
  <c r="S94" i="7"/>
  <c r="AH94" i="7" s="1"/>
  <c r="BK94" i="7" s="1"/>
  <c r="CE84" i="6"/>
  <c r="S84" i="7"/>
  <c r="AH84" i="7" s="1"/>
  <c r="BK84" i="7" s="1"/>
  <c r="CE89" i="6"/>
  <c r="S89" i="7"/>
  <c r="AH89" i="7" s="1"/>
  <c r="BK89" i="7" s="1"/>
  <c r="S91" i="7"/>
  <c r="AH91" i="7" s="1"/>
  <c r="BK91" i="7" s="1"/>
  <c r="CE91" i="6"/>
  <c r="S92" i="7"/>
  <c r="AH92" i="7" s="1"/>
  <c r="BK92" i="7" s="1"/>
  <c r="CE92" i="6"/>
  <c r="W85" i="7"/>
  <c r="AL85" i="7" s="1"/>
  <c r="BO85" i="7" s="1"/>
  <c r="CI85" i="6"/>
  <c r="CI80" i="6"/>
  <c r="W80" i="7"/>
  <c r="AL80" i="7" s="1"/>
  <c r="BO80" i="7" s="1"/>
  <c r="W82" i="7"/>
  <c r="AL82" i="7" s="1"/>
  <c r="BO82" i="7" s="1"/>
  <c r="CI82" i="6"/>
  <c r="CI70" i="6"/>
  <c r="W70" i="7"/>
  <c r="AL70" i="7" s="1"/>
  <c r="BO70" i="7" s="1"/>
  <c r="CI78" i="6"/>
  <c r="W78" i="7"/>
  <c r="AL78" i="7" s="1"/>
  <c r="BO78" i="7" s="1"/>
  <c r="W81" i="7"/>
  <c r="AL81" i="7" s="1"/>
  <c r="BO81" i="7" s="1"/>
  <c r="CI81" i="6"/>
  <c r="CI66" i="6"/>
  <c r="W66" i="7"/>
  <c r="AL66" i="7" s="1"/>
  <c r="BO66" i="7" s="1"/>
  <c r="Y97" i="6"/>
  <c r="CM66" i="6"/>
  <c r="AA66" i="7"/>
  <c r="AP66" i="7" s="1"/>
  <c r="BS66" i="7" s="1"/>
  <c r="AC97" i="6"/>
  <c r="CM76" i="6"/>
  <c r="AA76" i="7"/>
  <c r="AP76" i="7" s="1"/>
  <c r="BS76" i="7" s="1"/>
  <c r="CM67" i="6"/>
  <c r="AA67" i="7"/>
  <c r="AP67" i="7" s="1"/>
  <c r="BS67" i="7" s="1"/>
  <c r="CM70" i="6"/>
  <c r="AA70" i="7"/>
  <c r="AP70" i="7" s="1"/>
  <c r="BS70" i="7" s="1"/>
  <c r="AA74" i="7"/>
  <c r="AP74" i="7" s="1"/>
  <c r="BS74" i="7" s="1"/>
  <c r="CM74" i="6"/>
  <c r="AA88" i="7"/>
  <c r="AP88" i="7" s="1"/>
  <c r="BS88" i="7" s="1"/>
  <c r="CM88" i="6"/>
  <c r="CM79" i="6"/>
  <c r="AA79" i="7"/>
  <c r="AP79" i="7" s="1"/>
  <c r="BS79" i="7" s="1"/>
  <c r="CM80" i="6"/>
  <c r="AA80" i="7"/>
  <c r="AP80" i="7" s="1"/>
  <c r="BS80" i="7" s="1"/>
  <c r="CJ70" i="6"/>
  <c r="X70" i="7"/>
  <c r="AM70" i="7" s="1"/>
  <c r="BP70" i="7" s="1"/>
  <c r="CJ85" i="6"/>
  <c r="X85" i="7"/>
  <c r="AM85" i="7" s="1"/>
  <c r="BP85" i="7" s="1"/>
  <c r="CJ81" i="6"/>
  <c r="X81" i="7"/>
  <c r="AM81" i="7" s="1"/>
  <c r="BP81" i="7" s="1"/>
  <c r="CJ90" i="6"/>
  <c r="X90" i="7"/>
  <c r="AM90" i="7" s="1"/>
  <c r="BP90" i="7" s="1"/>
  <c r="CJ75" i="6"/>
  <c r="X75" i="7"/>
  <c r="AM75" i="7" s="1"/>
  <c r="BP75" i="7" s="1"/>
  <c r="CJ87" i="6"/>
  <c r="X87" i="7"/>
  <c r="AM87" i="7" s="1"/>
  <c r="BP87" i="7" s="1"/>
  <c r="CJ91" i="6"/>
  <c r="X91" i="7"/>
  <c r="AM91" i="7" s="1"/>
  <c r="BP91" i="7" s="1"/>
  <c r="V77" i="7"/>
  <c r="AK77" i="7" s="1"/>
  <c r="BN77" i="7" s="1"/>
  <c r="CH77" i="6"/>
  <c r="CH89" i="6"/>
  <c r="V89" i="7"/>
  <c r="AK89" i="7" s="1"/>
  <c r="BN89" i="7" s="1"/>
  <c r="V85" i="7"/>
  <c r="AK85" i="7" s="1"/>
  <c r="BN85" i="7" s="1"/>
  <c r="CH85" i="6"/>
  <c r="CH88" i="6"/>
  <c r="V88" i="7"/>
  <c r="AK88" i="7" s="1"/>
  <c r="BN88" i="7" s="1"/>
  <c r="V74" i="7"/>
  <c r="AK74" i="7" s="1"/>
  <c r="BN74" i="7" s="1"/>
  <c r="CH74" i="6"/>
  <c r="CH68" i="6"/>
  <c r="V68" i="7"/>
  <c r="AK68" i="7" s="1"/>
  <c r="BN68" i="7" s="1"/>
  <c r="CH79" i="6"/>
  <c r="V79" i="7"/>
  <c r="AK79" i="7" s="1"/>
  <c r="BN79" i="7" s="1"/>
  <c r="V66" i="7"/>
  <c r="AK66" i="7" s="1"/>
  <c r="BN66" i="7" s="1"/>
  <c r="CH66" i="6"/>
  <c r="CL82" i="6"/>
  <c r="Z82" i="7"/>
  <c r="AO82" i="7" s="1"/>
  <c r="BR82" i="7" s="1"/>
  <c r="CL80" i="6"/>
  <c r="Z80" i="7"/>
  <c r="AO80" i="7" s="1"/>
  <c r="BR80" i="7" s="1"/>
  <c r="CL93" i="6"/>
  <c r="Z93" i="7"/>
  <c r="AO93" i="7" s="1"/>
  <c r="BR93" i="7" s="1"/>
  <c r="CL85" i="6"/>
  <c r="Z85" i="7"/>
  <c r="AO85" i="7" s="1"/>
  <c r="BR85" i="7" s="1"/>
  <c r="CL94" i="6"/>
  <c r="Z94" i="7"/>
  <c r="AO94" i="7" s="1"/>
  <c r="BR94" i="7" s="1"/>
  <c r="CL91" i="6"/>
  <c r="Z91" i="7"/>
  <c r="AO91" i="7" s="1"/>
  <c r="BR91" i="7" s="1"/>
  <c r="CL86" i="6"/>
  <c r="Z86" i="7"/>
  <c r="AO86" i="7" s="1"/>
  <c r="BR86" i="7" s="1"/>
  <c r="AG97" i="6"/>
  <c r="CQ66" i="6"/>
  <c r="CQ97" i="6" s="1"/>
  <c r="CQ102" i="6" s="1"/>
  <c r="AB76" i="7"/>
  <c r="AQ76" i="7" s="1"/>
  <c r="BT76" i="7" s="1"/>
  <c r="CN76" i="6"/>
  <c r="CN91" i="6"/>
  <c r="AB91" i="7"/>
  <c r="AQ91" i="7" s="1"/>
  <c r="BT91" i="7" s="1"/>
  <c r="AB90" i="7"/>
  <c r="AQ90" i="7" s="1"/>
  <c r="BT90" i="7" s="1"/>
  <c r="CN90" i="6"/>
  <c r="AB71" i="7"/>
  <c r="AQ71" i="7" s="1"/>
  <c r="BT71" i="7" s="1"/>
  <c r="CN71" i="6"/>
  <c r="CN92" i="6"/>
  <c r="AB92" i="7"/>
  <c r="AQ92" i="7" s="1"/>
  <c r="BT92" i="7" s="1"/>
  <c r="AB77" i="7"/>
  <c r="AQ77" i="7" s="1"/>
  <c r="BT77" i="7" s="1"/>
  <c r="CN77" i="6"/>
  <c r="CN79" i="6"/>
  <c r="AB79" i="7"/>
  <c r="AQ79" i="7" s="1"/>
  <c r="BT79" i="7" s="1"/>
  <c r="CF76" i="6"/>
  <c r="T76" i="7"/>
  <c r="AI76" i="7" s="1"/>
  <c r="BL76" i="7" s="1"/>
  <c r="CF85" i="6"/>
  <c r="T85" i="7"/>
  <c r="AI85" i="7" s="1"/>
  <c r="BL85" i="7" s="1"/>
  <c r="CF79" i="6"/>
  <c r="T79" i="7"/>
  <c r="AI79" i="7" s="1"/>
  <c r="BL79" i="7" s="1"/>
  <c r="CF68" i="6"/>
  <c r="T68" i="7"/>
  <c r="AI68" i="7" s="1"/>
  <c r="BL68" i="7" s="1"/>
  <c r="CF72" i="6"/>
  <c r="T72" i="7"/>
  <c r="AI72" i="7" s="1"/>
  <c r="BL72" i="7" s="1"/>
  <c r="CF70" i="6"/>
  <c r="T70" i="7"/>
  <c r="AI70" i="7" s="1"/>
  <c r="BL70" i="7" s="1"/>
  <c r="CF95" i="6"/>
  <c r="T95" i="7"/>
  <c r="AI95" i="7" s="1"/>
  <c r="BL95" i="7" s="1"/>
  <c r="CK81" i="6"/>
  <c r="Y81" i="7"/>
  <c r="AN81" i="7" s="1"/>
  <c r="BQ81" i="7" s="1"/>
  <c r="CK82" i="6"/>
  <c r="Y82" i="7"/>
  <c r="AN82" i="7" s="1"/>
  <c r="BQ82" i="7" s="1"/>
  <c r="CK79" i="6"/>
  <c r="Y79" i="7"/>
  <c r="AN79" i="7" s="1"/>
  <c r="BQ79" i="7" s="1"/>
  <c r="Y76" i="7"/>
  <c r="AN76" i="7" s="1"/>
  <c r="BQ76" i="7" s="1"/>
  <c r="CK76" i="6"/>
  <c r="Y74" i="7"/>
  <c r="AN74" i="7" s="1"/>
  <c r="BQ74" i="7" s="1"/>
  <c r="CK74" i="6"/>
  <c r="Y68" i="7"/>
  <c r="AN68" i="7" s="1"/>
  <c r="BQ68" i="7" s="1"/>
  <c r="CK68" i="6"/>
  <c r="Y94" i="7"/>
  <c r="AN94" i="7" s="1"/>
  <c r="BQ94" i="7" s="1"/>
  <c r="CK94" i="6"/>
  <c r="CK95" i="6"/>
  <c r="Y95" i="7"/>
  <c r="AN95" i="7" s="1"/>
  <c r="BQ95" i="7" s="1"/>
  <c r="AC69" i="7"/>
  <c r="AR69" i="7" s="1"/>
  <c r="BU69" i="7" s="1"/>
  <c r="CO69" i="6"/>
  <c r="CO89" i="6"/>
  <c r="AC89" i="7"/>
  <c r="AR89" i="7" s="1"/>
  <c r="BU89" i="7" s="1"/>
  <c r="CO95" i="6"/>
  <c r="AC95" i="7"/>
  <c r="AR95" i="7" s="1"/>
  <c r="BU95" i="7" s="1"/>
  <c r="CO74" i="6"/>
  <c r="AC74" i="7"/>
  <c r="AR74" i="7" s="1"/>
  <c r="BU74" i="7" s="1"/>
  <c r="AC75" i="7"/>
  <c r="AR75" i="7" s="1"/>
  <c r="BU75" i="7" s="1"/>
  <c r="CO75" i="6"/>
  <c r="CO80" i="6"/>
  <c r="AC80" i="7"/>
  <c r="AR80" i="7" s="1"/>
  <c r="BU80" i="7" s="1"/>
  <c r="CO86" i="6"/>
  <c r="AC86" i="7"/>
  <c r="AR86" i="7" s="1"/>
  <c r="BU86" i="7" s="1"/>
  <c r="CG83" i="6"/>
  <c r="U83" i="7"/>
  <c r="AJ83" i="7" s="1"/>
  <c r="BM83" i="7" s="1"/>
  <c r="CG68" i="6"/>
  <c r="U68" i="7"/>
  <c r="AJ68" i="7" s="1"/>
  <c r="BM68" i="7" s="1"/>
  <c r="CG70" i="6"/>
  <c r="U70" i="7"/>
  <c r="AJ70" i="7" s="1"/>
  <c r="BM70" i="7" s="1"/>
  <c r="CG81" i="6"/>
  <c r="U81" i="7"/>
  <c r="AJ81" i="7" s="1"/>
  <c r="BM81" i="7" s="1"/>
  <c r="CG82" i="6"/>
  <c r="U82" i="7"/>
  <c r="AJ82" i="7" s="1"/>
  <c r="BM82" i="7" s="1"/>
  <c r="U76" i="7"/>
  <c r="AJ76" i="7" s="1"/>
  <c r="BM76" i="7" s="1"/>
  <c r="CG76" i="6"/>
  <c r="U93" i="7"/>
  <c r="AJ93" i="7" s="1"/>
  <c r="BM93" i="7" s="1"/>
  <c r="CG93" i="6"/>
  <c r="U85" i="7"/>
  <c r="AJ85" i="7" s="1"/>
  <c r="BM85" i="7" s="1"/>
  <c r="CG85" i="6"/>
  <c r="CR97" i="26" l="1"/>
  <c r="D38" i="29" s="1"/>
  <c r="D38" i="32" s="1"/>
  <c r="D39" i="32" s="1"/>
  <c r="D41" i="32" s="1"/>
  <c r="J35" i="32" s="1"/>
  <c r="CR66" i="26"/>
  <c r="BK97" i="7"/>
  <c r="CR83" i="6"/>
  <c r="AG72" i="7"/>
  <c r="AD72" i="7"/>
  <c r="AG79" i="7"/>
  <c r="AD79" i="7"/>
  <c r="AG75" i="7"/>
  <c r="AD75" i="7"/>
  <c r="AD81" i="7"/>
  <c r="AG81" i="7"/>
  <c r="CR82" i="6"/>
  <c r="CK97" i="6"/>
  <c r="CK102" i="6" s="1"/>
  <c r="CN97" i="6"/>
  <c r="CN102" i="6" s="1"/>
  <c r="CE97" i="6"/>
  <c r="CE102" i="6" s="1"/>
  <c r="CR67" i="6"/>
  <c r="CR84" i="6"/>
  <c r="AG94" i="7"/>
  <c r="AD94" i="7"/>
  <c r="CR76" i="6"/>
  <c r="BP97" i="7"/>
  <c r="CR88" i="6"/>
  <c r="CR91" i="6"/>
  <c r="CR86" i="6"/>
  <c r="AD87" i="7"/>
  <c r="AG87" i="7"/>
  <c r="CM97" i="6"/>
  <c r="CM102" i="6" s="1"/>
  <c r="AG66" i="7"/>
  <c r="AD66" i="7"/>
  <c r="AG69" i="7"/>
  <c r="AD69" i="7"/>
  <c r="CR72" i="6"/>
  <c r="AD77" i="7"/>
  <c r="AG77" i="7"/>
  <c r="AG90" i="7"/>
  <c r="AD90" i="7"/>
  <c r="CR79" i="6"/>
  <c r="CR75" i="6"/>
  <c r="CR81" i="6"/>
  <c r="AG82" i="7"/>
  <c r="AD82" i="7"/>
  <c r="BM97" i="7"/>
  <c r="AG78" i="7"/>
  <c r="AD78" i="7"/>
  <c r="CR80" i="6"/>
  <c r="CR89" i="6"/>
  <c r="AG92" i="7"/>
  <c r="AD92" i="7"/>
  <c r="CF97" i="6"/>
  <c r="CF102" i="6" s="1"/>
  <c r="CJ97" i="6"/>
  <c r="CJ102" i="6" s="1"/>
  <c r="AG88" i="7"/>
  <c r="AD88" i="7"/>
  <c r="AD91" i="7"/>
  <c r="AG91" i="7"/>
  <c r="AG86" i="7"/>
  <c r="AD86" i="7"/>
  <c r="CR87" i="6"/>
  <c r="CH97" i="6"/>
  <c r="CH102" i="6" s="1"/>
  <c r="BO97" i="7"/>
  <c r="AG70" i="7"/>
  <c r="AD70" i="7"/>
  <c r="CR66" i="6"/>
  <c r="CD97" i="6"/>
  <c r="CD102" i="6" s="1"/>
  <c r="CR97" i="6"/>
  <c r="CR77" i="6"/>
  <c r="CR90" i="6"/>
  <c r="AG71" i="7"/>
  <c r="AD71" i="7"/>
  <c r="AG93" i="7"/>
  <c r="AD93" i="7"/>
  <c r="AG85" i="7"/>
  <c r="AD85" i="7"/>
  <c r="CG97" i="6"/>
  <c r="CG102" i="6" s="1"/>
  <c r="BU97" i="7"/>
  <c r="BQ97" i="7"/>
  <c r="CR78" i="6"/>
  <c r="AD80" i="7"/>
  <c r="AG80" i="7"/>
  <c r="AG89" i="7"/>
  <c r="AD89" i="7"/>
  <c r="CR92" i="6"/>
  <c r="BL97" i="7"/>
  <c r="BR97" i="7"/>
  <c r="CR68" i="6"/>
  <c r="CR74" i="6"/>
  <c r="CR73" i="6"/>
  <c r="AD95" i="7"/>
  <c r="AG95" i="7"/>
  <c r="BN97" i="7"/>
  <c r="BS97" i="7"/>
  <c r="CI97" i="6"/>
  <c r="CI102" i="6" s="1"/>
  <c r="CR70" i="6"/>
  <c r="CR69" i="6"/>
  <c r="AD83" i="7"/>
  <c r="AG83" i="7"/>
  <c r="CR71" i="6"/>
  <c r="CR93" i="6"/>
  <c r="CR85" i="6"/>
  <c r="CO97" i="6"/>
  <c r="CO102" i="6" s="1"/>
  <c r="BT97" i="7"/>
  <c r="AG67" i="7"/>
  <c r="AD67" i="7"/>
  <c r="AG84" i="7"/>
  <c r="AD84" i="7"/>
  <c r="CR94" i="6"/>
  <c r="AD76" i="7"/>
  <c r="AG76" i="7"/>
  <c r="CL97" i="6"/>
  <c r="CL102" i="6" s="1"/>
  <c r="AG68" i="7"/>
  <c r="AD68" i="7"/>
  <c r="AD74" i="7"/>
  <c r="AG74" i="7"/>
  <c r="AD73" i="7"/>
  <c r="AG73" i="7"/>
  <c r="CR95" i="6"/>
  <c r="D38" i="18" l="1"/>
  <c r="D39" i="18" s="1"/>
  <c r="D41" i="18" s="1"/>
  <c r="J35" i="18" s="1"/>
  <c r="D39" i="29"/>
  <c r="D41" i="29" s="1"/>
  <c r="J35" i="29" s="1"/>
  <c r="BJ76" i="7"/>
  <c r="BV76" i="7" s="1"/>
  <c r="AS76" i="7"/>
  <c r="BJ83" i="7"/>
  <c r="BV83" i="7" s="1"/>
  <c r="AS83" i="7"/>
  <c r="AS89" i="7"/>
  <c r="BJ89" i="7"/>
  <c r="BV89" i="7" s="1"/>
  <c r="AS85" i="7"/>
  <c r="BJ85" i="7"/>
  <c r="BV85" i="7" s="1"/>
  <c r="BJ71" i="7"/>
  <c r="BV71" i="7" s="1"/>
  <c r="AS71" i="7"/>
  <c r="AS86" i="7"/>
  <c r="BJ86" i="7"/>
  <c r="BV86" i="7" s="1"/>
  <c r="AS88" i="7"/>
  <c r="BJ88" i="7"/>
  <c r="BV88" i="7" s="1"/>
  <c r="AS92" i="7"/>
  <c r="BJ92" i="7"/>
  <c r="BV92" i="7" s="1"/>
  <c r="BJ78" i="7"/>
  <c r="BV78" i="7" s="1"/>
  <c r="AS78" i="7"/>
  <c r="AS90" i="7"/>
  <c r="BJ90" i="7"/>
  <c r="BV90" i="7" s="1"/>
  <c r="AS81" i="7"/>
  <c r="BJ81" i="7"/>
  <c r="BV81" i="7" s="1"/>
  <c r="AS73" i="7"/>
  <c r="BJ73" i="7"/>
  <c r="BV73" i="7" s="1"/>
  <c r="BJ80" i="7"/>
  <c r="BV80" i="7" s="1"/>
  <c r="AS80" i="7"/>
  <c r="AS91" i="7"/>
  <c r="BJ91" i="7"/>
  <c r="BV91" i="7" s="1"/>
  <c r="AS77" i="7"/>
  <c r="BJ77" i="7"/>
  <c r="BV77" i="7" s="1"/>
  <c r="BJ69" i="7"/>
  <c r="BV69" i="7" s="1"/>
  <c r="AS69" i="7"/>
  <c r="BJ87" i="7"/>
  <c r="BV87" i="7" s="1"/>
  <c r="AS87" i="7"/>
  <c r="AS94" i="7"/>
  <c r="BJ94" i="7"/>
  <c r="BV94" i="7" s="1"/>
  <c r="AS79" i="7"/>
  <c r="BJ79" i="7"/>
  <c r="BV79" i="7" s="1"/>
  <c r="BJ84" i="7"/>
  <c r="BV84" i="7" s="1"/>
  <c r="AS84" i="7"/>
  <c r="BJ68" i="7"/>
  <c r="BV68" i="7" s="1"/>
  <c r="AS68" i="7"/>
  <c r="BJ67" i="7"/>
  <c r="BV67" i="7" s="1"/>
  <c r="AS67" i="7"/>
  <c r="BJ93" i="7"/>
  <c r="BV93" i="7" s="1"/>
  <c r="AS93" i="7"/>
  <c r="AS74" i="7"/>
  <c r="BJ74" i="7"/>
  <c r="BV74" i="7" s="1"/>
  <c r="AS95" i="7"/>
  <c r="BJ95" i="7"/>
  <c r="BV95" i="7" s="1"/>
  <c r="AS70" i="7"/>
  <c r="BJ70" i="7"/>
  <c r="BV70" i="7" s="1"/>
  <c r="AS82" i="7"/>
  <c r="BJ82" i="7"/>
  <c r="BV82" i="7" s="1"/>
  <c r="BJ66" i="7"/>
  <c r="AS66" i="7"/>
  <c r="AS75" i="7"/>
  <c r="BJ75" i="7"/>
  <c r="BV75" i="7" s="1"/>
  <c r="AS72" i="7"/>
  <c r="BJ72" i="7"/>
  <c r="BV72" i="7" s="1"/>
  <c r="BV66" i="7" l="1"/>
  <c r="BV99" i="7"/>
  <c r="BV101" i="7" s="1"/>
  <c r="BV97" i="7"/>
  <c r="BJ97" i="7"/>
</calcChain>
</file>

<file path=xl/comments1.xml><?xml version="1.0" encoding="utf-8"?>
<comments xmlns="http://schemas.openxmlformats.org/spreadsheetml/2006/main">
  <authors>
    <author>Adams,Stephanie A (BPA) - PSR-6</author>
  </authors>
  <commentList>
    <comment ref="C103" authorId="0" shapeId="0">
      <text>
        <r>
          <rPr>
            <b/>
            <sz val="10"/>
            <color indexed="81"/>
            <rFont val="Tahoma"/>
            <family val="2"/>
          </rPr>
          <t>Adams,Stephanie A (BPA) - PSR-6:</t>
        </r>
        <r>
          <rPr>
            <sz val="10"/>
            <color indexed="81"/>
            <rFont val="Tahoma"/>
            <family val="2"/>
          </rPr>
          <t xml:space="preserve">
This firm level assumes loads = 80WY/1937. </t>
        </r>
      </text>
    </comment>
    <comment ref="C105" authorId="0" shapeId="0">
      <text>
        <r>
          <rPr>
            <b/>
            <sz val="10"/>
            <color indexed="81"/>
            <rFont val="Tahoma"/>
            <family val="2"/>
          </rPr>
          <t>Adams,Stephanie A (BPA) - PSR-6:</t>
        </r>
        <r>
          <rPr>
            <sz val="10"/>
            <color indexed="81"/>
            <rFont val="Tahoma"/>
            <family val="2"/>
          </rPr>
          <t xml:space="preserve">
reduction in T2 loads with P10 increases firm level. </t>
        </r>
      </text>
    </comment>
    <comment ref="C108" authorId="0" shapeId="0">
      <text>
        <r>
          <rPr>
            <b/>
            <sz val="10"/>
            <color indexed="81"/>
            <rFont val="Tahoma"/>
            <family val="2"/>
          </rPr>
          <t>Adams,Stephanie A (BPA) - PSR-6:</t>
        </r>
        <r>
          <rPr>
            <sz val="10"/>
            <color indexed="81"/>
            <rFont val="Tahoma"/>
            <family val="2"/>
          </rPr>
          <t xml:space="preserve">
increase in P10 Tier 1 loads decreases Firm </t>
        </r>
      </text>
    </comment>
    <comment ref="C109" authorId="0" shapeId="0">
      <text>
        <r>
          <rPr>
            <b/>
            <sz val="10"/>
            <color indexed="81"/>
            <rFont val="Tahoma"/>
            <family val="2"/>
          </rPr>
          <t>Adams,Stephanie A (BPA) - PSR-6:</t>
        </r>
        <r>
          <rPr>
            <sz val="10"/>
            <color indexed="81"/>
            <rFont val="Tahoma"/>
            <family val="2"/>
          </rPr>
          <t xml:space="preserve">
This reflects changes in T1 and T2 values that impact Firm</t>
        </r>
      </text>
    </comment>
  </commentList>
</comments>
</file>

<file path=xl/comments2.xml><?xml version="1.0" encoding="utf-8"?>
<comments xmlns="http://schemas.openxmlformats.org/spreadsheetml/2006/main">
  <authors>
    <author>Adams,Stephanie A (BPA) - PSR-6</author>
  </authors>
  <commentList>
    <comment ref="C103" authorId="0" shapeId="0">
      <text>
        <r>
          <rPr>
            <b/>
            <sz val="10"/>
            <color indexed="81"/>
            <rFont val="Tahoma"/>
            <family val="2"/>
          </rPr>
          <t>Adams,Stephanie A (BPA) - PSR-6:</t>
        </r>
        <r>
          <rPr>
            <sz val="10"/>
            <color indexed="81"/>
            <rFont val="Tahoma"/>
            <family val="2"/>
          </rPr>
          <t xml:space="preserve">
This firm level assumes loads = 80WY/1937. </t>
        </r>
      </text>
    </comment>
    <comment ref="C105" authorId="0" shapeId="0">
      <text>
        <r>
          <rPr>
            <b/>
            <sz val="10"/>
            <color indexed="81"/>
            <rFont val="Tahoma"/>
            <family val="2"/>
          </rPr>
          <t>Adams,Stephanie A (BPA) - PSR-6:</t>
        </r>
        <r>
          <rPr>
            <sz val="10"/>
            <color indexed="81"/>
            <rFont val="Tahoma"/>
            <family val="2"/>
          </rPr>
          <t xml:space="preserve">
reduction in T2 loads with P10 increases firm level. </t>
        </r>
      </text>
    </comment>
    <comment ref="C108" authorId="0" shapeId="0">
      <text>
        <r>
          <rPr>
            <b/>
            <sz val="10"/>
            <color indexed="81"/>
            <rFont val="Tahoma"/>
            <family val="2"/>
          </rPr>
          <t>Adams,Stephanie A (BPA) - PSR-6:</t>
        </r>
        <r>
          <rPr>
            <sz val="10"/>
            <color indexed="81"/>
            <rFont val="Tahoma"/>
            <family val="2"/>
          </rPr>
          <t xml:space="preserve">
increase in P10 Tier 1 loads decreases Firm </t>
        </r>
      </text>
    </comment>
    <comment ref="C109" authorId="0" shapeId="0">
      <text>
        <r>
          <rPr>
            <b/>
            <sz val="10"/>
            <color indexed="81"/>
            <rFont val="Tahoma"/>
            <family val="2"/>
          </rPr>
          <t>Adams,Stephanie A (BPA) - PSR-6:</t>
        </r>
        <r>
          <rPr>
            <sz val="10"/>
            <color indexed="81"/>
            <rFont val="Tahoma"/>
            <family val="2"/>
          </rPr>
          <t xml:space="preserve">
This reflects changes in T1 and T2 values that impact Firm</t>
        </r>
      </text>
    </comment>
  </commentList>
</comments>
</file>

<file path=xl/comments3.xml><?xml version="1.0" encoding="utf-8"?>
<comments xmlns="http://schemas.openxmlformats.org/spreadsheetml/2006/main">
  <authors>
    <author>Adams,Stephanie A (BPA) - PSR-6</author>
  </authors>
  <commentList>
    <comment ref="S3" authorId="0" shapeId="0">
      <text>
        <r>
          <rPr>
            <sz val="10"/>
            <color indexed="81"/>
            <rFont val="Tahoma"/>
            <family val="2"/>
          </rPr>
          <t>updated value from BP-22 (using FY24)</t>
        </r>
      </text>
    </comment>
    <comment ref="X4" authorId="0" shapeId="0">
      <text>
        <r>
          <rPr>
            <b/>
            <sz val="10"/>
            <color indexed="81"/>
            <rFont val="Tahoma"/>
            <family val="2"/>
          </rPr>
          <t>adjust for half month values</t>
        </r>
      </text>
    </comment>
  </commentList>
</comments>
</file>

<file path=xl/sharedStrings.xml><?xml version="1.0" encoding="utf-8"?>
<sst xmlns="http://schemas.openxmlformats.org/spreadsheetml/2006/main" count="3347" uniqueCount="435">
  <si>
    <t>Oct</t>
  </si>
  <si>
    <t>Nov</t>
  </si>
  <si>
    <t>Dec</t>
  </si>
  <si>
    <t>Jan</t>
  </si>
  <si>
    <t>Feb</t>
  </si>
  <si>
    <t>Mar</t>
  </si>
  <si>
    <t>Apr</t>
  </si>
  <si>
    <t>May</t>
  </si>
  <si>
    <t>Jun</t>
  </si>
  <si>
    <t>Jul</t>
  </si>
  <si>
    <t>Aug</t>
  </si>
  <si>
    <t>Sep</t>
  </si>
  <si>
    <t>WATER YEAR</t>
  </si>
  <si>
    <t>OCT</t>
  </si>
  <si>
    <t>NOV</t>
  </si>
  <si>
    <t>DEC</t>
  </si>
  <si>
    <t>JAN</t>
  </si>
  <si>
    <t>FEB</t>
  </si>
  <si>
    <t>MAR</t>
  </si>
  <si>
    <t>APR 15</t>
  </si>
  <si>
    <t>APR 30</t>
  </si>
  <si>
    <t>MAY</t>
  </si>
  <si>
    <t>JUNE</t>
  </si>
  <si>
    <t>JULY</t>
  </si>
  <si>
    <t>AUG 15</t>
  </si>
  <si>
    <t>AUG 31</t>
  </si>
  <si>
    <t>SEP</t>
  </si>
  <si>
    <t>AVG.</t>
  </si>
  <si>
    <t>AVERAGE</t>
  </si>
  <si>
    <t>APR</t>
  </si>
  <si>
    <t>AUG</t>
  </si>
  <si>
    <t>SUM</t>
  </si>
  <si>
    <t>DAYS</t>
  </si>
  <si>
    <t>HOURS</t>
  </si>
  <si>
    <t>Slice Percentage:</t>
  </si>
  <si>
    <t>Max of 0 and Aurora Price</t>
  </si>
  <si>
    <t>SecR</t>
  </si>
  <si>
    <t>FY 24 80WY</t>
  </si>
  <si>
    <t>FY24 30WY</t>
  </si>
  <si>
    <t>Calculate for 30 WY</t>
  </si>
  <si>
    <t>less LDD adjustment</t>
  </si>
  <si>
    <t>Net Impact of shfting to 30WYs ($)</t>
  </si>
  <si>
    <t>FY24 30 WY Non-Slice Share  (aMW)</t>
  </si>
  <si>
    <t>30WY Non-Slice Net Position less 80WY Non-Slice Share(aMW)</t>
  </si>
  <si>
    <t>Difference in the Forecast Market Prices 30WY vs 80WY ($/MWh)</t>
  </si>
  <si>
    <r>
      <t>Net impact (</t>
    </r>
    <r>
      <rPr>
        <sz val="11"/>
        <color rgb="FFC00000"/>
        <rFont val="Calibri"/>
        <family val="2"/>
        <scheme val="minor"/>
      </rPr>
      <t>update)</t>
    </r>
  </si>
  <si>
    <t>updated to calculated non-slice share for 80 WY based on inventory</t>
  </si>
  <si>
    <t>FY24 80 WY Non-Slice Share (aMW)</t>
  </si>
  <si>
    <t>P10</t>
  </si>
  <si>
    <t>Avg</t>
  </si>
  <si>
    <t>Critical</t>
  </si>
  <si>
    <r>
      <rPr>
        <b/>
        <sz val="8"/>
        <color rgb="FF000000"/>
        <rFont val="Arial"/>
        <family val="2"/>
      </rPr>
      <t xml:space="preserve"> Loads and Resources - Federal System Rate Case</t>
    </r>
  </si>
  <si>
    <r>
      <rPr>
        <b/>
        <sz val="8"/>
        <color rgb="FF000000"/>
        <rFont val="Arial"/>
        <family val="2"/>
      </rPr>
      <t xml:space="preserve">Fiscal Year: 2024    </t>
    </r>
    <r>
      <rPr>
        <b/>
        <sz val="8"/>
        <color rgb="FF000000"/>
        <rFont val="Arial"/>
        <family val="2"/>
      </rPr>
      <t xml:space="preserve"> Water Year:</t>
    </r>
    <r>
      <rPr>
        <sz val="8"/>
        <color rgb="FF000000"/>
        <rFont val="Arial"/>
        <family val="2"/>
      </rPr>
      <t xml:space="preserve"> </t>
    </r>
    <r>
      <rPr>
        <b/>
        <sz val="8"/>
        <color rgb="FF000000"/>
        <rFont val="Arial"/>
        <family val="2"/>
      </rPr>
      <t>1937</t>
    </r>
  </si>
  <si>
    <t>S225-RC-20211214-172205</t>
  </si>
  <si>
    <t/>
  </si>
  <si>
    <r>
      <rPr>
        <sz val="8"/>
        <color rgb="FF000000"/>
        <rFont val="Arial"/>
        <family val="2"/>
      </rPr>
      <t xml:space="preserve">Energy-aMW </t>
    </r>
    <r>
      <rPr>
        <sz val="8"/>
        <color rgb="FF000000"/>
        <rFont val="Arial"/>
        <family val="2"/>
      </rPr>
      <t xml:space="preserve"> </t>
    </r>
  </si>
  <si>
    <t>Apr1</t>
  </si>
  <si>
    <t>Apr16</t>
  </si>
  <si>
    <t>Aug1</t>
  </si>
  <si>
    <t>Aug16</t>
  </si>
  <si>
    <r>
      <rPr>
        <sz val="8"/>
        <color rgb="FFFF0000"/>
        <rFont val="Arial"/>
        <family val="2"/>
      </rPr>
      <t>Firm Obligations</t>
    </r>
    <r>
      <rPr>
        <sz val="8"/>
        <color rgb="FFFF0000"/>
        <rFont val="Arial"/>
        <family val="2"/>
      </rPr>
      <t xml:space="preserve"> </t>
    </r>
    <r>
      <rPr>
        <sz val="8"/>
        <color rgb="FFFF0000"/>
        <rFont val="Arial"/>
        <family val="2"/>
      </rPr>
      <t xml:space="preserve"> </t>
    </r>
    <r>
      <rPr>
        <sz val="7"/>
        <color rgb="FFFF0000"/>
        <rFont val="Arial"/>
        <family val="2"/>
      </rPr>
      <t xml:space="preserve"> </t>
    </r>
  </si>
  <si>
    <t>Load Following</t>
  </si>
  <si>
    <r>
      <rPr>
        <sz val="8"/>
        <color rgb="FF000000"/>
        <rFont val="Arial"/>
        <family val="2"/>
      </rPr>
      <t>Preference Customers</t>
    </r>
    <r>
      <rPr>
        <sz val="8"/>
        <color rgb="FF000000"/>
        <rFont val="Arial"/>
        <family val="2"/>
      </rPr>
      <t xml:space="preserve"> </t>
    </r>
  </si>
  <si>
    <r>
      <rPr>
        <sz val="8"/>
        <color rgb="FF0000FF"/>
        <rFont val="Arial"/>
        <family val="2"/>
      </rPr>
      <t xml:space="preserve"> </t>
    </r>
  </si>
  <si>
    <r>
      <rPr>
        <sz val="8"/>
        <color rgb="FF0000FF"/>
        <rFont val="Arial"/>
        <family val="2"/>
      </rPr>
      <t>BPA to ACPD (RD-LF)</t>
    </r>
    <r>
      <rPr>
        <sz val="8"/>
        <color rgb="FF0000FF"/>
        <rFont val="Arial"/>
        <family val="2"/>
      </rPr>
      <t xml:space="preserve"> </t>
    </r>
  </si>
  <si>
    <r>
      <rPr>
        <sz val="8"/>
        <color rgb="FF0000FF"/>
        <rFont val="Arial"/>
        <family val="2"/>
      </rPr>
      <t>BPA to ALBN (RD-LF)</t>
    </r>
    <r>
      <rPr>
        <sz val="8"/>
        <color rgb="FF0000FF"/>
        <rFont val="Arial"/>
        <family val="2"/>
      </rPr>
      <t xml:space="preserve"> </t>
    </r>
  </si>
  <si>
    <r>
      <rPr>
        <sz val="8"/>
        <color rgb="FF0000FF"/>
        <rFont val="Arial"/>
        <family val="2"/>
      </rPr>
      <t>BPA to ALDR (RD-LF)</t>
    </r>
    <r>
      <rPr>
        <sz val="8"/>
        <color rgb="FF0000FF"/>
        <rFont val="Arial"/>
        <family val="2"/>
      </rPr>
      <t xml:space="preserve"> </t>
    </r>
  </si>
  <si>
    <r>
      <rPr>
        <sz val="8"/>
        <color rgb="FF0000FF"/>
        <rFont val="Arial"/>
        <family val="2"/>
      </rPr>
      <t>BPA to ASHL (RD-LF)</t>
    </r>
    <r>
      <rPr>
        <sz val="8"/>
        <color rgb="FF0000FF"/>
        <rFont val="Arial"/>
        <family val="2"/>
      </rPr>
      <t xml:space="preserve"> </t>
    </r>
  </si>
  <si>
    <r>
      <rPr>
        <sz val="8"/>
        <color rgb="FF0000FF"/>
        <rFont val="Arial"/>
        <family val="2"/>
      </rPr>
      <t>BPA to BBEC (RD-LF)</t>
    </r>
    <r>
      <rPr>
        <sz val="8"/>
        <color rgb="FF0000FF"/>
        <rFont val="Arial"/>
        <family val="2"/>
      </rPr>
      <t xml:space="preserve"> </t>
    </r>
  </si>
  <si>
    <r>
      <rPr>
        <sz val="8"/>
        <color rgb="FF0000FF"/>
        <rFont val="Arial"/>
        <family val="2"/>
      </rPr>
      <t>BPA to BLCC (RD-LF)</t>
    </r>
    <r>
      <rPr>
        <sz val="8"/>
        <color rgb="FF0000FF"/>
        <rFont val="Arial"/>
        <family val="2"/>
      </rPr>
      <t xml:space="preserve"> </t>
    </r>
  </si>
  <si>
    <r>
      <rPr>
        <sz val="8"/>
        <color rgb="FF0000FF"/>
        <rFont val="Arial"/>
        <family val="2"/>
      </rPr>
      <t>BPA to BLN (RD-LF)</t>
    </r>
    <r>
      <rPr>
        <sz val="8"/>
        <color rgb="FF0000FF"/>
        <rFont val="Arial"/>
        <family val="2"/>
      </rPr>
      <t xml:space="preserve"> </t>
    </r>
  </si>
  <si>
    <r>
      <rPr>
        <sz val="8"/>
        <color rgb="FF0000FF"/>
        <rFont val="Arial"/>
        <family val="2"/>
      </rPr>
      <t>BPA to BNDN (RD-LF)</t>
    </r>
    <r>
      <rPr>
        <sz val="8"/>
        <color rgb="FF0000FF"/>
        <rFont val="Arial"/>
        <family val="2"/>
      </rPr>
      <t xml:space="preserve"> </t>
    </r>
  </si>
  <si>
    <r>
      <rPr>
        <sz val="8"/>
        <color rgb="FF0000FF"/>
        <rFont val="Arial"/>
        <family val="2"/>
      </rPr>
      <t>BPA to BNRF (RD-LF)</t>
    </r>
    <r>
      <rPr>
        <sz val="8"/>
        <color rgb="FF0000FF"/>
        <rFont val="Arial"/>
        <family val="2"/>
      </rPr>
      <t xml:space="preserve"> </t>
    </r>
  </si>
  <si>
    <r>
      <rPr>
        <sz val="8"/>
        <color rgb="FF0000FF"/>
        <rFont val="Arial"/>
        <family val="2"/>
      </rPr>
      <t>BPA to BREA (RD-LF)</t>
    </r>
    <r>
      <rPr>
        <sz val="8"/>
        <color rgb="FF0000FF"/>
        <rFont val="Arial"/>
        <family val="2"/>
      </rPr>
      <t xml:space="preserve"> </t>
    </r>
  </si>
  <si>
    <r>
      <rPr>
        <sz val="8"/>
        <color rgb="FF0000FF"/>
        <rFont val="Arial"/>
        <family val="2"/>
      </rPr>
      <t>BPA to BRLY (RD-LF)</t>
    </r>
    <r>
      <rPr>
        <sz val="8"/>
        <color rgb="FF0000FF"/>
        <rFont val="Arial"/>
        <family val="2"/>
      </rPr>
      <t xml:space="preserve"> </t>
    </r>
  </si>
  <si>
    <r>
      <rPr>
        <sz val="8"/>
        <color rgb="FF0000FF"/>
        <rFont val="Arial"/>
        <family val="2"/>
      </rPr>
      <t>BPA to CBEC (RD-LF)</t>
    </r>
    <r>
      <rPr>
        <sz val="8"/>
        <color rgb="FF0000FF"/>
        <rFont val="Arial"/>
        <family val="2"/>
      </rPr>
      <t xml:space="preserve"> </t>
    </r>
  </si>
  <si>
    <r>
      <rPr>
        <sz val="8"/>
        <color rgb="FF0000FF"/>
        <rFont val="Arial"/>
        <family val="2"/>
      </rPr>
      <t>BPA to CCEC (RD-LF)</t>
    </r>
    <r>
      <rPr>
        <sz val="8"/>
        <color rgb="FF0000FF"/>
        <rFont val="Arial"/>
        <family val="2"/>
      </rPr>
      <t xml:space="preserve"> </t>
    </r>
  </si>
  <si>
    <r>
      <rPr>
        <sz val="8"/>
        <color rgb="FF0000FF"/>
        <rFont val="Arial"/>
        <family val="2"/>
      </rPr>
      <t>BPA to CCEN (RD-LF)</t>
    </r>
    <r>
      <rPr>
        <sz val="8"/>
        <color rgb="FF0000FF"/>
        <rFont val="Arial"/>
        <family val="2"/>
      </rPr>
      <t xml:space="preserve"> </t>
    </r>
  </si>
  <si>
    <r>
      <rPr>
        <sz val="8"/>
        <color rgb="FF0000FF"/>
        <rFont val="Arial"/>
        <family val="2"/>
      </rPr>
      <t>BPA to CCPD (RD-LF)</t>
    </r>
    <r>
      <rPr>
        <sz val="8"/>
        <color rgb="FF0000FF"/>
        <rFont val="Arial"/>
        <family val="2"/>
      </rPr>
      <t xml:space="preserve"> </t>
    </r>
  </si>
  <si>
    <r>
      <rPr>
        <sz val="8"/>
        <color rgb="FF0000FF"/>
        <rFont val="Arial"/>
        <family val="2"/>
      </rPr>
      <t>BPA to CEC (RD-LF)</t>
    </r>
    <r>
      <rPr>
        <sz val="8"/>
        <color rgb="FF0000FF"/>
        <rFont val="Arial"/>
        <family val="2"/>
      </rPr>
      <t xml:space="preserve"> </t>
    </r>
  </si>
  <si>
    <r>
      <rPr>
        <sz val="8"/>
        <color rgb="FF0000FF"/>
        <rFont val="Arial"/>
        <family val="2"/>
      </rPr>
      <t>BPA to CHEW (RD-LF)</t>
    </r>
    <r>
      <rPr>
        <sz val="8"/>
        <color rgb="FF0000FF"/>
        <rFont val="Arial"/>
        <family val="2"/>
      </rPr>
      <t xml:space="preserve"> </t>
    </r>
  </si>
  <si>
    <r>
      <rPr>
        <sz val="8"/>
        <color rgb="FF0000FF"/>
        <rFont val="Arial"/>
        <family val="2"/>
      </rPr>
      <t>BPA to CHNY (RD-LF)</t>
    </r>
    <r>
      <rPr>
        <sz val="8"/>
        <color rgb="FF0000FF"/>
        <rFont val="Arial"/>
        <family val="2"/>
      </rPr>
      <t xml:space="preserve"> </t>
    </r>
  </si>
  <si>
    <r>
      <rPr>
        <sz val="8"/>
        <color rgb="FF0000FF"/>
        <rFont val="Arial"/>
        <family val="2"/>
      </rPr>
      <t>BPA to CID (RD-LF)</t>
    </r>
    <r>
      <rPr>
        <sz val="8"/>
        <color rgb="FF0000FF"/>
        <rFont val="Arial"/>
        <family val="2"/>
      </rPr>
      <t xml:space="preserve"> </t>
    </r>
  </si>
  <si>
    <r>
      <rPr>
        <sz val="8"/>
        <color rgb="FF0000FF"/>
        <rFont val="Arial"/>
        <family val="2"/>
      </rPr>
      <t>BPA to CLDM (RD-LF)</t>
    </r>
    <r>
      <rPr>
        <sz val="8"/>
        <color rgb="FF0000FF"/>
        <rFont val="Arial"/>
        <family val="2"/>
      </rPr>
      <t xml:space="preserve"> </t>
    </r>
  </si>
  <si>
    <r>
      <rPr>
        <sz val="8"/>
        <color rgb="FF0000FF"/>
        <rFont val="Arial"/>
        <family val="2"/>
      </rPr>
      <t>BPA to CLPD (RD-LF)</t>
    </r>
    <r>
      <rPr>
        <sz val="8"/>
        <color rgb="FF0000FF"/>
        <rFont val="Arial"/>
        <family val="2"/>
      </rPr>
      <t xml:space="preserve"> </t>
    </r>
  </si>
  <si>
    <r>
      <rPr>
        <sz val="8"/>
        <color rgb="FF0000FF"/>
        <rFont val="Arial"/>
        <family val="2"/>
      </rPr>
      <t>BPA to CNBY (RD-LF)</t>
    </r>
    <r>
      <rPr>
        <sz val="8"/>
        <color rgb="FF0000FF"/>
        <rFont val="Arial"/>
        <family val="2"/>
      </rPr>
      <t xml:space="preserve"> </t>
    </r>
  </si>
  <si>
    <r>
      <rPr>
        <sz val="8"/>
        <color rgb="FF0000FF"/>
        <rFont val="Arial"/>
        <family val="2"/>
      </rPr>
      <t>BPA to CONS (RD-LF)</t>
    </r>
    <r>
      <rPr>
        <sz val="8"/>
        <color rgb="FF0000FF"/>
        <rFont val="Arial"/>
        <family val="2"/>
      </rPr>
      <t xml:space="preserve"> </t>
    </r>
  </si>
  <si>
    <r>
      <rPr>
        <sz val="8"/>
        <color rgb="FF0000FF"/>
        <rFont val="Arial"/>
        <family val="2"/>
      </rPr>
      <t>BPA to CPCA (RD-LF)</t>
    </r>
    <r>
      <rPr>
        <sz val="8"/>
        <color rgb="FF0000FF"/>
        <rFont val="Arial"/>
        <family val="2"/>
      </rPr>
      <t xml:space="preserve"> </t>
    </r>
  </si>
  <si>
    <r>
      <rPr>
        <sz val="8"/>
        <color rgb="FF0000FF"/>
        <rFont val="Arial"/>
        <family val="2"/>
      </rPr>
      <t>BPA to CREA (RD-LF)</t>
    </r>
    <r>
      <rPr>
        <sz val="8"/>
        <color rgb="FF0000FF"/>
        <rFont val="Arial"/>
        <family val="2"/>
      </rPr>
      <t xml:space="preserve"> </t>
    </r>
  </si>
  <si>
    <r>
      <rPr>
        <sz val="8"/>
        <color rgb="FF0000FF"/>
        <rFont val="Arial"/>
        <family val="2"/>
      </rPr>
      <t>BPA to CRPD (RD-LF)</t>
    </r>
    <r>
      <rPr>
        <sz val="8"/>
        <color rgb="FF0000FF"/>
        <rFont val="Arial"/>
        <family val="2"/>
      </rPr>
      <t xml:space="preserve"> </t>
    </r>
  </si>
  <si>
    <r>
      <rPr>
        <sz val="8"/>
        <color rgb="FF0000FF"/>
        <rFont val="Arial"/>
        <family val="2"/>
      </rPr>
      <t>BPA to CSDL (RD-LF)</t>
    </r>
    <r>
      <rPr>
        <sz val="8"/>
        <color rgb="FF0000FF"/>
        <rFont val="Arial"/>
        <family val="2"/>
      </rPr>
      <t xml:space="preserve"> </t>
    </r>
  </si>
  <si>
    <r>
      <rPr>
        <sz val="8"/>
        <color rgb="FF0000FF"/>
        <rFont val="Arial"/>
        <family val="2"/>
      </rPr>
      <t>BPA to CWPC (RD-LF)</t>
    </r>
    <r>
      <rPr>
        <sz val="8"/>
        <color rgb="FF0000FF"/>
        <rFont val="Arial"/>
        <family val="2"/>
      </rPr>
      <t xml:space="preserve"> </t>
    </r>
  </si>
  <si>
    <r>
      <rPr>
        <sz val="8"/>
        <color rgb="FF0000FF"/>
        <rFont val="Arial"/>
        <family val="2"/>
      </rPr>
      <t>BPA to DGEC (RD-LF)</t>
    </r>
    <r>
      <rPr>
        <sz val="8"/>
        <color rgb="FF0000FF"/>
        <rFont val="Arial"/>
        <family val="2"/>
      </rPr>
      <t xml:space="preserve"> </t>
    </r>
  </si>
  <si>
    <r>
      <rPr>
        <sz val="8"/>
        <color rgb="FF0000FF"/>
        <rFont val="Arial"/>
        <family val="2"/>
      </rPr>
      <t>BPA to DLCO (RD-LF)</t>
    </r>
    <r>
      <rPr>
        <sz val="8"/>
        <color rgb="FF0000FF"/>
        <rFont val="Arial"/>
        <family val="2"/>
      </rPr>
      <t xml:space="preserve"> </t>
    </r>
  </si>
  <si>
    <r>
      <rPr>
        <sz val="8"/>
        <color rgb="FF0000FF"/>
        <rFont val="Arial"/>
        <family val="2"/>
      </rPr>
      <t>BPA to DRN (RD-LF)</t>
    </r>
    <r>
      <rPr>
        <sz val="8"/>
        <color rgb="FF0000FF"/>
        <rFont val="Arial"/>
        <family val="2"/>
      </rPr>
      <t xml:space="preserve"> </t>
    </r>
  </si>
  <si>
    <r>
      <rPr>
        <sz val="8"/>
        <color rgb="FF0000FF"/>
        <rFont val="Arial"/>
        <family val="2"/>
      </rPr>
      <t>BPA to EEME (RD-LF)</t>
    </r>
    <r>
      <rPr>
        <sz val="8"/>
        <color rgb="FF0000FF"/>
        <rFont val="Arial"/>
        <family val="2"/>
      </rPr>
      <t xml:space="preserve"> </t>
    </r>
  </si>
  <si>
    <r>
      <rPr>
        <sz val="8"/>
        <color rgb="FF0000FF"/>
        <rFont val="Arial"/>
        <family val="2"/>
      </rPr>
      <t>BPA to ELNB (RD-LF)</t>
    </r>
    <r>
      <rPr>
        <sz val="8"/>
        <color rgb="FF0000FF"/>
        <rFont val="Arial"/>
        <family val="2"/>
      </rPr>
      <t xml:space="preserve"> </t>
    </r>
  </si>
  <si>
    <r>
      <rPr>
        <sz val="8"/>
        <color rgb="FF0000FF"/>
        <rFont val="Arial"/>
        <family val="2"/>
      </rPr>
      <t>BPA to EMPL (RD-LF)</t>
    </r>
    <r>
      <rPr>
        <sz val="8"/>
        <color rgb="FF0000FF"/>
        <rFont val="Arial"/>
        <family val="2"/>
      </rPr>
      <t xml:space="preserve"> </t>
    </r>
  </si>
  <si>
    <r>
      <rPr>
        <sz val="8"/>
        <color rgb="FF0000FF"/>
        <rFont val="Arial"/>
        <family val="2"/>
      </rPr>
      <t>BPA to ENW (RD-LF)</t>
    </r>
    <r>
      <rPr>
        <sz val="8"/>
        <color rgb="FF0000FF"/>
        <rFont val="Arial"/>
        <family val="2"/>
      </rPr>
      <t xml:space="preserve"> </t>
    </r>
  </si>
  <si>
    <r>
      <rPr>
        <sz val="8"/>
        <color rgb="FF0000FF"/>
        <rFont val="Arial"/>
        <family val="2"/>
      </rPr>
      <t>BPA to ETNV (RD-LF)</t>
    </r>
    <r>
      <rPr>
        <sz val="8"/>
        <color rgb="FF0000FF"/>
        <rFont val="Arial"/>
        <family val="2"/>
      </rPr>
      <t xml:space="preserve"> </t>
    </r>
  </si>
  <si>
    <r>
      <rPr>
        <sz val="8"/>
        <color rgb="FF0000FF"/>
        <rFont val="Arial"/>
        <family val="2"/>
      </rPr>
      <t>BPA to FGRV (RD-LF)</t>
    </r>
    <r>
      <rPr>
        <sz val="8"/>
        <color rgb="FF0000FF"/>
        <rFont val="Arial"/>
        <family val="2"/>
      </rPr>
      <t xml:space="preserve"> </t>
    </r>
  </si>
  <si>
    <r>
      <rPr>
        <sz val="8"/>
        <color rgb="FF0000FF"/>
        <rFont val="Arial"/>
        <family val="2"/>
      </rPr>
      <t>BPA to FLHD (RD-LF)</t>
    </r>
    <r>
      <rPr>
        <sz val="8"/>
        <color rgb="FF0000FF"/>
        <rFont val="Arial"/>
        <family val="2"/>
      </rPr>
      <t xml:space="preserve"> </t>
    </r>
  </si>
  <si>
    <r>
      <rPr>
        <sz val="8"/>
        <color rgb="FF0000FF"/>
        <rFont val="Arial"/>
        <family val="2"/>
      </rPr>
      <t>BPA to FMEC (RD-LF)</t>
    </r>
    <r>
      <rPr>
        <sz val="8"/>
        <color rgb="FF0000FF"/>
        <rFont val="Arial"/>
        <family val="2"/>
      </rPr>
      <t xml:space="preserve"> </t>
    </r>
  </si>
  <si>
    <r>
      <rPr>
        <sz val="8"/>
        <color rgb="FF0000FF"/>
        <rFont val="Arial"/>
        <family val="2"/>
      </rPr>
      <t>BPA to FREC (RD-LF)</t>
    </r>
    <r>
      <rPr>
        <sz val="8"/>
        <color rgb="FF0000FF"/>
        <rFont val="Arial"/>
        <family val="2"/>
      </rPr>
      <t xml:space="preserve"> </t>
    </r>
  </si>
  <si>
    <r>
      <rPr>
        <sz val="8"/>
        <color rgb="FF0000FF"/>
        <rFont val="Arial"/>
        <family val="2"/>
      </rPr>
      <t>BPA to FYPD (RD-LF)</t>
    </r>
    <r>
      <rPr>
        <sz val="8"/>
        <color rgb="FF0000FF"/>
        <rFont val="Arial"/>
        <family val="2"/>
      </rPr>
      <t xml:space="preserve"> </t>
    </r>
  </si>
  <si>
    <r>
      <rPr>
        <sz val="8"/>
        <color rgb="FF0000FF"/>
        <rFont val="Arial"/>
        <family val="2"/>
      </rPr>
      <t>BPA to GCPD (RD-LF)</t>
    </r>
    <r>
      <rPr>
        <sz val="8"/>
        <color rgb="FF0000FF"/>
        <rFont val="Arial"/>
        <family val="2"/>
      </rPr>
      <t xml:space="preserve"> </t>
    </r>
  </si>
  <si>
    <r>
      <rPr>
        <sz val="8"/>
        <color rgb="FF0000FF"/>
        <rFont val="Arial"/>
        <family val="2"/>
      </rPr>
      <t>BPA to GLEC (RD-LF)</t>
    </r>
    <r>
      <rPr>
        <sz val="8"/>
        <color rgb="FF0000FF"/>
        <rFont val="Arial"/>
        <family val="2"/>
      </rPr>
      <t xml:space="preserve"> </t>
    </r>
  </si>
  <si>
    <r>
      <rPr>
        <sz val="8"/>
        <color rgb="FF0000FF"/>
        <rFont val="Arial"/>
        <family val="2"/>
      </rPr>
      <t>BPA to HBRN (RD-LF)</t>
    </r>
    <r>
      <rPr>
        <sz val="8"/>
        <color rgb="FF0000FF"/>
        <rFont val="Arial"/>
        <family val="2"/>
      </rPr>
      <t xml:space="preserve"> </t>
    </r>
  </si>
  <si>
    <r>
      <rPr>
        <sz val="8"/>
        <color rgb="FF0000FF"/>
        <rFont val="Arial"/>
        <family val="2"/>
      </rPr>
      <t>BPA to HERM (RD-LF)</t>
    </r>
    <r>
      <rPr>
        <sz val="8"/>
        <color rgb="FF0000FF"/>
        <rFont val="Arial"/>
        <family val="2"/>
      </rPr>
      <t xml:space="preserve"> </t>
    </r>
  </si>
  <si>
    <r>
      <rPr>
        <sz val="8"/>
        <color rgb="FF0000FF"/>
        <rFont val="Arial"/>
        <family val="2"/>
      </rPr>
      <t>BPA to HREC (RD-LF)</t>
    </r>
    <r>
      <rPr>
        <sz val="8"/>
        <color rgb="FF0000FF"/>
        <rFont val="Arial"/>
        <family val="2"/>
      </rPr>
      <t xml:space="preserve"> </t>
    </r>
  </si>
  <si>
    <r>
      <rPr>
        <sz val="8"/>
        <color rgb="FF0000FF"/>
        <rFont val="Arial"/>
        <family val="2"/>
      </rPr>
      <t>BPA to HYEC (RD-LF)</t>
    </r>
    <r>
      <rPr>
        <sz val="8"/>
        <color rgb="FF0000FF"/>
        <rFont val="Arial"/>
        <family val="2"/>
      </rPr>
      <t xml:space="preserve"> </t>
    </r>
  </si>
  <si>
    <r>
      <rPr>
        <sz val="8"/>
        <color rgb="FF0000FF"/>
        <rFont val="Arial"/>
        <family val="2"/>
      </rPr>
      <t>BPA to ICLP (RD-LF)</t>
    </r>
    <r>
      <rPr>
        <sz val="8"/>
        <color rgb="FF0000FF"/>
        <rFont val="Arial"/>
        <family val="2"/>
      </rPr>
      <t xml:space="preserve"> </t>
    </r>
  </si>
  <si>
    <r>
      <rPr>
        <sz val="8"/>
        <color rgb="FF0000FF"/>
        <rFont val="Arial"/>
        <family val="2"/>
      </rPr>
      <t>BPA to IPL (RD-LF)</t>
    </r>
    <r>
      <rPr>
        <sz val="8"/>
        <color rgb="FF0000FF"/>
        <rFont val="Arial"/>
        <family val="2"/>
      </rPr>
      <t xml:space="preserve"> </t>
    </r>
  </si>
  <si>
    <r>
      <rPr>
        <sz val="8"/>
        <color rgb="FF0000FF"/>
        <rFont val="Arial"/>
        <family val="2"/>
      </rPr>
      <t>BPA to JCPD (RD-LF)</t>
    </r>
    <r>
      <rPr>
        <sz val="8"/>
        <color rgb="FF0000FF"/>
        <rFont val="Arial"/>
        <family val="2"/>
      </rPr>
      <t xml:space="preserve"> </t>
    </r>
  </si>
  <si>
    <r>
      <rPr>
        <sz val="8"/>
        <color rgb="FF0000FF"/>
        <rFont val="Arial"/>
        <family val="2"/>
      </rPr>
      <t>BPA to KAL (RD-LF)</t>
    </r>
    <r>
      <rPr>
        <sz val="8"/>
        <color rgb="FF0000FF"/>
        <rFont val="Arial"/>
        <family val="2"/>
      </rPr>
      <t xml:space="preserve"> </t>
    </r>
  </si>
  <si>
    <r>
      <rPr>
        <sz val="8"/>
        <color rgb="FF0000FF"/>
        <rFont val="Arial"/>
        <family val="2"/>
      </rPr>
      <t>BPA to KITT (RD-LF)</t>
    </r>
    <r>
      <rPr>
        <sz val="8"/>
        <color rgb="FF0000FF"/>
        <rFont val="Arial"/>
        <family val="2"/>
      </rPr>
      <t xml:space="preserve"> </t>
    </r>
  </si>
  <si>
    <r>
      <rPr>
        <sz val="8"/>
        <color rgb="FF0000FF"/>
        <rFont val="Arial"/>
        <family val="2"/>
      </rPr>
      <t>BPA to KLCK (RD-LF)</t>
    </r>
    <r>
      <rPr>
        <sz val="8"/>
        <color rgb="FF0000FF"/>
        <rFont val="Arial"/>
        <family val="2"/>
      </rPr>
      <t xml:space="preserve"> </t>
    </r>
  </si>
  <si>
    <r>
      <rPr>
        <sz val="8"/>
        <color rgb="FF0000FF"/>
        <rFont val="Arial"/>
        <family val="2"/>
      </rPr>
      <t>BPA to KOOT (RD-LF)</t>
    </r>
    <r>
      <rPr>
        <sz val="8"/>
        <color rgb="FF0000FF"/>
        <rFont val="Arial"/>
        <family val="2"/>
      </rPr>
      <t xml:space="preserve"> </t>
    </r>
  </si>
  <si>
    <r>
      <rPr>
        <sz val="8"/>
        <color rgb="FF0000FF"/>
        <rFont val="Arial"/>
        <family val="2"/>
      </rPr>
      <t>BPA to LANE (RD-LF)</t>
    </r>
    <r>
      <rPr>
        <sz val="8"/>
        <color rgb="FF0000FF"/>
        <rFont val="Arial"/>
        <family val="2"/>
      </rPr>
      <t xml:space="preserve"> </t>
    </r>
  </si>
  <si>
    <r>
      <rPr>
        <sz val="8"/>
        <color rgb="FF0000FF"/>
        <rFont val="Arial"/>
        <family val="2"/>
      </rPr>
      <t>BPA to LEMT (RD-LF)</t>
    </r>
    <r>
      <rPr>
        <sz val="8"/>
        <color rgb="FF0000FF"/>
        <rFont val="Arial"/>
        <family val="2"/>
      </rPr>
      <t xml:space="preserve"> </t>
    </r>
  </si>
  <si>
    <r>
      <rPr>
        <sz val="8"/>
        <color rgb="FF0000FF"/>
        <rFont val="Arial"/>
        <family val="2"/>
      </rPr>
      <t>BPA to LREC (RD-LF)</t>
    </r>
    <r>
      <rPr>
        <sz val="8"/>
        <color rgb="FF0000FF"/>
        <rFont val="Arial"/>
        <family val="2"/>
      </rPr>
      <t xml:space="preserve"> </t>
    </r>
  </si>
  <si>
    <r>
      <rPr>
        <sz val="8"/>
        <color rgb="FF0000FF"/>
        <rFont val="Arial"/>
        <family val="2"/>
      </rPr>
      <t>BPA to LVE (RD-LF)</t>
    </r>
    <r>
      <rPr>
        <sz val="8"/>
        <color rgb="FF0000FF"/>
        <rFont val="Arial"/>
        <family val="2"/>
      </rPr>
      <t xml:space="preserve"> </t>
    </r>
  </si>
  <si>
    <r>
      <rPr>
        <sz val="8"/>
        <color rgb="FF0000FF"/>
        <rFont val="Arial"/>
        <family val="2"/>
      </rPr>
      <t>BPA to LVLP (RD-LF)</t>
    </r>
    <r>
      <rPr>
        <sz val="8"/>
        <color rgb="FF0000FF"/>
        <rFont val="Arial"/>
        <family val="2"/>
      </rPr>
      <t xml:space="preserve"> </t>
    </r>
  </si>
  <si>
    <r>
      <rPr>
        <sz val="8"/>
        <color rgb="FF0000FF"/>
        <rFont val="Arial"/>
        <family val="2"/>
      </rPr>
      <t>BPA to MCLY (RD-LF)</t>
    </r>
    <r>
      <rPr>
        <sz val="8"/>
        <color rgb="FF0000FF"/>
        <rFont val="Arial"/>
        <family val="2"/>
      </rPr>
      <t xml:space="preserve"> </t>
    </r>
  </si>
  <si>
    <r>
      <rPr>
        <sz val="8"/>
        <color rgb="FF0000FF"/>
        <rFont val="Arial"/>
        <family val="2"/>
      </rPr>
      <t>BPA to MCMN (RD-LF)</t>
    </r>
    <r>
      <rPr>
        <sz val="8"/>
        <color rgb="FF0000FF"/>
        <rFont val="Arial"/>
        <family val="2"/>
      </rPr>
      <t xml:space="preserve"> </t>
    </r>
  </si>
  <si>
    <r>
      <rPr>
        <sz val="8"/>
        <color rgb="FF0000FF"/>
        <rFont val="Arial"/>
        <family val="2"/>
      </rPr>
      <t>BPA to MCPD1 (RD-LF)</t>
    </r>
    <r>
      <rPr>
        <sz val="8"/>
        <color rgb="FF0000FF"/>
        <rFont val="Arial"/>
        <family val="2"/>
      </rPr>
      <t xml:space="preserve"> </t>
    </r>
  </si>
  <si>
    <r>
      <rPr>
        <sz val="8"/>
        <color rgb="FF0000FF"/>
        <rFont val="Arial"/>
        <family val="2"/>
      </rPr>
      <t>BPA to MCPD3 (RD-LF)</t>
    </r>
    <r>
      <rPr>
        <sz val="8"/>
        <color rgb="FF0000FF"/>
        <rFont val="Arial"/>
        <family val="2"/>
      </rPr>
      <t xml:space="preserve"> </t>
    </r>
  </si>
  <si>
    <r>
      <rPr>
        <sz val="8"/>
        <color rgb="FF0000FF"/>
        <rFont val="Arial"/>
        <family val="2"/>
      </rPr>
      <t>BPA to MDEC (RD-LF)</t>
    </r>
    <r>
      <rPr>
        <sz val="8"/>
        <color rgb="FF0000FF"/>
        <rFont val="Arial"/>
        <family val="2"/>
      </rPr>
      <t xml:space="preserve"> </t>
    </r>
  </si>
  <si>
    <r>
      <rPr>
        <sz val="8"/>
        <color rgb="FF0000FF"/>
        <rFont val="Arial"/>
        <family val="2"/>
      </rPr>
      <t>BPA to MISS (RD-LF)</t>
    </r>
    <r>
      <rPr>
        <sz val="8"/>
        <color rgb="FF0000FF"/>
        <rFont val="Arial"/>
        <family val="2"/>
      </rPr>
      <t xml:space="preserve"> </t>
    </r>
  </si>
  <si>
    <r>
      <rPr>
        <sz val="8"/>
        <color rgb="FF0000FF"/>
        <rFont val="Arial"/>
        <family val="2"/>
      </rPr>
      <t>BPA to MLTN (RD-LF)</t>
    </r>
    <r>
      <rPr>
        <sz val="8"/>
        <color rgb="FF0000FF"/>
        <rFont val="Arial"/>
        <family val="2"/>
      </rPr>
      <t xml:space="preserve"> </t>
    </r>
  </si>
  <si>
    <r>
      <rPr>
        <sz val="8"/>
        <color rgb="FF0000FF"/>
        <rFont val="Arial"/>
        <family val="2"/>
      </rPr>
      <t>BPA to MNDK (RD-LF)</t>
    </r>
    <r>
      <rPr>
        <sz val="8"/>
        <color rgb="FF0000FF"/>
        <rFont val="Arial"/>
        <family val="2"/>
      </rPr>
      <t xml:space="preserve"> </t>
    </r>
  </si>
  <si>
    <r>
      <rPr>
        <sz val="8"/>
        <color rgb="FF0000FF"/>
        <rFont val="Arial"/>
        <family val="2"/>
      </rPr>
      <t>BPA to MNTH (RD-LF)</t>
    </r>
    <r>
      <rPr>
        <sz val="8"/>
        <color rgb="FF0000FF"/>
        <rFont val="Arial"/>
        <family val="2"/>
      </rPr>
      <t xml:space="preserve"> </t>
    </r>
  </si>
  <si>
    <r>
      <rPr>
        <sz val="8"/>
        <color rgb="FF0000FF"/>
        <rFont val="Arial"/>
        <family val="2"/>
      </rPr>
      <t>BPA to MSEC (RD-LF)</t>
    </r>
    <r>
      <rPr>
        <sz val="8"/>
        <color rgb="FF0000FF"/>
        <rFont val="Arial"/>
        <family val="2"/>
      </rPr>
      <t xml:space="preserve"> </t>
    </r>
  </si>
  <si>
    <r>
      <rPr>
        <sz val="8"/>
        <color rgb="FF0000FF"/>
        <rFont val="Arial"/>
        <family val="2"/>
      </rPr>
      <t>BPA to MTFR (RD-LF)</t>
    </r>
    <r>
      <rPr>
        <sz val="8"/>
        <color rgb="FF0000FF"/>
        <rFont val="Arial"/>
        <family val="2"/>
      </rPr>
      <t xml:space="preserve"> </t>
    </r>
  </si>
  <si>
    <r>
      <rPr>
        <sz val="8"/>
        <color rgb="FF0000FF"/>
        <rFont val="Arial"/>
        <family val="2"/>
      </rPr>
      <t>BPA to NESP (RD-LF)</t>
    </r>
    <r>
      <rPr>
        <sz val="8"/>
        <color rgb="FF0000FF"/>
        <rFont val="Arial"/>
        <family val="2"/>
      </rPr>
      <t xml:space="preserve"> </t>
    </r>
  </si>
  <si>
    <r>
      <rPr>
        <sz val="8"/>
        <color rgb="FF0000FF"/>
        <rFont val="Arial"/>
        <family val="2"/>
      </rPr>
      <t>BPA to NLEC (RD-LF)</t>
    </r>
    <r>
      <rPr>
        <sz val="8"/>
        <color rgb="FF0000FF"/>
        <rFont val="Arial"/>
        <family val="2"/>
      </rPr>
      <t xml:space="preserve"> </t>
    </r>
  </si>
  <si>
    <r>
      <rPr>
        <sz val="8"/>
        <color rgb="FF0000FF"/>
        <rFont val="Arial"/>
        <family val="2"/>
      </rPr>
      <t>BPA to NWCP (RD-LF)</t>
    </r>
    <r>
      <rPr>
        <sz val="8"/>
        <color rgb="FF0000FF"/>
        <rFont val="Arial"/>
        <family val="2"/>
      </rPr>
      <t xml:space="preserve"> </t>
    </r>
  </si>
  <si>
    <r>
      <rPr>
        <sz val="8"/>
        <color rgb="FF0000FF"/>
        <rFont val="Arial"/>
        <family val="2"/>
      </rPr>
      <t>BPA to OCPL (RD-LF)</t>
    </r>
    <r>
      <rPr>
        <sz val="8"/>
        <color rgb="FF0000FF"/>
        <rFont val="Arial"/>
        <family val="2"/>
      </rPr>
      <t xml:space="preserve"> </t>
    </r>
  </si>
  <si>
    <r>
      <rPr>
        <sz val="8"/>
        <color rgb="FF0000FF"/>
        <rFont val="Arial"/>
        <family val="2"/>
      </rPr>
      <t>BPA to OKEC (RD-LF)</t>
    </r>
    <r>
      <rPr>
        <sz val="8"/>
        <color rgb="FF0000FF"/>
        <rFont val="Arial"/>
        <family val="2"/>
      </rPr>
      <t xml:space="preserve"> </t>
    </r>
  </si>
  <si>
    <r>
      <rPr>
        <sz val="8"/>
        <color rgb="FF0000FF"/>
        <rFont val="Arial"/>
        <family val="2"/>
      </rPr>
      <t>BPA to OMLC (RD-LF)</t>
    </r>
    <r>
      <rPr>
        <sz val="8"/>
        <color rgb="FF0000FF"/>
        <rFont val="Arial"/>
        <family val="2"/>
      </rPr>
      <t xml:space="preserve"> </t>
    </r>
  </si>
  <si>
    <r>
      <rPr>
        <sz val="8"/>
        <color rgb="FF0000FF"/>
        <rFont val="Arial"/>
        <family val="2"/>
      </rPr>
      <t>BPA to OTEC (RD-LF)</t>
    </r>
    <r>
      <rPr>
        <sz val="8"/>
        <color rgb="FF0000FF"/>
        <rFont val="Arial"/>
        <family val="2"/>
      </rPr>
      <t xml:space="preserve"> </t>
    </r>
  </si>
  <si>
    <r>
      <rPr>
        <sz val="8"/>
        <color rgb="FF0000FF"/>
        <rFont val="Arial"/>
        <family val="2"/>
      </rPr>
      <t>BPA to PLLW (RD-LF)</t>
    </r>
    <r>
      <rPr>
        <sz val="8"/>
        <color rgb="FF0000FF"/>
        <rFont val="Arial"/>
        <family val="2"/>
      </rPr>
      <t xml:space="preserve"> </t>
    </r>
  </si>
  <si>
    <r>
      <rPr>
        <sz val="8"/>
        <color rgb="FF0000FF"/>
        <rFont val="Arial"/>
        <family val="2"/>
      </rPr>
      <t>BPA to PLMR (RD-LF)</t>
    </r>
    <r>
      <rPr>
        <sz val="8"/>
        <color rgb="FF0000FF"/>
        <rFont val="Arial"/>
        <family val="2"/>
      </rPr>
      <t xml:space="preserve"> </t>
    </r>
  </si>
  <si>
    <r>
      <rPr>
        <sz val="8"/>
        <color rgb="FF0000FF"/>
        <rFont val="Arial"/>
        <family val="2"/>
      </rPr>
      <t>BPA to PNLC (RD-LF)</t>
    </r>
    <r>
      <rPr>
        <sz val="8"/>
        <color rgb="FF0000FF"/>
        <rFont val="Arial"/>
        <family val="2"/>
      </rPr>
      <t xml:space="preserve"> </t>
    </r>
  </si>
  <si>
    <r>
      <rPr>
        <sz val="8"/>
        <color rgb="FF0000FF"/>
        <rFont val="Arial"/>
        <family val="2"/>
      </rPr>
      <t>BPA to PTAN (RD-LF)</t>
    </r>
    <r>
      <rPr>
        <sz val="8"/>
        <color rgb="FF0000FF"/>
        <rFont val="Arial"/>
        <family val="2"/>
      </rPr>
      <t xml:space="preserve"> </t>
    </r>
  </si>
  <si>
    <r>
      <rPr>
        <sz val="8"/>
        <color rgb="FF0000FF"/>
        <rFont val="Arial"/>
        <family val="2"/>
      </rPr>
      <t>BPA to RAVL (RD-LF)</t>
    </r>
    <r>
      <rPr>
        <sz val="8"/>
        <color rgb="FF0000FF"/>
        <rFont val="Arial"/>
        <family val="2"/>
      </rPr>
      <t xml:space="preserve"> </t>
    </r>
  </si>
  <si>
    <r>
      <rPr>
        <sz val="8"/>
        <color rgb="FF0000FF"/>
        <rFont val="Arial"/>
        <family val="2"/>
      </rPr>
      <t>BPA to RCHL (RD-LF)</t>
    </r>
    <r>
      <rPr>
        <sz val="8"/>
        <color rgb="FF0000FF"/>
        <rFont val="Arial"/>
        <family val="2"/>
      </rPr>
      <t xml:space="preserve"> </t>
    </r>
  </si>
  <si>
    <r>
      <rPr>
        <sz val="8"/>
        <color rgb="FF0000FF"/>
        <rFont val="Arial"/>
        <family val="2"/>
      </rPr>
      <t>BPA to RPRT (RD-LF)</t>
    </r>
    <r>
      <rPr>
        <sz val="8"/>
        <color rgb="FF0000FF"/>
        <rFont val="Arial"/>
        <family val="2"/>
      </rPr>
      <t xml:space="preserve"> </t>
    </r>
  </si>
  <si>
    <r>
      <rPr>
        <sz val="8"/>
        <color rgb="FF0000FF"/>
        <rFont val="Arial"/>
        <family val="2"/>
      </rPr>
      <t>BPA to RREC (RD-LF)</t>
    </r>
    <r>
      <rPr>
        <sz val="8"/>
        <color rgb="FF0000FF"/>
        <rFont val="Arial"/>
        <family val="2"/>
      </rPr>
      <t xml:space="preserve"> </t>
    </r>
  </si>
  <si>
    <r>
      <rPr>
        <sz val="8"/>
        <color rgb="FF0000FF"/>
        <rFont val="Arial"/>
        <family val="2"/>
      </rPr>
      <t>BPA to RSEC (RD-LF)</t>
    </r>
    <r>
      <rPr>
        <sz val="8"/>
        <color rgb="FF0000FF"/>
        <rFont val="Arial"/>
        <family val="2"/>
      </rPr>
      <t xml:space="preserve"> </t>
    </r>
  </si>
  <si>
    <r>
      <rPr>
        <sz val="8"/>
        <color rgb="FF0000FF"/>
        <rFont val="Arial"/>
        <family val="2"/>
      </rPr>
      <t>BPA to SALM (RD-LF)</t>
    </r>
    <r>
      <rPr>
        <sz val="8"/>
        <color rgb="FF0000FF"/>
        <rFont val="Arial"/>
        <family val="2"/>
      </rPr>
      <t xml:space="preserve"> </t>
    </r>
  </si>
  <si>
    <r>
      <rPr>
        <sz val="8"/>
        <color rgb="FF0000FF"/>
        <rFont val="Arial"/>
        <family val="2"/>
      </rPr>
      <t>BPA to SDAS (RD-LF)</t>
    </r>
    <r>
      <rPr>
        <sz val="8"/>
        <color rgb="FF0000FF"/>
        <rFont val="Arial"/>
        <family val="2"/>
      </rPr>
      <t xml:space="preserve"> </t>
    </r>
  </si>
  <si>
    <r>
      <rPr>
        <sz val="8"/>
        <color rgb="FF0000FF"/>
        <rFont val="Arial"/>
        <family val="2"/>
      </rPr>
      <t>BPA to SETAC (RD-LF)</t>
    </r>
    <r>
      <rPr>
        <sz val="8"/>
        <color rgb="FF0000FF"/>
        <rFont val="Arial"/>
        <family val="2"/>
      </rPr>
      <t xml:space="preserve"> </t>
    </r>
  </si>
  <si>
    <r>
      <rPr>
        <sz val="8"/>
        <color rgb="FF0000FF"/>
        <rFont val="Arial"/>
        <family val="2"/>
      </rPr>
      <t>BPA to SKPD (RD-LF)</t>
    </r>
    <r>
      <rPr>
        <sz val="8"/>
        <color rgb="FF0000FF"/>
        <rFont val="Arial"/>
        <family val="2"/>
      </rPr>
      <t xml:space="preserve"> </t>
    </r>
  </si>
  <si>
    <r>
      <rPr>
        <sz val="8"/>
        <color rgb="FF0000FF"/>
        <rFont val="Arial"/>
        <family val="2"/>
      </rPr>
      <t>BPA to SLEC (RD-LF)</t>
    </r>
    <r>
      <rPr>
        <sz val="8"/>
        <color rgb="FF0000FF"/>
        <rFont val="Arial"/>
        <family val="2"/>
      </rPr>
      <t xml:space="preserve"> </t>
    </r>
  </si>
  <si>
    <r>
      <rPr>
        <sz val="8"/>
        <color rgb="FF0000FF"/>
        <rFont val="Arial"/>
        <family val="2"/>
      </rPr>
      <t>BPA to SSEL (RD-LF)</t>
    </r>
    <r>
      <rPr>
        <sz val="8"/>
        <color rgb="FF0000FF"/>
        <rFont val="Arial"/>
        <family val="2"/>
      </rPr>
      <t xml:space="preserve"> </t>
    </r>
  </si>
  <si>
    <r>
      <rPr>
        <sz val="8"/>
        <color rgb="FF0000FF"/>
        <rFont val="Arial"/>
        <family val="2"/>
      </rPr>
      <t>BPA to STLM (RD-LF)</t>
    </r>
    <r>
      <rPr>
        <sz val="8"/>
        <color rgb="FF0000FF"/>
        <rFont val="Arial"/>
        <family val="2"/>
      </rPr>
      <t xml:space="preserve"> </t>
    </r>
  </si>
  <si>
    <r>
      <rPr>
        <sz val="8"/>
        <color rgb="FF0000FF"/>
        <rFont val="Arial"/>
        <family val="2"/>
      </rPr>
      <t>BPA to SUB (RD-LF)</t>
    </r>
    <r>
      <rPr>
        <sz val="8"/>
        <color rgb="FF0000FF"/>
        <rFont val="Arial"/>
        <family val="2"/>
      </rPr>
      <t xml:space="preserve"> </t>
    </r>
  </si>
  <si>
    <r>
      <rPr>
        <sz val="8"/>
        <color rgb="FF0000FF"/>
        <rFont val="Arial"/>
        <family val="2"/>
      </rPr>
      <t>BPA to SUMS (RD-LF)</t>
    </r>
    <r>
      <rPr>
        <sz val="8"/>
        <color rgb="FF0000FF"/>
        <rFont val="Arial"/>
        <family val="2"/>
      </rPr>
      <t xml:space="preserve"> </t>
    </r>
  </si>
  <si>
    <r>
      <rPr>
        <sz val="8"/>
        <color rgb="FF0000FF"/>
        <rFont val="Arial"/>
        <family val="2"/>
      </rPr>
      <t>BPA to SVEC (RD-LF)</t>
    </r>
    <r>
      <rPr>
        <sz val="8"/>
        <color rgb="FF0000FF"/>
        <rFont val="Arial"/>
        <family val="2"/>
      </rPr>
      <t xml:space="preserve"> </t>
    </r>
  </si>
  <si>
    <r>
      <rPr>
        <sz val="8"/>
        <color rgb="FF0000FF"/>
        <rFont val="Arial"/>
        <family val="2"/>
      </rPr>
      <t>BPA to TKPD (RD-LF)</t>
    </r>
    <r>
      <rPr>
        <sz val="8"/>
        <color rgb="FF0000FF"/>
        <rFont val="Arial"/>
        <family val="2"/>
      </rPr>
      <t xml:space="preserve"> </t>
    </r>
  </si>
  <si>
    <r>
      <rPr>
        <sz val="8"/>
        <color rgb="FF0000FF"/>
        <rFont val="Arial"/>
        <family val="2"/>
      </rPr>
      <t>BPA to TNEC (RD-LF)</t>
    </r>
    <r>
      <rPr>
        <sz val="8"/>
        <color rgb="FF0000FF"/>
        <rFont val="Arial"/>
        <family val="2"/>
      </rPr>
      <t xml:space="preserve"> </t>
    </r>
  </si>
  <si>
    <r>
      <rPr>
        <sz val="8"/>
        <color rgb="FF0000FF"/>
        <rFont val="Arial"/>
        <family val="2"/>
      </rPr>
      <t>BPA to TROY (RD-LF)</t>
    </r>
    <r>
      <rPr>
        <sz val="8"/>
        <color rgb="FF0000FF"/>
        <rFont val="Arial"/>
        <family val="2"/>
      </rPr>
      <t xml:space="preserve"> </t>
    </r>
  </si>
  <si>
    <r>
      <rPr>
        <sz val="8"/>
        <color rgb="FF0000FF"/>
        <rFont val="Arial"/>
        <family val="2"/>
      </rPr>
      <t>BPA to UMEC (RD-LF)</t>
    </r>
    <r>
      <rPr>
        <sz val="8"/>
        <color rgb="FF0000FF"/>
        <rFont val="Arial"/>
        <family val="2"/>
      </rPr>
      <t xml:space="preserve"> </t>
    </r>
  </si>
  <si>
    <r>
      <rPr>
        <sz val="8"/>
        <color rgb="FF0000FF"/>
        <rFont val="Arial"/>
        <family val="2"/>
      </rPr>
      <t>BPA to UMQA (RD-LF)</t>
    </r>
    <r>
      <rPr>
        <sz val="8"/>
        <color rgb="FF0000FF"/>
        <rFont val="Arial"/>
        <family val="2"/>
      </rPr>
      <t xml:space="preserve"> </t>
    </r>
  </si>
  <si>
    <r>
      <rPr>
        <sz val="8"/>
        <color rgb="FF0000FF"/>
        <rFont val="Arial"/>
        <family val="2"/>
      </rPr>
      <t>BPA to UNEC (RD-LF)</t>
    </r>
    <r>
      <rPr>
        <sz val="8"/>
        <color rgb="FF0000FF"/>
        <rFont val="Arial"/>
        <family val="2"/>
      </rPr>
      <t xml:space="preserve"> </t>
    </r>
  </si>
  <si>
    <r>
      <rPr>
        <sz val="8"/>
        <color rgb="FF0000FF"/>
        <rFont val="Arial"/>
        <family val="2"/>
      </rPr>
      <t>BPA to VGEC (RD-LF)</t>
    </r>
    <r>
      <rPr>
        <sz val="8"/>
        <color rgb="FF0000FF"/>
        <rFont val="Arial"/>
        <family val="2"/>
      </rPr>
      <t xml:space="preserve"> </t>
    </r>
  </si>
  <si>
    <r>
      <rPr>
        <sz val="8"/>
        <color rgb="FF0000FF"/>
        <rFont val="Arial"/>
        <family val="2"/>
      </rPr>
      <t>BPA to VID (RD-LF)</t>
    </r>
    <r>
      <rPr>
        <sz val="8"/>
        <color rgb="FF0000FF"/>
        <rFont val="Arial"/>
        <family val="2"/>
      </rPr>
      <t xml:space="preserve"> </t>
    </r>
  </si>
  <si>
    <r>
      <rPr>
        <sz val="8"/>
        <color rgb="FF0000FF"/>
        <rFont val="Arial"/>
        <family val="2"/>
      </rPr>
      <t>BPA to WEIS (RD-LF)</t>
    </r>
    <r>
      <rPr>
        <sz val="8"/>
        <color rgb="FF0000FF"/>
        <rFont val="Arial"/>
        <family val="2"/>
      </rPr>
      <t xml:space="preserve"> </t>
    </r>
  </si>
  <si>
    <r>
      <rPr>
        <sz val="8"/>
        <color rgb="FF0000FF"/>
        <rFont val="Arial"/>
        <family val="2"/>
      </rPr>
      <t>BPA to WKPD (RD-LF)</t>
    </r>
    <r>
      <rPr>
        <sz val="8"/>
        <color rgb="FF0000FF"/>
        <rFont val="Arial"/>
        <family val="2"/>
      </rPr>
      <t xml:space="preserve"> </t>
    </r>
  </si>
  <si>
    <r>
      <rPr>
        <sz val="8"/>
        <color rgb="FF0000FF"/>
        <rFont val="Arial"/>
        <family val="2"/>
      </rPr>
      <t>BPA to WOEC (RD-LF)</t>
    </r>
    <r>
      <rPr>
        <sz val="8"/>
        <color rgb="FF0000FF"/>
        <rFont val="Arial"/>
        <family val="2"/>
      </rPr>
      <t xml:space="preserve"> </t>
    </r>
  </si>
  <si>
    <r>
      <rPr>
        <sz val="8"/>
        <color rgb="FF0000FF"/>
        <rFont val="Arial"/>
        <family val="2"/>
      </rPr>
      <t>BPA to WREC (RD-LF)</t>
    </r>
    <r>
      <rPr>
        <sz val="8"/>
        <color rgb="FF0000FF"/>
        <rFont val="Arial"/>
        <family val="2"/>
      </rPr>
      <t xml:space="preserve"> </t>
    </r>
  </si>
  <si>
    <r>
      <rPr>
        <sz val="8"/>
        <color rgb="FF0000FF"/>
        <rFont val="Arial"/>
        <family val="2"/>
      </rPr>
      <t>BPA to WSEC (RD-LF)</t>
    </r>
    <r>
      <rPr>
        <sz val="8"/>
        <color rgb="FF0000FF"/>
        <rFont val="Arial"/>
        <family val="2"/>
      </rPr>
      <t xml:space="preserve"> </t>
    </r>
  </si>
  <si>
    <r>
      <rPr>
        <sz val="8"/>
        <color rgb="FF0000FF"/>
        <rFont val="Arial"/>
        <family val="2"/>
      </rPr>
      <t>BPA to WTPD (RD-LF)</t>
    </r>
    <r>
      <rPr>
        <sz val="8"/>
        <color rgb="FF0000FF"/>
        <rFont val="Arial"/>
        <family val="2"/>
      </rPr>
      <t xml:space="preserve"> </t>
    </r>
  </si>
  <si>
    <r>
      <rPr>
        <sz val="8"/>
        <color rgb="FF0000FF"/>
        <rFont val="Arial"/>
        <family val="2"/>
      </rPr>
      <t>BPA to YAKA (RD-LF)</t>
    </r>
    <r>
      <rPr>
        <sz val="8"/>
        <color rgb="FF0000FF"/>
        <rFont val="Arial"/>
        <family val="2"/>
      </rPr>
      <t xml:space="preserve"> </t>
    </r>
  </si>
  <si>
    <r>
      <rPr>
        <sz val="8"/>
        <color rgb="FF0000FF"/>
        <rFont val="Arial"/>
        <family val="2"/>
      </rPr>
      <t>BPA to PNGC (RD-LF)</t>
    </r>
    <r>
      <rPr>
        <sz val="8"/>
        <color rgb="FF0000FF"/>
        <rFont val="Arial"/>
        <family val="2"/>
      </rPr>
      <t xml:space="preserve"> </t>
    </r>
  </si>
  <si>
    <r>
      <rPr>
        <sz val="8"/>
        <color rgb="FF000000"/>
        <rFont val="Arial"/>
        <family val="2"/>
      </rPr>
      <t>Federal Agencies</t>
    </r>
    <r>
      <rPr>
        <sz val="8"/>
        <color rgb="FF000000"/>
        <rFont val="Arial"/>
        <family val="2"/>
      </rPr>
      <t xml:space="preserve"> </t>
    </r>
  </si>
  <si>
    <r>
      <rPr>
        <sz val="8"/>
        <color rgb="FF0000FF"/>
        <rFont val="Arial"/>
        <family val="2"/>
      </rPr>
      <t>BPA to DOEALBY (RD-LF)</t>
    </r>
    <r>
      <rPr>
        <sz val="8"/>
        <color rgb="FF0000FF"/>
        <rFont val="Arial"/>
        <family val="2"/>
      </rPr>
      <t xml:space="preserve"> </t>
    </r>
  </si>
  <si>
    <r>
      <rPr>
        <sz val="8"/>
        <color rgb="FF0000FF"/>
        <rFont val="Arial"/>
        <family val="2"/>
      </rPr>
      <t>BPA to DOERICH (RD-LF)</t>
    </r>
    <r>
      <rPr>
        <sz val="8"/>
        <color rgb="FF0000FF"/>
        <rFont val="Arial"/>
        <family val="2"/>
      </rPr>
      <t xml:space="preserve"> </t>
    </r>
  </si>
  <si>
    <r>
      <rPr>
        <sz val="8"/>
        <color rgb="FF0000FF"/>
        <rFont val="Arial"/>
        <family val="2"/>
      </rPr>
      <t>BPA to FAFB (RD-LF)</t>
    </r>
    <r>
      <rPr>
        <sz val="8"/>
        <color rgb="FF0000FF"/>
        <rFont val="Arial"/>
        <family val="2"/>
      </rPr>
      <t xml:space="preserve"> </t>
    </r>
  </si>
  <si>
    <r>
      <rPr>
        <sz val="8"/>
        <color rgb="FF0000FF"/>
        <rFont val="Arial"/>
        <family val="2"/>
      </rPr>
      <t>BPA to MVP (RD-LF)</t>
    </r>
    <r>
      <rPr>
        <sz val="8"/>
        <color rgb="FF0000FF"/>
        <rFont val="Arial"/>
        <family val="2"/>
      </rPr>
      <t xml:space="preserve"> </t>
    </r>
  </si>
  <si>
    <r>
      <rPr>
        <sz val="8"/>
        <color rgb="FF0000FF"/>
        <rFont val="Arial"/>
        <family val="2"/>
      </rPr>
      <t>BPA to USNBA (RD-LF)</t>
    </r>
    <r>
      <rPr>
        <sz val="8"/>
        <color rgb="FF0000FF"/>
        <rFont val="Arial"/>
        <family val="2"/>
      </rPr>
      <t xml:space="preserve"> </t>
    </r>
  </si>
  <si>
    <r>
      <rPr>
        <sz val="8"/>
        <color rgb="FF0000FF"/>
        <rFont val="Arial"/>
        <family val="2"/>
      </rPr>
      <t>BPA to USNBR (RD-LF)</t>
    </r>
    <r>
      <rPr>
        <sz val="8"/>
        <color rgb="FF0000FF"/>
        <rFont val="Arial"/>
        <family val="2"/>
      </rPr>
      <t xml:space="preserve"> </t>
    </r>
  </si>
  <si>
    <r>
      <rPr>
        <sz val="8"/>
        <color rgb="FF0000FF"/>
        <rFont val="Arial"/>
        <family val="2"/>
      </rPr>
      <t>BPA to USNE (RD-LF)</t>
    </r>
    <r>
      <rPr>
        <sz val="8"/>
        <color rgb="FF0000FF"/>
        <rFont val="Arial"/>
        <family val="2"/>
      </rPr>
      <t xml:space="preserve"> </t>
    </r>
  </si>
  <si>
    <r>
      <rPr>
        <sz val="8"/>
        <color rgb="FF000000"/>
        <rFont val="Arial"/>
        <family val="2"/>
      </rPr>
      <t>USBR</t>
    </r>
    <r>
      <rPr>
        <sz val="8"/>
        <color rgb="FF000000"/>
        <rFont val="Arial"/>
        <family val="2"/>
      </rPr>
      <t xml:space="preserve"> </t>
    </r>
  </si>
  <si>
    <r>
      <rPr>
        <sz val="8"/>
        <color rgb="FF0000FF"/>
        <rFont val="Arial"/>
        <family val="2"/>
      </rPr>
      <t>BPA to BRCB (USBR Oblg.)</t>
    </r>
    <r>
      <rPr>
        <sz val="8"/>
        <color rgb="FF0000FF"/>
        <rFont val="Arial"/>
        <family val="2"/>
      </rPr>
      <t xml:space="preserve"> </t>
    </r>
  </si>
  <si>
    <r>
      <rPr>
        <sz val="8"/>
        <color rgb="FF0000FF"/>
        <rFont val="Arial"/>
        <family val="2"/>
      </rPr>
      <t>BPA to BRCJ (USBR Oblg.)</t>
    </r>
    <r>
      <rPr>
        <sz val="8"/>
        <color rgb="FF0000FF"/>
        <rFont val="Arial"/>
        <family val="2"/>
      </rPr>
      <t xml:space="preserve"> </t>
    </r>
  </si>
  <si>
    <r>
      <rPr>
        <sz val="8"/>
        <color rgb="FF0000FF"/>
        <rFont val="Arial"/>
        <family val="2"/>
      </rPr>
      <t>BPA to BRCR (USBR Oblg.)</t>
    </r>
    <r>
      <rPr>
        <sz val="8"/>
        <color rgb="FF0000FF"/>
        <rFont val="Arial"/>
        <family val="2"/>
      </rPr>
      <t xml:space="preserve"> </t>
    </r>
  </si>
  <si>
    <r>
      <rPr>
        <sz val="8"/>
        <color rgb="FF0000FF"/>
        <rFont val="Arial"/>
        <family val="2"/>
      </rPr>
      <t>BPA to BREG (USBR Oblg.)</t>
    </r>
    <r>
      <rPr>
        <sz val="8"/>
        <color rgb="FF0000FF"/>
        <rFont val="Arial"/>
        <family val="2"/>
      </rPr>
      <t xml:space="preserve"> </t>
    </r>
  </si>
  <si>
    <r>
      <rPr>
        <sz val="8"/>
        <color rgb="FF0000FF"/>
        <rFont val="Arial"/>
        <family val="2"/>
      </rPr>
      <t>BPA to BROP (USBR Oblg.)</t>
    </r>
    <r>
      <rPr>
        <sz val="8"/>
        <color rgb="FF0000FF"/>
        <rFont val="Arial"/>
        <family val="2"/>
      </rPr>
      <t xml:space="preserve"> </t>
    </r>
  </si>
  <si>
    <r>
      <rPr>
        <sz val="8"/>
        <color rgb="FF0000FF"/>
        <rFont val="Arial"/>
        <family val="2"/>
      </rPr>
      <t>BPA to BRSID (USBR Oblg.)</t>
    </r>
    <r>
      <rPr>
        <sz val="8"/>
        <color rgb="FF0000FF"/>
        <rFont val="Arial"/>
        <family val="2"/>
      </rPr>
      <t xml:space="preserve"> </t>
    </r>
  </si>
  <si>
    <r>
      <rPr>
        <sz val="8"/>
        <color rgb="FF0000FF"/>
        <rFont val="Arial"/>
        <family val="2"/>
      </rPr>
      <t>BPA to BRSIN (USBR Oblg.)</t>
    </r>
    <r>
      <rPr>
        <sz val="8"/>
        <color rgb="FF0000FF"/>
        <rFont val="Arial"/>
        <family val="2"/>
      </rPr>
      <t xml:space="preserve"> </t>
    </r>
  </si>
  <si>
    <r>
      <rPr>
        <sz val="8"/>
        <color rgb="FF0000FF"/>
        <rFont val="Arial"/>
        <family val="2"/>
      </rPr>
      <t>BPA to BRSV (USBR Oblg.)</t>
    </r>
    <r>
      <rPr>
        <sz val="8"/>
        <color rgb="FF0000FF"/>
        <rFont val="Arial"/>
        <family val="2"/>
      </rPr>
      <t xml:space="preserve"> </t>
    </r>
  </si>
  <si>
    <r>
      <rPr>
        <sz val="8"/>
        <color rgb="FF0000FF"/>
        <rFont val="Arial"/>
        <family val="2"/>
      </rPr>
      <t>BPA to BRTD (USBR Oblg.)</t>
    </r>
    <r>
      <rPr>
        <sz val="8"/>
        <color rgb="FF0000FF"/>
        <rFont val="Arial"/>
        <family val="2"/>
      </rPr>
      <t xml:space="preserve"> </t>
    </r>
  </si>
  <si>
    <r>
      <rPr>
        <sz val="8"/>
        <color rgb="FF0000FF"/>
        <rFont val="Arial"/>
        <family val="2"/>
      </rPr>
      <t>BPA to BRTV (USBR Oblg.)</t>
    </r>
    <r>
      <rPr>
        <sz val="8"/>
        <color rgb="FF0000FF"/>
        <rFont val="Arial"/>
        <family val="2"/>
      </rPr>
      <t xml:space="preserve"> </t>
    </r>
  </si>
  <si>
    <r>
      <rPr>
        <sz val="8"/>
        <color rgb="FF0000FF"/>
        <rFont val="Arial"/>
        <family val="2"/>
      </rPr>
      <t>BPA to BRUM (USBR Oblg.)</t>
    </r>
    <r>
      <rPr>
        <sz val="8"/>
        <color rgb="FF0000FF"/>
        <rFont val="Arial"/>
        <family val="2"/>
      </rPr>
      <t xml:space="preserve"> </t>
    </r>
  </si>
  <si>
    <r>
      <rPr>
        <sz val="8"/>
        <color rgb="FF0000FF"/>
        <rFont val="Arial"/>
        <family val="2"/>
      </rPr>
      <t>BPA to BRYK (USBR Oblg.)</t>
    </r>
    <r>
      <rPr>
        <sz val="8"/>
        <color rgb="FF0000FF"/>
        <rFont val="Arial"/>
        <family val="2"/>
      </rPr>
      <t xml:space="preserve"> </t>
    </r>
  </si>
  <si>
    <r>
      <rPr>
        <sz val="8"/>
        <color rgb="FF000000"/>
        <rFont val="Arial"/>
        <family val="2"/>
      </rPr>
      <t>Federal Diversity</t>
    </r>
    <r>
      <rPr>
        <sz val="8"/>
        <color rgb="FF000000"/>
        <rFont val="Arial"/>
        <family val="2"/>
      </rPr>
      <t xml:space="preserve"> </t>
    </r>
  </si>
  <si>
    <r>
      <rPr>
        <sz val="8"/>
        <color rgb="FF0000FF"/>
        <rFont val="Arial"/>
        <family val="2"/>
      </rPr>
      <t>Bonneville Power Administration - Power Services</t>
    </r>
    <r>
      <rPr>
        <sz val="8"/>
        <color rgb="FF0000FF"/>
        <rFont val="Arial"/>
        <family val="2"/>
      </rPr>
      <t xml:space="preserve"> </t>
    </r>
    <r>
      <rPr>
        <sz val="8"/>
        <color rgb="FF0000FF"/>
        <rFont val="Arial"/>
        <family val="2"/>
      </rPr>
      <t>Contract Diversity Adjustment</t>
    </r>
  </si>
  <si>
    <t>Tier 1 Block</t>
  </si>
  <si>
    <r>
      <rPr>
        <sz val="8"/>
        <color rgb="FF000000"/>
        <rFont val="Arial"/>
        <family val="2"/>
      </rPr>
      <t>Tier 1 Block</t>
    </r>
    <r>
      <rPr>
        <sz val="8"/>
        <color rgb="FF000000"/>
        <rFont val="Arial"/>
        <family val="2"/>
      </rPr>
      <t xml:space="preserve"> </t>
    </r>
  </si>
  <si>
    <r>
      <rPr>
        <sz val="8"/>
        <color rgb="FF0000FF"/>
        <rFont val="Arial"/>
        <family val="2"/>
      </rPr>
      <t>BPA to OKPD (RD-BLK)</t>
    </r>
    <r>
      <rPr>
        <sz val="8"/>
        <color rgb="FF0000FF"/>
        <rFont val="Arial"/>
        <family val="2"/>
      </rPr>
      <t xml:space="preserve"> </t>
    </r>
  </si>
  <si>
    <r>
      <rPr>
        <sz val="8"/>
        <color rgb="FF0000FF"/>
        <rFont val="Arial"/>
        <family val="2"/>
      </rPr>
      <t>BPA to POPD (RD-BLK)</t>
    </r>
    <r>
      <rPr>
        <sz val="8"/>
        <color rgb="FF0000FF"/>
        <rFont val="Arial"/>
        <family val="2"/>
      </rPr>
      <t xml:space="preserve"> </t>
    </r>
  </si>
  <si>
    <r>
      <rPr>
        <sz val="8"/>
        <color rgb="FF0000FF"/>
        <rFont val="Arial"/>
        <family val="2"/>
      </rPr>
      <t>BPA to SCL (RD-BLK)</t>
    </r>
    <r>
      <rPr>
        <sz val="8"/>
        <color rgb="FF0000FF"/>
        <rFont val="Arial"/>
        <family val="2"/>
      </rPr>
      <t xml:space="preserve"> </t>
    </r>
  </si>
  <si>
    <t>Slice</t>
  </si>
  <si>
    <r>
      <rPr>
        <sz val="8"/>
        <color rgb="FF000000"/>
        <rFont val="Arial"/>
        <family val="2"/>
      </rPr>
      <t>Slice Block</t>
    </r>
    <r>
      <rPr>
        <sz val="8"/>
        <color rgb="FF000000"/>
        <rFont val="Arial"/>
        <family val="2"/>
      </rPr>
      <t xml:space="preserve"> </t>
    </r>
  </si>
  <si>
    <r>
      <rPr>
        <sz val="8"/>
        <color rgb="FF0000FF"/>
        <rFont val="Arial"/>
        <family val="2"/>
      </rPr>
      <t>BPA to BCPD (RD-SBLK)</t>
    </r>
    <r>
      <rPr>
        <sz val="8"/>
        <color rgb="FF0000FF"/>
        <rFont val="Arial"/>
        <family val="2"/>
      </rPr>
      <t xml:space="preserve"> </t>
    </r>
  </si>
  <si>
    <r>
      <rPr>
        <sz val="8"/>
        <color rgb="FF0000FF"/>
        <rFont val="Arial"/>
        <family val="2"/>
      </rPr>
      <t>BPA to CIDF (RD-SBLK)</t>
    </r>
    <r>
      <rPr>
        <sz val="8"/>
        <color rgb="FF0000FF"/>
        <rFont val="Arial"/>
        <family val="2"/>
      </rPr>
      <t xml:space="preserve"> </t>
    </r>
  </si>
  <si>
    <r>
      <rPr>
        <sz val="8"/>
        <color rgb="FF0000FF"/>
        <rFont val="Arial"/>
        <family val="2"/>
      </rPr>
      <t>BPA to CKPD (RD-SBLK)</t>
    </r>
    <r>
      <rPr>
        <sz val="8"/>
        <color rgb="FF0000FF"/>
        <rFont val="Arial"/>
        <family val="2"/>
      </rPr>
      <t xml:space="preserve"> </t>
    </r>
  </si>
  <si>
    <r>
      <rPr>
        <sz val="8"/>
        <color rgb="FF0000FF"/>
        <rFont val="Arial"/>
        <family val="2"/>
      </rPr>
      <t>BPA to CLAT (RD-SBLK)</t>
    </r>
    <r>
      <rPr>
        <sz val="8"/>
        <color rgb="FF0000FF"/>
        <rFont val="Arial"/>
        <family val="2"/>
      </rPr>
      <t xml:space="preserve"> </t>
    </r>
  </si>
  <si>
    <r>
      <rPr>
        <sz val="8"/>
        <color rgb="FF0000FF"/>
        <rFont val="Arial"/>
        <family val="2"/>
      </rPr>
      <t>BPA to COPD (RD-SBLK)</t>
    </r>
    <r>
      <rPr>
        <sz val="8"/>
        <color rgb="FF0000FF"/>
        <rFont val="Arial"/>
        <family val="2"/>
      </rPr>
      <t xml:space="preserve"> </t>
    </r>
  </si>
  <si>
    <r>
      <rPr>
        <sz val="8"/>
        <color rgb="FF0000FF"/>
        <rFont val="Arial"/>
        <family val="2"/>
      </rPr>
      <t>BPA to EMPD (RD-SBLK)</t>
    </r>
    <r>
      <rPr>
        <sz val="8"/>
        <color rgb="FF0000FF"/>
        <rFont val="Arial"/>
        <family val="2"/>
      </rPr>
      <t xml:space="preserve"> </t>
    </r>
  </si>
  <si>
    <r>
      <rPr>
        <sz val="8"/>
        <color rgb="FF0000FF"/>
        <rFont val="Arial"/>
        <family val="2"/>
      </rPr>
      <t>BPA to EWEB (RD-SBLK)</t>
    </r>
    <r>
      <rPr>
        <sz val="8"/>
        <color rgb="FF0000FF"/>
        <rFont val="Arial"/>
        <family val="2"/>
      </rPr>
      <t xml:space="preserve"> </t>
    </r>
  </si>
  <si>
    <r>
      <rPr>
        <sz val="8"/>
        <color rgb="FF0000FF"/>
        <rFont val="Arial"/>
        <family val="2"/>
      </rPr>
      <t>BPA to FCPD (RD-SBLK)</t>
    </r>
    <r>
      <rPr>
        <sz val="8"/>
        <color rgb="FF0000FF"/>
        <rFont val="Arial"/>
        <family val="2"/>
      </rPr>
      <t xml:space="preserve"> </t>
    </r>
  </si>
  <si>
    <r>
      <rPr>
        <sz val="8"/>
        <color rgb="FF0000FF"/>
        <rFont val="Arial"/>
        <family val="2"/>
      </rPr>
      <t>BPA to GHPD (RD-SBLK)</t>
    </r>
    <r>
      <rPr>
        <sz val="8"/>
        <color rgb="FF0000FF"/>
        <rFont val="Arial"/>
        <family val="2"/>
      </rPr>
      <t xml:space="preserve"> </t>
    </r>
  </si>
  <si>
    <r>
      <rPr>
        <sz val="8"/>
        <color rgb="FF0000FF"/>
        <rFont val="Arial"/>
        <family val="2"/>
      </rPr>
      <t>BPA to LCPD (RD-SBLK)</t>
    </r>
    <r>
      <rPr>
        <sz val="8"/>
        <color rgb="FF0000FF"/>
        <rFont val="Arial"/>
        <family val="2"/>
      </rPr>
      <t xml:space="preserve"> </t>
    </r>
  </si>
  <si>
    <r>
      <rPr>
        <sz val="8"/>
        <color rgb="FF0000FF"/>
        <rFont val="Arial"/>
        <family val="2"/>
      </rPr>
      <t>BPA to PCPD (RD-SBLK)</t>
    </r>
    <r>
      <rPr>
        <sz val="8"/>
        <color rgb="FF0000FF"/>
        <rFont val="Arial"/>
        <family val="2"/>
      </rPr>
      <t xml:space="preserve"> </t>
    </r>
  </si>
  <si>
    <r>
      <rPr>
        <sz val="8"/>
        <color rgb="FF0000FF"/>
        <rFont val="Arial"/>
        <family val="2"/>
      </rPr>
      <t>BPA to SHPD (RD-SBLK)</t>
    </r>
    <r>
      <rPr>
        <sz val="8"/>
        <color rgb="FF0000FF"/>
        <rFont val="Arial"/>
        <family val="2"/>
      </rPr>
      <t xml:space="preserve"> </t>
    </r>
  </si>
  <si>
    <r>
      <rPr>
        <sz val="8"/>
        <color rgb="FF0000FF"/>
        <rFont val="Arial"/>
        <family val="2"/>
      </rPr>
      <t>BPA to TPU (RD-SBLK)</t>
    </r>
    <r>
      <rPr>
        <sz val="8"/>
        <color rgb="FF0000FF"/>
        <rFont val="Arial"/>
        <family val="2"/>
      </rPr>
      <t xml:space="preserve"> </t>
    </r>
  </si>
  <si>
    <r>
      <rPr>
        <sz val="8"/>
        <color rgb="FF000000"/>
        <rFont val="Arial"/>
        <family val="2"/>
      </rPr>
      <t>Slice Output from T1 System</t>
    </r>
    <r>
      <rPr>
        <sz val="8"/>
        <color rgb="FF000000"/>
        <rFont val="Arial"/>
        <family val="2"/>
      </rPr>
      <t xml:space="preserve"> </t>
    </r>
  </si>
  <si>
    <t>Direct Service Industries</t>
  </si>
  <si>
    <r>
      <rPr>
        <sz val="8"/>
        <color rgb="FF000000"/>
        <rFont val="Arial"/>
        <family val="2"/>
      </rPr>
      <t>Direct Service Industry</t>
    </r>
    <r>
      <rPr>
        <sz val="8"/>
        <color rgb="FF000000"/>
        <rFont val="Arial"/>
        <family val="2"/>
      </rPr>
      <t xml:space="preserve"> </t>
    </r>
  </si>
  <si>
    <r>
      <rPr>
        <sz val="8"/>
        <color rgb="FF0000FF"/>
        <rFont val="Arial"/>
        <family val="2"/>
      </rPr>
      <t>BPA to PTWN (DSI Oblg.)</t>
    </r>
    <r>
      <rPr>
        <sz val="8"/>
        <color rgb="FF0000FF"/>
        <rFont val="Arial"/>
        <family val="2"/>
      </rPr>
      <t xml:space="preserve"> </t>
    </r>
  </si>
  <si>
    <t>Contract Deliveries</t>
  </si>
  <si>
    <r>
      <rPr>
        <sz val="8"/>
        <color rgb="FF000000"/>
        <rFont val="Arial"/>
        <family val="2"/>
      </rPr>
      <t>Exports</t>
    </r>
    <r>
      <rPr>
        <sz val="8"/>
        <color rgb="FF000000"/>
        <rFont val="Arial"/>
        <family val="2"/>
      </rPr>
      <t xml:space="preserve"> </t>
    </r>
  </si>
  <si>
    <r>
      <rPr>
        <sz val="8"/>
        <color rgb="FF0000FF"/>
        <rFont val="Arial"/>
        <family val="2"/>
      </rPr>
      <t>BPA to BCHA: TRTY - CEA</t>
    </r>
    <r>
      <rPr>
        <sz val="8"/>
        <color rgb="FF0000FF"/>
        <rFont val="Arial"/>
        <family val="2"/>
      </rPr>
      <t xml:space="preserve"> </t>
    </r>
  </si>
  <si>
    <r>
      <rPr>
        <sz val="8"/>
        <color rgb="FF0000FF"/>
        <rFont val="Arial"/>
        <family val="2"/>
      </rPr>
      <t>BPAP to BCHA - NTSA</t>
    </r>
    <r>
      <rPr>
        <sz val="8"/>
        <color rgb="FF0000FF"/>
        <rFont val="Arial"/>
        <family val="2"/>
      </rPr>
      <t xml:space="preserve"> </t>
    </r>
  </si>
  <si>
    <r>
      <rPr>
        <sz val="8"/>
        <color rgb="FF000000"/>
        <rFont val="Arial"/>
        <family val="2"/>
      </rPr>
      <t>Intra-Regional Transfers (Out)</t>
    </r>
    <r>
      <rPr>
        <sz val="8"/>
        <color rgb="FF000000"/>
        <rFont val="Arial"/>
        <family val="2"/>
      </rPr>
      <t xml:space="preserve"> </t>
    </r>
  </si>
  <si>
    <r>
      <rPr>
        <sz val="8"/>
        <color rgb="FF0000FF"/>
        <rFont val="Arial"/>
        <family val="2"/>
      </rPr>
      <t>BPA to PSE: Pwr S (Up. Baker 2)</t>
    </r>
    <r>
      <rPr>
        <sz val="8"/>
        <color rgb="FF0000FF"/>
        <rFont val="Arial"/>
        <family val="2"/>
      </rPr>
      <t xml:space="preserve"> </t>
    </r>
  </si>
  <si>
    <r>
      <rPr>
        <sz val="8"/>
        <color rgb="FF0000FF"/>
        <rFont val="Arial"/>
        <family val="2"/>
      </rPr>
      <t>BPAP to BPAT: Ops - IntrAgmt</t>
    </r>
    <r>
      <rPr>
        <sz val="8"/>
        <color rgb="FF0000FF"/>
        <rFont val="Arial"/>
        <family val="2"/>
      </rPr>
      <t xml:space="preserve"> </t>
    </r>
  </si>
  <si>
    <t>Tier 2 Load Service</t>
  </si>
  <si>
    <r>
      <rPr>
        <sz val="8"/>
        <color rgb="FF000000"/>
        <rFont val="Arial"/>
        <family val="2"/>
      </rPr>
      <t>Resource Remarketing</t>
    </r>
    <r>
      <rPr>
        <sz val="8"/>
        <color rgb="FF000000"/>
        <rFont val="Arial"/>
        <family val="2"/>
      </rPr>
      <t xml:space="preserve"> </t>
    </r>
  </si>
  <si>
    <t>Uncommitted Sales</t>
  </si>
  <si>
    <t>FY 2024 80 Water Year Net Inventory (aMW)</t>
  </si>
  <si>
    <t>FY 2024 Revised Total Federal Generation 30 water year (aMW)</t>
  </si>
  <si>
    <t xml:space="preserve">FY 2024 80 Water Year Total Federal Generation (aMW) </t>
  </si>
  <si>
    <t>S229-RC-20220216-100734</t>
  </si>
  <si>
    <t>Change</t>
  </si>
  <si>
    <t>aMW</t>
  </si>
  <si>
    <t xml:space="preserve">$/MWh </t>
  </si>
  <si>
    <t>hours</t>
  </si>
  <si>
    <t>FY24 80WY</t>
  </si>
  <si>
    <t>HLH</t>
  </si>
  <si>
    <t>LLH</t>
  </si>
  <si>
    <t>$/MWh</t>
  </si>
  <si>
    <t>Hours</t>
  </si>
  <si>
    <t>FY2024</t>
  </si>
  <si>
    <t>FY 2024</t>
  </si>
  <si>
    <t>80WY / 1937 Critical Prices</t>
  </si>
  <si>
    <t>FY 2024 30 Water Year Net inventory (aMW)</t>
  </si>
  <si>
    <t>80 WY/1937 T1SFCO</t>
  </si>
  <si>
    <t>80WY Total Firm Obligations (Load + Firm)</t>
  </si>
  <si>
    <t>80WY/1937</t>
  </si>
  <si>
    <t>T1SFCO 30WY P10 Monthly</t>
  </si>
  <si>
    <t>30WY/P10 Total Firm Obligations (Load+Firm)</t>
  </si>
  <si>
    <t>80WY Secondary Revenue</t>
  </si>
  <si>
    <t>30WY Secondary Revenue</t>
  </si>
  <si>
    <t>Secondary Change (30WY-80WY)</t>
  </si>
  <si>
    <t>Net Impact</t>
  </si>
  <si>
    <t>million per 1% on Tier 1 Rate</t>
  </si>
  <si>
    <t>Subject</t>
  </si>
  <si>
    <t>Measure</t>
  </si>
  <si>
    <t>FiscalYearNbr</t>
  </si>
  <si>
    <t>WaterYearId</t>
  </si>
  <si>
    <t>Period</t>
  </si>
  <si>
    <t>p10 (aMW)</t>
  </si>
  <si>
    <t>Federal T1 System</t>
  </si>
  <si>
    <t>Energy (aMW)</t>
  </si>
  <si>
    <t>1-Apr</t>
  </si>
  <si>
    <t>16-Apr</t>
  </si>
  <si>
    <t>1-Aug</t>
  </si>
  <si>
    <t>16-Aug</t>
  </si>
  <si>
    <t xml:space="preserve">P10 </t>
  </si>
  <si>
    <t>P10 from PGPR</t>
  </si>
  <si>
    <t>P10 T1SFCO</t>
  </si>
  <si>
    <t>30WY/P10</t>
  </si>
  <si>
    <t>S229-RC-20220220-121534</t>
  </si>
  <si>
    <t>Year hours:</t>
  </si>
  <si>
    <t>Leap Year hours:</t>
  </si>
  <si>
    <t>AnnAvg</t>
  </si>
  <si>
    <t>P10 Federal Report - Rate Case Surplus Deficit</t>
  </si>
  <si>
    <t>80WY Load Obligations (Tier 1+2)</t>
  </si>
  <si>
    <t xml:space="preserve">Firm Surplus </t>
  </si>
  <si>
    <t>Firm Surplus</t>
  </si>
  <si>
    <t>Slice Output from T1 System</t>
  </si>
  <si>
    <t>BPA to BCPD (RD-SBLK) - SLRTP</t>
  </si>
  <si>
    <t>BPA to CIDF (RD-SBLK) - SLRTP</t>
  </si>
  <si>
    <t>BPA to CKPD (RD-SBLK) - SLRTP</t>
  </si>
  <si>
    <t>BPA to CLAT (RD-SBLK) - SLRTP</t>
  </si>
  <si>
    <t>BPA to COPD (RD-SBLK) - SLRTP</t>
  </si>
  <si>
    <t>BPA to EMPD (RD-SBLK) - SLRTP</t>
  </si>
  <si>
    <t>BPA to EWEB (RD-SBLK) - SLRTP</t>
  </si>
  <si>
    <t>BPA to FCPD (RD-SBLK) - SLRTP</t>
  </si>
  <si>
    <t>BPA to GHPD (RD-SBLK) - SLRTP</t>
  </si>
  <si>
    <t>BPA to LCPD (RD-SBLK) - SLRTP</t>
  </si>
  <si>
    <t>BPA to OKPD (RD-BLK) - SLRTP</t>
  </si>
  <si>
    <t>BPA to PCPD (RD-SBLK) - SLRTP</t>
  </si>
  <si>
    <t>BPA to SHPD (RD-SBLK) - SLRTP</t>
  </si>
  <si>
    <t>BPA to TPU (RD-SBLK) - SLRTP</t>
  </si>
  <si>
    <t>80WY Avg</t>
  </si>
  <si>
    <t>30WY avg</t>
  </si>
  <si>
    <t>80WY Avg with Negatives</t>
  </si>
  <si>
    <t>30WY Avg with Negatives</t>
  </si>
  <si>
    <t>AVG</t>
  </si>
  <si>
    <t>Critical P10</t>
  </si>
  <si>
    <t>80 WY Average Market Prices ($/MWh) - Negative Pricing Removed</t>
  </si>
  <si>
    <t>30 WY Average Market Prices ($/MWh) - Negative Pricing Removed</t>
  </si>
  <si>
    <t>Average</t>
  </si>
  <si>
    <t>80WY Generation</t>
  </si>
  <si>
    <t>30WY Generation</t>
  </si>
  <si>
    <t>80WY Net Inventory</t>
  </si>
  <si>
    <t>30WY Net Inventory</t>
  </si>
  <si>
    <t>80WY Loads</t>
  </si>
  <si>
    <t>30WY Loads</t>
  </si>
  <si>
    <t>80WY Avg Price</t>
  </si>
  <si>
    <t>30WY Avg Price</t>
  </si>
  <si>
    <t>$ in millions</t>
  </si>
  <si>
    <t xml:space="preserve">Change </t>
  </si>
  <si>
    <t>80WY Federal Generation ($)</t>
  </si>
  <si>
    <t>30WY Federal Generation ($)</t>
  </si>
  <si>
    <t>80WY Prices</t>
  </si>
  <si>
    <t>Price Delta 30WY less 80WY</t>
  </si>
  <si>
    <t>Inventory Delta 30WY less 80WY</t>
  </si>
  <si>
    <t>Tier 1 Loads</t>
  </si>
  <si>
    <t>Tier 1</t>
  </si>
  <si>
    <t>TOC</t>
  </si>
  <si>
    <t>Annual</t>
  </si>
  <si>
    <t>Preference</t>
  </si>
  <si>
    <t>Block</t>
  </si>
  <si>
    <t>Slice Block</t>
  </si>
  <si>
    <t>Slice (non-block)</t>
  </si>
  <si>
    <t>Load Following - System Shape</t>
  </si>
  <si>
    <t>Load Following - Load Shape</t>
  </si>
  <si>
    <t>Tier 2 (Block)</t>
  </si>
  <si>
    <t>Load Following - Load Shape (less remarketing)</t>
  </si>
  <si>
    <t>Tier 2 (Block) Less Remarketing</t>
  </si>
  <si>
    <t>Pasted values for comparison- using BP22 RT1SC</t>
  </si>
  <si>
    <t>FY2022</t>
  </si>
  <si>
    <t>FY2023</t>
  </si>
  <si>
    <t>Tier 2 (block net of remarketing)</t>
  </si>
  <si>
    <t>Slice/Block</t>
  </si>
  <si>
    <t>Block-only</t>
  </si>
  <si>
    <t>T2</t>
  </si>
  <si>
    <t>Slice only</t>
  </si>
  <si>
    <t>Block &amp; Slice Block</t>
  </si>
  <si>
    <t>Slice and Slice Block</t>
  </si>
  <si>
    <t>RT1SC</t>
  </si>
  <si>
    <t xml:space="preserve">Preference Customers </t>
  </si>
  <si>
    <t xml:space="preserve">Federal Agencies </t>
  </si>
  <si>
    <t>Fed Agency % of LF</t>
  </si>
  <si>
    <t xml:space="preserve">Slice Block </t>
  </si>
  <si>
    <t xml:space="preserve">Slice Output from T1 System </t>
  </si>
  <si>
    <t xml:space="preserve">Tier 2 </t>
  </si>
  <si>
    <t>MWh pulling from TRMbd above*</t>
  </si>
  <si>
    <t>Delta between P10 TRMbd and 1937 LORA</t>
  </si>
  <si>
    <t xml:space="preserve">Original 80WY/1937 Values from 80WYFedReport </t>
  </si>
  <si>
    <t>Sept</t>
  </si>
  <si>
    <t>updated with TRMbd</t>
  </si>
  <si>
    <t>30WY/P10 Load Obligations (Tier 1)</t>
  </si>
  <si>
    <t>Tier 2</t>
  </si>
  <si>
    <t>30WY/P10 Load Obligations (Tier 1+Tier 2)</t>
  </si>
  <si>
    <t>P10 Tier 1 aMW from TRMbd</t>
  </si>
  <si>
    <t>80WY Load Obligations (Tier 1)</t>
  </si>
  <si>
    <t>80WY Load Obligations (Tier 2)</t>
  </si>
  <si>
    <t>30WY/P10 Load Obligations (Tier 2)</t>
  </si>
  <si>
    <t>Firm Energy Inc. Tier 2</t>
  </si>
  <si>
    <t>Firm Surplus Revenue including T2</t>
  </si>
  <si>
    <t>PF Tier 1 Revenues</t>
  </si>
  <si>
    <t>Check against TRMbd Inputs</t>
  </si>
  <si>
    <t>P10 Firm from LORA with Slice Adj.</t>
  </si>
  <si>
    <t>Slice Adjustment</t>
  </si>
  <si>
    <t>P10 Firm (LORA) Remove Slice Adj.</t>
  </si>
  <si>
    <t xml:space="preserve">P10 Tier 1 Load Increase from TRMbd </t>
  </si>
  <si>
    <t>Firm Surplus reported by LORA is net of Tier 2 Loads</t>
  </si>
  <si>
    <t>assumes T1 and T2 held flat except change in Slice Output</t>
  </si>
  <si>
    <t>Tier 2 Load Change</t>
  </si>
  <si>
    <t xml:space="preserve">P10 Calculated Firm Surplus </t>
  </si>
  <si>
    <t>From PGPR -P10 T1SFCO tab</t>
  </si>
  <si>
    <t>Adjusted value for change in T1 &amp; T2 loads</t>
  </si>
  <si>
    <t>Change from 80WY/1937</t>
  </si>
  <si>
    <t>Critical Price</t>
  </si>
  <si>
    <t>Increase in PF Revenues @ BP22 Tier 1 Rate</t>
  </si>
  <si>
    <t>sourced from TRMbd / 30WYBD tab</t>
  </si>
  <si>
    <t>FROM TRMBD</t>
  </si>
  <si>
    <t>PGPR from inventory (80WY)</t>
  </si>
  <si>
    <t>All Sourced from 80WY FedReport</t>
  </si>
  <si>
    <t>included in T1SFCO</t>
  </si>
  <si>
    <t>Tier 2 Loads</t>
  </si>
  <si>
    <t>MWh</t>
  </si>
  <si>
    <t>P10 Firm with T1 Load Adjustment</t>
  </si>
  <si>
    <t>Slice Output</t>
  </si>
  <si>
    <t>30WY/P10 Critical Prices</t>
  </si>
  <si>
    <t>Firm Surplus Revenue Change</t>
  </si>
  <si>
    <t>Firm Surplus Inc. Tier 2 Revenue Change</t>
  </si>
  <si>
    <t>BP-22 Tier 1 Rate</t>
  </si>
  <si>
    <t>Summary of Secondary Inventory/Prices</t>
  </si>
  <si>
    <t>Simple Estimate of Tier 1 Rate Impact Using Rule of Thumb</t>
  </si>
  <si>
    <t>Estimated Rate Impact</t>
  </si>
  <si>
    <t>Firm is adjusted to reflect change in Tier 2 loads</t>
  </si>
  <si>
    <t>80WY Avg Inv</t>
  </si>
  <si>
    <t>Delta</t>
  </si>
  <si>
    <t xml:space="preserve">CLIMATE CHANGE ANALYSIS -  Comparison of 80WY/1937 to 30WY/P10 </t>
  </si>
  <si>
    <t xml:space="preserve">FY 2025 80 Water Year Total Federal Generation (aMW) </t>
  </si>
  <si>
    <t>FY2025</t>
  </si>
  <si>
    <t>FY24</t>
  </si>
  <si>
    <t>FY25</t>
  </si>
  <si>
    <t>P10 2YR AVG</t>
  </si>
  <si>
    <t>1937 2YR AVG</t>
  </si>
  <si>
    <t>2YR AVG</t>
  </si>
  <si>
    <r>
      <rPr>
        <b/>
        <sz val="8"/>
        <color rgb="FF000000"/>
        <rFont val="Arial"/>
        <family val="2"/>
      </rPr>
      <t xml:space="preserve">Fiscal Year: 2025    </t>
    </r>
    <r>
      <rPr>
        <b/>
        <sz val="8"/>
        <color rgb="FF000000"/>
        <rFont val="Arial"/>
        <family val="2"/>
      </rPr>
      <t xml:space="preserve"> Water Year:</t>
    </r>
    <r>
      <rPr>
        <sz val="8"/>
        <color rgb="FF000000"/>
        <rFont val="Arial"/>
        <family val="2"/>
      </rPr>
      <t xml:space="preserve"> </t>
    </r>
    <r>
      <rPr>
        <b/>
        <sz val="8"/>
        <color rgb="FF000000"/>
        <rFont val="Arial"/>
        <family val="2"/>
      </rPr>
      <t>1937</t>
    </r>
  </si>
  <si>
    <t>FY 2025 80WY/1937</t>
  </si>
  <si>
    <t>1937 Tier 1 System - 2yr Avg</t>
  </si>
  <si>
    <t>30WY P10 Tier 1 System - 2yr Avg</t>
  </si>
  <si>
    <t>Calculating P10 Firm Surplus Value - FY24</t>
  </si>
  <si>
    <t>FY25 P10 Tier 1 aMW from TRMbd</t>
  </si>
  <si>
    <t>Original 80WY/1937 Values from 80WYFedReport FY25</t>
  </si>
  <si>
    <t>Federal Report - Rate Case Surplus Deficit</t>
  </si>
  <si>
    <t>FY 2025</t>
  </si>
  <si>
    <t>FY 25 80WY</t>
  </si>
  <si>
    <t>FY25 30WY</t>
  </si>
  <si>
    <t>FY 25 Total P10 Firm Obligations</t>
  </si>
  <si>
    <t>Adj. Tier 1 System</t>
  </si>
  <si>
    <t>2 Year Average</t>
  </si>
  <si>
    <t>Tier 1 Rate Impact Using Rule of Thumb</t>
  </si>
  <si>
    <t>T1SFCO</t>
  </si>
  <si>
    <t>$ Thousands</t>
  </si>
  <si>
    <t>FY24 Total 1937 Firm Obligations</t>
  </si>
  <si>
    <t>FY 24 Total P10 Firm Obligations</t>
  </si>
  <si>
    <t>FY25 1937  Total Firm Obligations</t>
  </si>
  <si>
    <r>
      <t>Fiscal Year: 2024     Water Year:</t>
    </r>
    <r>
      <rPr>
        <sz val="8"/>
        <color rgb="FF000000"/>
        <rFont val="Arial"/>
        <family val="2"/>
      </rPr>
      <t xml:space="preserve"> Manually Adjusted Loads for P10 informed by TRMbd</t>
    </r>
  </si>
  <si>
    <r>
      <t xml:space="preserve">30 WY Competitiveness Study - No Peaking Data    </t>
    </r>
    <r>
      <rPr>
        <b/>
        <sz val="8"/>
        <color rgb="FF000000"/>
        <rFont val="Arial"/>
        <family val="2"/>
      </rPr>
      <t/>
    </r>
  </si>
  <si>
    <r>
      <t>Fiscal Year: 2025     Water Year:</t>
    </r>
    <r>
      <rPr>
        <sz val="8"/>
        <color rgb="FF000000"/>
        <rFont val="Arial"/>
        <family val="2"/>
      </rPr>
      <t xml:space="preserve"> Manually Adjusted Loads for P10</t>
    </r>
  </si>
  <si>
    <t>FY 2025 Loads (MWh)</t>
  </si>
  <si>
    <t>FY 2024 Loads (MWh)</t>
  </si>
  <si>
    <t>FY25 80WY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</si>
</sst>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5" formatCode="&quot;$&quot;#,##0_);\(&quot;$&quot;#,##0\)"/>
    <numFmt numFmtId="44" formatCode="_(&quot;$&quot;* #,##0.00_);_(&quot;$&quot;* \(#,##0.00\);_(&quot;$&quot;* &quot;-&quot;??_);_(@_)"/>
    <numFmt numFmtId="43" formatCode="_(* #,##0.00_);_(* \(#,##0.00\);_(* &quot;-&quot;??_);_(@_)"/>
    <numFmt numFmtId="164" formatCode="_(&quot;$&quot;* #,##0_);_(&quot;$&quot;* \(#,##0\);_(&quot;$&quot;* &quot;-&quot;??_);_(@_)"/>
    <numFmt numFmtId="165" formatCode="0_);[Red]\(0\)"/>
    <numFmt numFmtId="166" formatCode="&quot;$&quot;#,##0"/>
    <numFmt numFmtId="167" formatCode="_(* #,##0_);_(* \(#,##0\);_(* &quot;-&quot;??_);_(@_)"/>
    <numFmt numFmtId="168" formatCode="0.000000"/>
    <numFmt numFmtId="169" formatCode="[$-10409]#"/>
    <numFmt numFmtId="170" formatCode="[$-10409]0.00;\-0.00;0"/>
    <numFmt numFmtId="171" formatCode="[$-10409]0.0"/>
    <numFmt numFmtId="172" formatCode="[$-10409]0;\-0;0"/>
    <numFmt numFmtId="173" formatCode="[$-10409]0.0;\-0.0;0.0"/>
    <numFmt numFmtId="174" formatCode="[$-10409]0.00;\-0.00;0.00"/>
    <numFmt numFmtId="175" formatCode="[$-409]mmm\-yy;@"/>
    <numFmt numFmtId="176" formatCode="0.0%"/>
    <numFmt numFmtId="177" formatCode="_(* #,##0.000_);_(* \(#,##0.000\);_(* &quot;-&quot;??_);_(@_)"/>
    <numFmt numFmtId="178" formatCode="_(* #,##0.0000_);_(* \(#,##0.0000\);_(* &quot;-&quot;??_);_(@_)"/>
    <numFmt numFmtId="179" formatCode="0.0"/>
  </numFmts>
  <fonts count="91" x14ac:knownFonts="1">
    <font>
      <sz val="11"/>
      <color theme="1"/>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sz val="11"/>
      <color theme="1"/>
      <name val="Calibri"/>
      <family val="2"/>
      <scheme val="minor"/>
    </font>
    <font>
      <b/>
      <sz val="11"/>
      <color theme="1"/>
      <name val="Calibri"/>
      <family val="2"/>
      <scheme val="minor"/>
    </font>
    <font>
      <sz val="10"/>
      <color theme="1"/>
      <name val="Calibri"/>
      <family val="2"/>
      <scheme val="minor"/>
    </font>
    <font>
      <b/>
      <sz val="11"/>
      <color theme="1"/>
      <name val="Calibri"/>
      <family val="2"/>
    </font>
    <font>
      <sz val="9"/>
      <color theme="1"/>
      <name val="Calibri"/>
      <family val="2"/>
    </font>
    <font>
      <sz val="11"/>
      <color theme="5" tint="-0.249977111117893"/>
      <name val="Calibri"/>
      <family val="2"/>
    </font>
    <font>
      <sz val="10"/>
      <color indexed="81"/>
      <name val="Tahoma"/>
      <family val="2"/>
    </font>
    <font>
      <b/>
      <sz val="10"/>
      <color indexed="81"/>
      <name val="Tahoma"/>
      <family val="2"/>
    </font>
    <font>
      <sz val="11"/>
      <name val="Calibri"/>
      <family val="2"/>
    </font>
    <font>
      <sz val="11"/>
      <color rgb="FF008000"/>
      <name val="Calibri"/>
      <family val="2"/>
    </font>
    <font>
      <sz val="11"/>
      <color rgb="FF008000"/>
      <name val="Calibri"/>
      <family val="2"/>
      <scheme val="minor"/>
    </font>
    <font>
      <b/>
      <sz val="11"/>
      <color rgb="FF008000"/>
      <name val="Calibri"/>
      <family val="2"/>
      <scheme val="minor"/>
    </font>
    <font>
      <b/>
      <sz val="11"/>
      <color rgb="FF008000"/>
      <name val="Calibri"/>
      <family val="2"/>
    </font>
    <font>
      <sz val="11"/>
      <color rgb="FFFF0000"/>
      <name val="Calibri"/>
      <family val="2"/>
    </font>
    <font>
      <sz val="11"/>
      <color theme="0" tint="-0.499984740745262"/>
      <name val="Calibri"/>
      <family val="2"/>
    </font>
    <font>
      <sz val="11"/>
      <color theme="0" tint="-0.499984740745262"/>
      <name val="Calibri"/>
      <family val="2"/>
      <scheme val="minor"/>
    </font>
    <font>
      <sz val="11"/>
      <color rgb="FFC00000"/>
      <name val="Calibri"/>
      <family val="2"/>
      <scheme val="minor"/>
    </font>
    <font>
      <sz val="11"/>
      <color rgb="FFC00000"/>
      <name val="Calibri"/>
      <family val="2"/>
    </font>
    <font>
      <b/>
      <sz val="8"/>
      <color rgb="FF000000"/>
      <name val="Arial"/>
      <family val="2"/>
    </font>
    <font>
      <sz val="8"/>
      <color rgb="FF000000"/>
      <name val="Arial"/>
      <family val="2"/>
    </font>
    <font>
      <sz val="6"/>
      <color rgb="FF000000"/>
      <name val="Arial"/>
      <family val="2"/>
    </font>
    <font>
      <sz val="6"/>
      <color rgb="FFFF0000"/>
      <name val="Arial"/>
      <family val="2"/>
    </font>
    <font>
      <sz val="8"/>
      <color rgb="FFFF0000"/>
      <name val="Arial"/>
      <family val="2"/>
    </font>
    <font>
      <sz val="7"/>
      <color rgb="FFFF0000"/>
      <name val="Arial"/>
      <family val="2"/>
    </font>
    <font>
      <sz val="10"/>
      <color rgb="FF000000"/>
      <name val="Arial"/>
      <family val="2"/>
    </font>
    <font>
      <sz val="7"/>
      <color rgb="FF000000"/>
      <name val="Arial"/>
      <family val="2"/>
    </font>
    <font>
      <sz val="8"/>
      <color rgb="FF0000FF"/>
      <name val="Arial"/>
      <family val="2"/>
    </font>
    <font>
      <sz val="11"/>
      <name val="Calibri"/>
      <family val="2"/>
      <scheme val="minor"/>
    </font>
    <font>
      <b/>
      <sz val="11"/>
      <name val="Calibri"/>
      <family val="2"/>
    </font>
    <font>
      <b/>
      <sz val="11"/>
      <color rgb="FFFF0000"/>
      <name val="Calibri"/>
      <family val="2"/>
    </font>
    <font>
      <sz val="10"/>
      <color theme="0" tint="-0.499984740745262"/>
      <name val="Times New Roman"/>
      <family val="1"/>
    </font>
    <font>
      <sz val="11"/>
      <color rgb="FF006100"/>
      <name val="Calibri"/>
      <family val="2"/>
      <scheme val="minor"/>
    </font>
    <font>
      <sz val="10"/>
      <color rgb="FF3366FF"/>
      <name val="Calibri"/>
      <family val="2"/>
      <scheme val="minor"/>
    </font>
    <font>
      <b/>
      <sz val="10"/>
      <name val="Calibri"/>
      <family val="2"/>
      <scheme val="minor"/>
    </font>
    <font>
      <sz val="10"/>
      <name val="Calibri"/>
      <family val="2"/>
      <scheme val="minor"/>
    </font>
    <font>
      <sz val="12"/>
      <color rgb="FF000000"/>
      <name val="Calibri"/>
      <family val="2"/>
      <scheme val="minor"/>
    </font>
    <font>
      <b/>
      <sz val="10"/>
      <color theme="1"/>
      <name val="Calibri"/>
      <family val="2"/>
    </font>
    <font>
      <sz val="9"/>
      <color theme="1" tint="0.14999847407452621"/>
      <name val="Calibri"/>
      <family val="2"/>
      <scheme val="minor"/>
    </font>
    <font>
      <sz val="7"/>
      <color rgb="FFC00000"/>
      <name val="Arial"/>
      <family val="2"/>
    </font>
    <font>
      <b/>
      <sz val="11"/>
      <color theme="9" tint="-0.249977111117893"/>
      <name val="Calibri"/>
      <family val="2"/>
    </font>
    <font>
      <b/>
      <sz val="11"/>
      <color rgb="FFC00000"/>
      <name val="Calibri"/>
      <family val="2"/>
    </font>
    <font>
      <sz val="9"/>
      <name val="Calibri"/>
      <family val="2"/>
    </font>
    <font>
      <b/>
      <sz val="11"/>
      <color rgb="FFFFFFFF"/>
      <name val="Calibri"/>
      <family val="2"/>
    </font>
    <font>
      <sz val="11"/>
      <color rgb="FF000000"/>
      <name val="Calibri"/>
      <family val="2"/>
    </font>
    <font>
      <b/>
      <i/>
      <sz val="11"/>
      <color rgb="FFC00000"/>
      <name val="Calibri"/>
      <family val="2"/>
    </font>
    <font>
      <i/>
      <sz val="11"/>
      <color rgb="FF808080"/>
      <name val="Calibri"/>
      <family val="2"/>
    </font>
    <font>
      <i/>
      <sz val="11"/>
      <color rgb="FFC4BD97"/>
      <name val="Calibri"/>
      <family val="2"/>
    </font>
    <font>
      <i/>
      <sz val="11"/>
      <color rgb="FFCC0099"/>
      <name val="Calibri"/>
      <family val="2"/>
    </font>
    <font>
      <b/>
      <i/>
      <sz val="11"/>
      <color rgb="FFA6A6A6"/>
      <name val="Calibri"/>
      <family val="2"/>
    </font>
    <font>
      <b/>
      <i/>
      <sz val="11"/>
      <color rgb="FF538DD5"/>
      <name val="Calibri"/>
      <family val="2"/>
    </font>
    <font>
      <i/>
      <sz val="11"/>
      <color rgb="FF538DD5"/>
      <name val="Calibri"/>
      <family val="2"/>
    </font>
    <font>
      <b/>
      <sz val="11"/>
      <color rgb="FF000000"/>
      <name val="Calibri"/>
      <family val="2"/>
    </font>
    <font>
      <b/>
      <sz val="11"/>
      <name val="Calibri"/>
      <family val="2"/>
      <scheme val="minor"/>
    </font>
    <font>
      <b/>
      <sz val="12"/>
      <color rgb="FF366092"/>
      <name val="Arial"/>
      <family val="2"/>
    </font>
    <font>
      <u/>
      <sz val="10"/>
      <color rgb="FF0000FF"/>
      <name val="Arial"/>
      <family val="2"/>
    </font>
    <font>
      <b/>
      <sz val="10"/>
      <color rgb="FF366092"/>
      <name val="Arial"/>
      <family val="2"/>
    </font>
    <font>
      <b/>
      <sz val="8"/>
      <color rgb="FF000000"/>
      <name val="Calibri"/>
      <family val="2"/>
    </font>
    <font>
      <sz val="8"/>
      <color rgb="FF008000"/>
      <name val="Calibri"/>
      <family val="2"/>
      <scheme val="minor"/>
    </font>
    <font>
      <b/>
      <sz val="9"/>
      <color rgb="FFC00000"/>
      <name val="Calibri"/>
      <family val="2"/>
      <scheme val="minor"/>
    </font>
    <font>
      <b/>
      <sz val="10"/>
      <color rgb="FFC00000"/>
      <name val="Calibri"/>
      <family val="2"/>
      <scheme val="minor"/>
    </font>
    <font>
      <sz val="11"/>
      <color rgb="FFCC0099"/>
      <name val="Calibri"/>
      <family val="2"/>
    </font>
    <font>
      <b/>
      <sz val="11"/>
      <color rgb="FFCC0099"/>
      <name val="Calibri"/>
      <family val="2"/>
    </font>
    <font>
      <i/>
      <sz val="11"/>
      <color theme="1"/>
      <name val="Calibri"/>
      <family val="2"/>
    </font>
    <font>
      <sz val="11"/>
      <color theme="0"/>
      <name val="Calibri"/>
      <family val="2"/>
    </font>
    <font>
      <b/>
      <sz val="14"/>
      <name val="Calibri"/>
      <family val="2"/>
    </font>
    <font>
      <b/>
      <sz val="16"/>
      <color rgb="FFFF3399"/>
      <name val="Calibri"/>
      <family val="2"/>
      <scheme val="minor"/>
    </font>
    <font>
      <sz val="10"/>
      <name val="Times New Roman"/>
      <family val="1"/>
    </font>
    <font>
      <sz val="12"/>
      <name val="Calibri"/>
      <family val="2"/>
    </font>
    <font>
      <b/>
      <sz val="12"/>
      <name val="Calibri"/>
      <family val="2"/>
    </font>
    <font>
      <i/>
      <sz val="12"/>
      <color rgb="FFCC0099"/>
      <name val="Calibri"/>
      <family val="2"/>
    </font>
    <font>
      <sz val="12"/>
      <color theme="1"/>
      <name val="Calibri"/>
      <family val="2"/>
    </font>
    <font>
      <sz val="12"/>
      <color rgb="FFC00000"/>
      <name val="Calibri"/>
      <family val="2"/>
    </font>
    <font>
      <b/>
      <sz val="12"/>
      <color rgb="FFC00000"/>
      <name val="Calibri"/>
      <family val="2"/>
      <scheme val="minor"/>
    </font>
    <font>
      <sz val="12"/>
      <color theme="1" tint="0.14999847407452621"/>
      <name val="Calibri"/>
      <family val="2"/>
      <scheme val="minor"/>
    </font>
    <font>
      <b/>
      <sz val="12"/>
      <color rgb="FFFF0000"/>
      <name val="Calibri"/>
      <family val="2"/>
    </font>
    <font>
      <sz val="10"/>
      <name val="Calibri"/>
      <family val="2"/>
    </font>
  </fonts>
  <fills count="21">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FF"/>
        <bgColor rgb="FFFFFFFF"/>
      </patternFill>
    </fill>
    <fill>
      <patternFill patternType="solid">
        <fgColor theme="6"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2"/>
        <bgColor indexed="64"/>
      </patternFill>
    </fill>
    <fill>
      <patternFill patternType="solid">
        <fgColor theme="8" tint="0.79998168889431442"/>
        <bgColor indexed="64"/>
      </patternFill>
    </fill>
    <fill>
      <patternFill patternType="solid">
        <fgColor rgb="FFC6EFCE"/>
      </patternFill>
    </fill>
    <fill>
      <patternFill patternType="solid">
        <fgColor rgb="FFC6EFCE"/>
        <bgColor rgb="FFFFFFFF"/>
      </patternFill>
    </fill>
    <fill>
      <patternFill patternType="solid">
        <fgColor theme="0" tint="-0.499984740745262"/>
        <bgColor indexed="64"/>
      </patternFill>
    </fill>
    <fill>
      <patternFill patternType="solid">
        <fgColor rgb="FFFFFFCC"/>
        <bgColor indexed="64"/>
      </patternFill>
    </fill>
    <fill>
      <patternFill patternType="solid">
        <fgColor rgb="FFFFFF99"/>
        <bgColor indexed="64"/>
      </patternFill>
    </fill>
    <fill>
      <patternFill patternType="solid">
        <fgColor rgb="FF4F81BD"/>
        <bgColor rgb="FF4F81BD"/>
      </patternFill>
    </fill>
    <fill>
      <patternFill patternType="solid">
        <fgColor rgb="FFFDE9D9"/>
        <bgColor rgb="FF000000"/>
      </patternFill>
    </fill>
    <fill>
      <patternFill patternType="solid">
        <fgColor rgb="FFFFFFF3"/>
        <bgColor indexed="64"/>
      </patternFill>
    </fill>
    <fill>
      <patternFill patternType="solid">
        <fgColor rgb="FFFFFFE5"/>
        <bgColor indexed="64"/>
      </patternFill>
    </fill>
  </fills>
  <borders count="56">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style="medium">
        <color auto="1"/>
      </bottom>
      <diagonal/>
    </border>
    <border>
      <left/>
      <right/>
      <top/>
      <bottom style="thin">
        <color rgb="FF000000"/>
      </bottom>
      <diagonal/>
    </border>
    <border>
      <left/>
      <right/>
      <top/>
      <bottom style="thin">
        <color rgb="FF808080"/>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thin">
        <color theme="8" tint="-0.249977111117893"/>
      </bottom>
      <diagonal/>
    </border>
    <border>
      <left style="medium">
        <color theme="8" tint="-0.249977111117893"/>
      </left>
      <right/>
      <top style="medium">
        <color theme="8" tint="-0.249977111117893"/>
      </top>
      <bottom/>
      <diagonal/>
    </border>
    <border>
      <left/>
      <right/>
      <top style="medium">
        <color theme="8" tint="-0.249977111117893"/>
      </top>
      <bottom/>
      <diagonal/>
    </border>
    <border>
      <left/>
      <right style="medium">
        <color theme="8" tint="-0.249977111117893"/>
      </right>
      <top style="medium">
        <color theme="8" tint="-0.249977111117893"/>
      </top>
      <bottom/>
      <diagonal/>
    </border>
    <border>
      <left style="medium">
        <color theme="8" tint="-0.249977111117893"/>
      </left>
      <right/>
      <top/>
      <bottom/>
      <diagonal/>
    </border>
    <border>
      <left/>
      <right style="medium">
        <color theme="8" tint="-0.249977111117893"/>
      </right>
      <top/>
      <bottom/>
      <diagonal/>
    </border>
    <border>
      <left style="medium">
        <color theme="8" tint="-0.249977111117893"/>
      </left>
      <right/>
      <top/>
      <bottom style="medium">
        <color theme="8" tint="-0.249977111117893"/>
      </bottom>
      <diagonal/>
    </border>
    <border>
      <left/>
      <right/>
      <top/>
      <bottom style="medium">
        <color theme="8" tint="-0.249977111117893"/>
      </bottom>
      <diagonal/>
    </border>
    <border>
      <left/>
      <right style="medium">
        <color theme="8" tint="-0.249977111117893"/>
      </right>
      <top/>
      <bottom style="medium">
        <color theme="8" tint="-0.249977111117893"/>
      </bottom>
      <diagonal/>
    </border>
    <border>
      <left style="double">
        <color theme="8" tint="-0.249977111117893"/>
      </left>
      <right/>
      <top style="double">
        <color theme="8" tint="-0.249977111117893"/>
      </top>
      <bottom/>
      <diagonal/>
    </border>
    <border>
      <left/>
      <right/>
      <top style="double">
        <color theme="8" tint="-0.249977111117893"/>
      </top>
      <bottom/>
      <diagonal/>
    </border>
    <border>
      <left/>
      <right style="double">
        <color theme="8" tint="-0.249977111117893"/>
      </right>
      <top style="double">
        <color theme="8" tint="-0.249977111117893"/>
      </top>
      <bottom/>
      <diagonal/>
    </border>
    <border>
      <left style="double">
        <color theme="8" tint="-0.249977111117893"/>
      </left>
      <right/>
      <top/>
      <bottom/>
      <diagonal/>
    </border>
    <border>
      <left/>
      <right style="double">
        <color theme="8" tint="-0.249977111117893"/>
      </right>
      <top/>
      <bottom/>
      <diagonal/>
    </border>
    <border>
      <left style="double">
        <color theme="8" tint="-0.249977111117893"/>
      </left>
      <right/>
      <top/>
      <bottom style="double">
        <color theme="8" tint="-0.249977111117893"/>
      </bottom>
      <diagonal/>
    </border>
    <border>
      <left/>
      <right/>
      <top/>
      <bottom style="double">
        <color theme="8" tint="-0.249977111117893"/>
      </bottom>
      <diagonal/>
    </border>
    <border>
      <left/>
      <right style="double">
        <color theme="8" tint="-0.249977111117893"/>
      </right>
      <top/>
      <bottom style="double">
        <color theme="8" tint="-0.249977111117893"/>
      </bottom>
      <diagonal/>
    </border>
    <border>
      <left style="thin">
        <color rgb="FF4F81BD"/>
      </left>
      <right/>
      <top style="thin">
        <color rgb="FF4F81BD"/>
      </top>
      <bottom/>
      <diagonal/>
    </border>
    <border>
      <left/>
      <right/>
      <top style="thin">
        <color rgb="FF4F81BD"/>
      </top>
      <bottom/>
      <diagonal/>
    </border>
    <border>
      <left/>
      <right style="thin">
        <color rgb="FF4F81BD"/>
      </right>
      <top style="thin">
        <color rgb="FF4F81BD"/>
      </top>
      <bottom/>
      <diagonal/>
    </border>
    <border>
      <left/>
      <right style="thin">
        <color rgb="FF4F81BD"/>
      </right>
      <top style="thin">
        <color rgb="FF4F81BD"/>
      </top>
      <bottom style="thin">
        <color rgb="FF4F81BD"/>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rgb="FF808080"/>
      </top>
      <bottom/>
      <diagonal/>
    </border>
    <border>
      <left/>
      <right/>
      <top style="thin">
        <color rgb="FF4F81BD"/>
      </top>
      <bottom style="thin">
        <color rgb="FF4F81BD"/>
      </bottom>
      <diagonal/>
    </border>
    <border>
      <left style="thin">
        <color rgb="FF4F81BD"/>
      </left>
      <right/>
      <top style="thin">
        <color rgb="FF4F81BD"/>
      </top>
      <bottom style="thin">
        <color rgb="FF4F81BD"/>
      </bottom>
      <diagonal/>
    </border>
  </borders>
  <cellStyleXfs count="12">
    <xf numFmtId="0" fontId="0" fillId="0" borderId="0"/>
    <xf numFmtId="44" fontId="14" fillId="0" borderId="0" applyFont="0" applyFill="0" applyBorder="0" applyAlignment="0" applyProtection="0"/>
    <xf numFmtId="0" fontId="15" fillId="0" borderId="0"/>
    <xf numFmtId="0" fontId="12" fillId="0" borderId="0"/>
    <xf numFmtId="43" fontId="12" fillId="0" borderId="0" applyFont="0" applyFill="0" applyBorder="0" applyAlignment="0" applyProtection="0"/>
    <xf numFmtId="43" fontId="14"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9" fontId="14" fillId="0" borderId="0" applyFont="0" applyFill="0" applyBorder="0" applyAlignment="0" applyProtection="0"/>
    <xf numFmtId="0" fontId="46" fillId="12" borderId="0" applyNumberFormat="0" applyBorder="0" applyAlignment="0" applyProtection="0"/>
    <xf numFmtId="0" fontId="69" fillId="0" borderId="0" applyNumberFormat="0" applyFill="0" applyBorder="0" applyAlignment="0" applyProtection="0">
      <alignment vertical="top"/>
      <protection locked="0"/>
    </xf>
  </cellStyleXfs>
  <cellXfs count="684">
    <xf numFmtId="0" fontId="0" fillId="0" borderId="0" xfId="0"/>
    <xf numFmtId="44" fontId="0" fillId="0" borderId="0" xfId="0" applyNumberFormat="1"/>
    <xf numFmtId="0" fontId="15" fillId="0" borderId="0" xfId="2"/>
    <xf numFmtId="0" fontId="15" fillId="0" borderId="4" xfId="2" applyBorder="1"/>
    <xf numFmtId="0" fontId="15" fillId="0" borderId="0" xfId="2" applyBorder="1"/>
    <xf numFmtId="0" fontId="15" fillId="0" borderId="5" xfId="2" applyBorder="1"/>
    <xf numFmtId="49" fontId="15" fillId="0" borderId="4" xfId="2" applyNumberFormat="1" applyBorder="1" applyAlignment="1">
      <alignment horizontal="center" vertical="center" wrapText="1"/>
    </xf>
    <xf numFmtId="49" fontId="15" fillId="0" borderId="0" xfId="2" applyNumberFormat="1" applyBorder="1" applyAlignment="1">
      <alignment horizontal="center" vertical="center"/>
    </xf>
    <xf numFmtId="49" fontId="15" fillId="0" borderId="5" xfId="2" applyNumberFormat="1" applyBorder="1" applyAlignment="1">
      <alignment horizontal="center" vertical="center"/>
    </xf>
    <xf numFmtId="0" fontId="15" fillId="0" borderId="0" xfId="2" applyAlignment="1">
      <alignment vertical="center"/>
    </xf>
    <xf numFmtId="49" fontId="15" fillId="0" borderId="4" xfId="2" applyNumberFormat="1" applyBorder="1" applyAlignment="1">
      <alignment horizontal="center"/>
    </xf>
    <xf numFmtId="49" fontId="15" fillId="0" borderId="0" xfId="2" applyNumberFormat="1" applyBorder="1" applyAlignment="1">
      <alignment horizontal="center"/>
    </xf>
    <xf numFmtId="49" fontId="15" fillId="0" borderId="5" xfId="2" applyNumberFormat="1" applyBorder="1" applyAlignment="1">
      <alignment horizontal="center"/>
    </xf>
    <xf numFmtId="0" fontId="15" fillId="0" borderId="4" xfId="2" applyBorder="1" applyAlignment="1">
      <alignment horizontal="center"/>
    </xf>
    <xf numFmtId="0" fontId="15" fillId="0" borderId="0" xfId="2" applyBorder="1" applyAlignment="1">
      <alignment horizontal="center"/>
    </xf>
    <xf numFmtId="0" fontId="15" fillId="0" borderId="5" xfId="2" applyBorder="1" applyAlignment="1">
      <alignment horizontal="center"/>
    </xf>
    <xf numFmtId="0" fontId="15" fillId="0" borderId="6" xfId="2" applyBorder="1" applyAlignment="1">
      <alignment horizontal="center"/>
    </xf>
    <xf numFmtId="0" fontId="15" fillId="0" borderId="8" xfId="2" applyBorder="1" applyAlignment="1">
      <alignment horizontal="center"/>
    </xf>
    <xf numFmtId="0" fontId="15" fillId="0" borderId="4" xfId="2" applyBorder="1" applyAlignment="1">
      <alignment horizontal="center" vertical="center"/>
    </xf>
    <xf numFmtId="2" fontId="15" fillId="0" borderId="0" xfId="2" applyNumberFormat="1" applyBorder="1" applyAlignment="1">
      <alignment horizontal="center" vertical="center"/>
    </xf>
    <xf numFmtId="2" fontId="15" fillId="0" borderId="5" xfId="2" applyNumberFormat="1" applyBorder="1" applyAlignment="1">
      <alignment horizontal="center" vertical="center"/>
    </xf>
    <xf numFmtId="3" fontId="15" fillId="0" borderId="0" xfId="2" applyNumberFormat="1" applyBorder="1"/>
    <xf numFmtId="3" fontId="15" fillId="0" borderId="5" xfId="2" applyNumberFormat="1" applyBorder="1"/>
    <xf numFmtId="2" fontId="15" fillId="0" borderId="7" xfId="2" applyNumberFormat="1" applyBorder="1" applyAlignment="1">
      <alignment horizontal="center" vertical="center"/>
    </xf>
    <xf numFmtId="2" fontId="15" fillId="0" borderId="8" xfId="2" applyNumberFormat="1" applyBorder="1" applyAlignment="1">
      <alignment horizontal="center" vertical="center"/>
    </xf>
    <xf numFmtId="3" fontId="15" fillId="0" borderId="7" xfId="2" applyNumberFormat="1" applyBorder="1"/>
    <xf numFmtId="49" fontId="13" fillId="0" borderId="0" xfId="2" applyNumberFormat="1" applyFont="1" applyBorder="1" applyAlignment="1">
      <alignment horizontal="center" vertical="center"/>
    </xf>
    <xf numFmtId="165" fontId="15" fillId="0" borderId="0" xfId="2" applyNumberFormat="1" applyBorder="1" applyAlignment="1">
      <alignment horizontal="center"/>
    </xf>
    <xf numFmtId="165" fontId="15" fillId="0" borderId="5" xfId="2" applyNumberFormat="1" applyBorder="1" applyAlignment="1">
      <alignment horizontal="center"/>
    </xf>
    <xf numFmtId="0" fontId="16" fillId="0" borderId="0" xfId="2" applyFont="1" applyBorder="1" applyAlignment="1">
      <alignment horizontal="center"/>
    </xf>
    <xf numFmtId="0" fontId="17" fillId="0" borderId="4" xfId="2" applyFont="1" applyBorder="1" applyAlignment="1">
      <alignment horizontal="center"/>
    </xf>
    <xf numFmtId="0" fontId="17" fillId="0" borderId="0" xfId="2" applyFont="1" applyBorder="1" applyAlignment="1">
      <alignment horizontal="center"/>
    </xf>
    <xf numFmtId="38" fontId="15" fillId="0" borderId="0" xfId="2" applyNumberFormat="1" applyBorder="1" applyAlignment="1">
      <alignment horizontal="center"/>
    </xf>
    <xf numFmtId="38" fontId="15" fillId="0" borderId="5" xfId="2" applyNumberFormat="1" applyBorder="1" applyAlignment="1">
      <alignment horizontal="center"/>
    </xf>
    <xf numFmtId="0" fontId="16" fillId="0" borderId="0" xfId="2" applyFont="1" applyAlignment="1">
      <alignment horizontal="center"/>
    </xf>
    <xf numFmtId="0" fontId="16" fillId="0" borderId="0" xfId="2" applyFont="1" applyBorder="1" applyAlignment="1">
      <alignment horizontal="left"/>
    </xf>
    <xf numFmtId="0" fontId="11" fillId="0" borderId="0" xfId="2" applyFont="1"/>
    <xf numFmtId="0" fontId="11" fillId="0" borderId="0" xfId="2" applyFont="1" applyBorder="1" applyAlignment="1">
      <alignment horizontal="left"/>
    </xf>
    <xf numFmtId="0" fontId="18" fillId="0" borderId="0" xfId="0" applyFont="1"/>
    <xf numFmtId="0" fontId="19" fillId="0" borderId="0" xfId="0" applyFont="1" applyAlignment="1">
      <alignment horizontal="right"/>
    </xf>
    <xf numFmtId="166" fontId="19" fillId="0" borderId="0" xfId="0" applyNumberFormat="1" applyFont="1"/>
    <xf numFmtId="0" fontId="11" fillId="0" borderId="4" xfId="2" applyFont="1" applyBorder="1"/>
    <xf numFmtId="38" fontId="15" fillId="0" borderId="7" xfId="2" applyNumberFormat="1" applyBorder="1" applyAlignment="1">
      <alignment horizontal="center"/>
    </xf>
    <xf numFmtId="0" fontId="20" fillId="0" borderId="0" xfId="0" applyFont="1"/>
    <xf numFmtId="49" fontId="9" fillId="0" borderId="4" xfId="2" applyNumberFormat="1" applyFont="1" applyBorder="1" applyAlignment="1">
      <alignment horizontal="center"/>
    </xf>
    <xf numFmtId="164" fontId="16" fillId="2" borderId="9" xfId="1" applyNumberFormat="1" applyFont="1" applyFill="1" applyBorder="1"/>
    <xf numFmtId="0" fontId="16" fillId="0" borderId="3" xfId="2" applyFont="1" applyBorder="1" applyAlignment="1">
      <alignment horizontal="center"/>
    </xf>
    <xf numFmtId="0" fontId="26" fillId="0" borderId="0" xfId="0" applyFont="1"/>
    <xf numFmtId="0" fontId="24" fillId="0" borderId="0" xfId="0" applyFont="1"/>
    <xf numFmtId="0" fontId="0" fillId="0" borderId="0" xfId="0" applyFill="1"/>
    <xf numFmtId="0" fontId="18" fillId="0" borderId="0" xfId="0" applyFont="1" applyFill="1"/>
    <xf numFmtId="0" fontId="28" fillId="0" borderId="0" xfId="0" applyFont="1"/>
    <xf numFmtId="165" fontId="15" fillId="2" borderId="0" xfId="2" applyNumberFormat="1" applyFill="1" applyBorder="1" applyAlignment="1">
      <alignment horizontal="center"/>
    </xf>
    <xf numFmtId="0" fontId="15" fillId="3" borderId="0" xfId="2" applyFill="1" applyBorder="1"/>
    <xf numFmtId="0" fontId="15" fillId="3" borderId="5" xfId="2" applyFill="1" applyBorder="1"/>
    <xf numFmtId="165" fontId="15" fillId="2" borderId="5" xfId="2" applyNumberFormat="1" applyFill="1" applyBorder="1" applyAlignment="1">
      <alignment horizontal="center"/>
    </xf>
    <xf numFmtId="165" fontId="15" fillId="0" borderId="0" xfId="2" applyNumberFormat="1" applyFill="1" applyBorder="1" applyAlignment="1">
      <alignment horizontal="center"/>
    </xf>
    <xf numFmtId="165" fontId="15" fillId="0" borderId="5" xfId="2" applyNumberFormat="1" applyFill="1" applyBorder="1" applyAlignment="1">
      <alignment horizontal="center"/>
    </xf>
    <xf numFmtId="0" fontId="30" fillId="3" borderId="0" xfId="2" applyFont="1" applyFill="1" applyBorder="1"/>
    <xf numFmtId="0" fontId="30" fillId="3" borderId="5" xfId="2" applyFont="1" applyFill="1" applyBorder="1"/>
    <xf numFmtId="0" fontId="15" fillId="4" borderId="0" xfId="2" applyFill="1" applyBorder="1"/>
    <xf numFmtId="0" fontId="15" fillId="4" borderId="0" xfId="2" applyFill="1" applyBorder="1" applyAlignment="1">
      <alignment horizontal="center"/>
    </xf>
    <xf numFmtId="0" fontId="15" fillId="4" borderId="7" xfId="2" applyFill="1" applyBorder="1"/>
    <xf numFmtId="165" fontId="15" fillId="0" borderId="7" xfId="2" applyNumberFormat="1" applyBorder="1" applyAlignment="1">
      <alignment horizontal="center"/>
    </xf>
    <xf numFmtId="165" fontId="15" fillId="0" borderId="8" xfId="2" applyNumberFormat="1" applyBorder="1" applyAlignment="1">
      <alignment horizontal="center"/>
    </xf>
    <xf numFmtId="165" fontId="15" fillId="2" borderId="7" xfId="2" applyNumberFormat="1" applyFill="1" applyBorder="1" applyAlignment="1">
      <alignment horizontal="center"/>
    </xf>
    <xf numFmtId="165" fontId="15" fillId="2" borderId="8" xfId="2" applyNumberFormat="1" applyFill="1" applyBorder="1" applyAlignment="1">
      <alignment horizontal="center"/>
    </xf>
    <xf numFmtId="0" fontId="8" fillId="0" borderId="0" xfId="2" applyFont="1" applyBorder="1" applyAlignment="1">
      <alignment horizontal="left"/>
    </xf>
    <xf numFmtId="0" fontId="19" fillId="0" borderId="0" xfId="0" applyFont="1" applyBorder="1"/>
    <xf numFmtId="0" fontId="19" fillId="0" borderId="5" xfId="0" applyFont="1" applyBorder="1"/>
    <xf numFmtId="5" fontId="0" fillId="2" borderId="0" xfId="0" applyNumberFormat="1" applyFill="1"/>
    <xf numFmtId="38" fontId="15" fillId="2" borderId="8" xfId="2" applyNumberFormat="1" applyFill="1" applyBorder="1" applyAlignment="1">
      <alignment horizontal="center"/>
    </xf>
    <xf numFmtId="3" fontId="15" fillId="4" borderId="0" xfId="2" applyNumberFormat="1" applyFill="1" applyBorder="1"/>
    <xf numFmtId="3" fontId="15" fillId="4" borderId="5" xfId="2" applyNumberFormat="1" applyFill="1" applyBorder="1"/>
    <xf numFmtId="2" fontId="25" fillId="3" borderId="0" xfId="2" applyNumberFormat="1" applyFont="1" applyFill="1" applyBorder="1" applyAlignment="1">
      <alignment horizontal="center" vertical="center"/>
    </xf>
    <xf numFmtId="2" fontId="25" fillId="3" borderId="5" xfId="2" applyNumberFormat="1" applyFont="1" applyFill="1" applyBorder="1" applyAlignment="1">
      <alignment horizontal="center" vertical="center"/>
    </xf>
    <xf numFmtId="3" fontId="25" fillId="0" borderId="0" xfId="2" applyNumberFormat="1" applyFont="1" applyBorder="1"/>
    <xf numFmtId="0" fontId="15" fillId="0" borderId="0" xfId="2" applyFill="1" applyBorder="1"/>
    <xf numFmtId="168" fontId="15" fillId="0" borderId="0" xfId="2" applyNumberFormat="1" applyFill="1" applyBorder="1"/>
    <xf numFmtId="0" fontId="32" fillId="0" borderId="0" xfId="0" applyFont="1"/>
    <xf numFmtId="168" fontId="25" fillId="0" borderId="0" xfId="2" applyNumberFormat="1" applyFont="1" applyFill="1" applyBorder="1"/>
    <xf numFmtId="1" fontId="15" fillId="0" borderId="0" xfId="2" applyNumberFormat="1"/>
    <xf numFmtId="38" fontId="15" fillId="0" borderId="0" xfId="2" applyNumberFormat="1" applyFill="1" applyBorder="1" applyAlignment="1">
      <alignment horizontal="center"/>
    </xf>
    <xf numFmtId="38" fontId="15" fillId="0" borderId="5" xfId="2" applyNumberFormat="1" applyFill="1" applyBorder="1" applyAlignment="1">
      <alignment horizontal="center"/>
    </xf>
    <xf numFmtId="0" fontId="23" fillId="0" borderId="0" xfId="0" applyFont="1" applyFill="1" applyBorder="1"/>
    <xf numFmtId="0" fontId="35" fillId="5" borderId="10" xfId="0" applyNumberFormat="1" applyFont="1" applyFill="1" applyBorder="1" applyAlignment="1">
      <alignment vertical="center" wrapText="1" readingOrder="1"/>
    </xf>
    <xf numFmtId="0" fontId="34" fillId="5" borderId="10" xfId="0" applyNumberFormat="1" applyFont="1" applyFill="1" applyBorder="1" applyAlignment="1">
      <alignment vertical="center" wrapText="1" readingOrder="1"/>
    </xf>
    <xf numFmtId="0" fontId="34" fillId="5" borderId="10" xfId="0" applyNumberFormat="1" applyFont="1" applyFill="1" applyBorder="1" applyAlignment="1">
      <alignment horizontal="right" vertical="center" wrapText="1" readingOrder="1"/>
    </xf>
    <xf numFmtId="0" fontId="36" fillId="0" borderId="0" xfId="0" applyNumberFormat="1" applyFont="1" applyFill="1" applyBorder="1" applyAlignment="1">
      <alignment vertical="center" wrapText="1" readingOrder="1"/>
    </xf>
    <xf numFmtId="0" fontId="37" fillId="0" borderId="0" xfId="0" applyNumberFormat="1" applyFont="1" applyFill="1" applyBorder="1" applyAlignment="1">
      <alignment vertical="center" wrapText="1" readingOrder="1"/>
    </xf>
    <xf numFmtId="0" fontId="39" fillId="0" borderId="0" xfId="0" applyNumberFormat="1" applyFont="1" applyFill="1" applyBorder="1" applyAlignment="1">
      <alignment vertical="center" wrapText="1" readingOrder="1"/>
    </xf>
    <xf numFmtId="0" fontId="35" fillId="0" borderId="10" xfId="0" applyNumberFormat="1" applyFont="1" applyFill="1" applyBorder="1" applyAlignment="1">
      <alignment vertical="top" wrapText="1" readingOrder="1"/>
    </xf>
    <xf numFmtId="0" fontId="33" fillId="0" borderId="10" xfId="0" applyNumberFormat="1" applyFont="1" applyFill="1" applyBorder="1" applyAlignment="1">
      <alignment vertical="top" wrapText="1" readingOrder="1"/>
    </xf>
    <xf numFmtId="169" fontId="40" fillId="0" borderId="10" xfId="0" applyNumberFormat="1" applyFont="1" applyFill="1" applyBorder="1" applyAlignment="1">
      <alignment vertical="top" wrapText="1" readingOrder="1"/>
    </xf>
    <xf numFmtId="0" fontId="35" fillId="0" borderId="11" xfId="0" applyNumberFormat="1" applyFont="1" applyFill="1" applyBorder="1" applyAlignment="1">
      <alignment vertical="top" wrapText="1" readingOrder="1"/>
    </xf>
    <xf numFmtId="0" fontId="34" fillId="0" borderId="11" xfId="0" applyNumberFormat="1" applyFont="1" applyFill="1" applyBorder="1" applyAlignment="1">
      <alignment vertical="top" wrapText="1" readingOrder="1"/>
    </xf>
    <xf numFmtId="169" fontId="40" fillId="0" borderId="11" xfId="0" applyNumberFormat="1" applyFont="1" applyFill="1" applyBorder="1" applyAlignment="1">
      <alignment vertical="top" wrapText="1" readingOrder="1"/>
    </xf>
    <xf numFmtId="0" fontId="41" fillId="0" borderId="0" xfId="0" applyNumberFormat="1" applyFont="1" applyFill="1" applyBorder="1" applyAlignment="1">
      <alignment vertical="top" wrapText="1" readingOrder="1"/>
    </xf>
    <xf numFmtId="170" fontId="40" fillId="0" borderId="0" xfId="0" applyNumberFormat="1" applyFont="1" applyFill="1" applyBorder="1" applyAlignment="1">
      <alignment vertical="top" wrapText="1" readingOrder="1"/>
    </xf>
    <xf numFmtId="171" fontId="40" fillId="0" borderId="0" xfId="0" applyNumberFormat="1" applyFont="1" applyFill="1" applyBorder="1" applyAlignment="1">
      <alignment vertical="top" wrapText="1" readingOrder="1"/>
    </xf>
    <xf numFmtId="169" fontId="40" fillId="0" borderId="0" xfId="0" applyNumberFormat="1" applyFont="1" applyFill="1" applyBorder="1" applyAlignment="1">
      <alignment vertical="top" wrapText="1" readingOrder="1"/>
    </xf>
    <xf numFmtId="0" fontId="35" fillId="0" borderId="0" xfId="0" applyNumberFormat="1" applyFont="1" applyFill="1" applyBorder="1" applyAlignment="1">
      <alignment vertical="top" wrapText="1" readingOrder="1"/>
    </xf>
    <xf numFmtId="0" fontId="40" fillId="0" borderId="0" xfId="0" applyNumberFormat="1" applyFont="1" applyFill="1" applyBorder="1" applyAlignment="1">
      <alignment vertical="top" wrapText="1" readingOrder="1"/>
    </xf>
    <xf numFmtId="170" fontId="40" fillId="0" borderId="11" xfId="0" applyNumberFormat="1" applyFont="1" applyFill="1" applyBorder="1" applyAlignment="1">
      <alignment vertical="top" wrapText="1" readingOrder="1"/>
    </xf>
    <xf numFmtId="171" fontId="40" fillId="0" borderId="11" xfId="0" applyNumberFormat="1" applyFont="1" applyFill="1" applyBorder="1" applyAlignment="1">
      <alignment vertical="top" wrapText="1" readingOrder="1"/>
    </xf>
    <xf numFmtId="169" fontId="23" fillId="0" borderId="0" xfId="0" applyNumberFormat="1" applyFont="1" applyFill="1" applyBorder="1"/>
    <xf numFmtId="1" fontId="23" fillId="0" borderId="0" xfId="0" applyNumberFormat="1" applyFont="1" applyFill="1" applyBorder="1"/>
    <xf numFmtId="167" fontId="10" fillId="0" borderId="7" xfId="5" applyNumberFormat="1" applyFont="1" applyFill="1" applyBorder="1" applyAlignment="1">
      <alignment horizontal="center"/>
    </xf>
    <xf numFmtId="167" fontId="10" fillId="0" borderId="8" xfId="5" applyNumberFormat="1" applyFont="1" applyFill="1" applyBorder="1" applyAlignment="1">
      <alignment horizontal="center"/>
    </xf>
    <xf numFmtId="0" fontId="23" fillId="0" borderId="0" xfId="0" applyFont="1" applyFill="1" applyBorder="1"/>
    <xf numFmtId="38" fontId="42" fillId="0" borderId="5" xfId="2" applyNumberFormat="1" applyFont="1" applyFill="1" applyBorder="1" applyAlignment="1">
      <alignment horizontal="center"/>
    </xf>
    <xf numFmtId="167" fontId="42" fillId="0" borderId="7" xfId="5" applyNumberFormat="1" applyFont="1" applyFill="1" applyBorder="1" applyAlignment="1">
      <alignment horizontal="center"/>
    </xf>
    <xf numFmtId="167" fontId="42" fillId="0" borderId="8" xfId="5" applyNumberFormat="1" applyFont="1" applyFill="1" applyBorder="1" applyAlignment="1">
      <alignment horizontal="center"/>
    </xf>
    <xf numFmtId="167" fontId="23" fillId="0" borderId="0" xfId="5" applyNumberFormat="1" applyFont="1" applyFill="1" applyBorder="1"/>
    <xf numFmtId="0" fontId="43" fillId="0" borderId="0" xfId="0" applyFont="1" applyFill="1" applyBorder="1"/>
    <xf numFmtId="167" fontId="23" fillId="0" borderId="0" xfId="0" applyNumberFormat="1" applyFont="1" applyFill="1" applyBorder="1"/>
    <xf numFmtId="0" fontId="23" fillId="0" borderId="0" xfId="0" applyFont="1" applyFill="1" applyBorder="1" applyAlignment="1">
      <alignment horizontal="right"/>
    </xf>
    <xf numFmtId="169" fontId="40" fillId="7" borderId="0" xfId="0" applyNumberFormat="1" applyFont="1" applyFill="1" applyBorder="1" applyAlignment="1">
      <alignment vertical="top" wrapText="1" readingOrder="1"/>
    </xf>
    <xf numFmtId="171" fontId="40" fillId="7" borderId="0" xfId="0" applyNumberFormat="1" applyFont="1" applyFill="1" applyBorder="1" applyAlignment="1">
      <alignment vertical="top" wrapText="1" readingOrder="1"/>
    </xf>
    <xf numFmtId="171" fontId="40" fillId="7" borderId="11" xfId="0" applyNumberFormat="1" applyFont="1" applyFill="1" applyBorder="1" applyAlignment="1">
      <alignment vertical="top" wrapText="1" readingOrder="1"/>
    </xf>
    <xf numFmtId="169" fontId="40" fillId="7" borderId="11" xfId="0" applyNumberFormat="1" applyFont="1" applyFill="1" applyBorder="1" applyAlignment="1">
      <alignment vertical="top" wrapText="1" readingOrder="1"/>
    </xf>
    <xf numFmtId="170" fontId="40" fillId="7" borderId="11" xfId="0" applyNumberFormat="1" applyFont="1" applyFill="1" applyBorder="1" applyAlignment="1">
      <alignment vertical="top" wrapText="1" readingOrder="1"/>
    </xf>
    <xf numFmtId="0" fontId="23" fillId="0" borderId="0" xfId="0" applyFont="1" applyFill="1" applyBorder="1"/>
    <xf numFmtId="172" fontId="23" fillId="0" borderId="0" xfId="0" applyNumberFormat="1" applyFont="1" applyFill="1" applyBorder="1"/>
    <xf numFmtId="172" fontId="34" fillId="5" borderId="10" xfId="0" applyNumberFormat="1" applyFont="1" applyFill="1" applyBorder="1" applyAlignment="1">
      <alignment horizontal="right" vertical="center" wrapText="1" readingOrder="1"/>
    </xf>
    <xf numFmtId="172" fontId="39" fillId="0" borderId="0" xfId="0" applyNumberFormat="1" applyFont="1" applyFill="1" applyBorder="1" applyAlignment="1">
      <alignment vertical="center" wrapText="1" readingOrder="1"/>
    </xf>
    <xf numFmtId="172" fontId="40" fillId="0" borderId="10" xfId="0" applyNumberFormat="1" applyFont="1" applyFill="1" applyBorder="1" applyAlignment="1">
      <alignment vertical="top" wrapText="1" readingOrder="1"/>
    </xf>
    <xf numFmtId="172" fontId="40" fillId="0" borderId="11" xfId="0" applyNumberFormat="1" applyFont="1" applyFill="1" applyBorder="1" applyAlignment="1">
      <alignment vertical="top" wrapText="1" readingOrder="1"/>
    </xf>
    <xf numFmtId="172" fontId="40" fillId="0" borderId="0" xfId="0" applyNumberFormat="1" applyFont="1" applyFill="1" applyBorder="1" applyAlignment="1">
      <alignment vertical="top" wrapText="1" readingOrder="1"/>
    </xf>
    <xf numFmtId="172" fontId="40" fillId="7" borderId="11" xfId="0" applyNumberFormat="1" applyFont="1" applyFill="1" applyBorder="1" applyAlignment="1">
      <alignment vertical="top" wrapText="1" readingOrder="1"/>
    </xf>
    <xf numFmtId="172" fontId="40" fillId="7" borderId="0" xfId="0" applyNumberFormat="1" applyFont="1" applyFill="1" applyBorder="1" applyAlignment="1">
      <alignment vertical="top" wrapText="1" readingOrder="1"/>
    </xf>
    <xf numFmtId="170" fontId="40" fillId="7" borderId="0" xfId="0" applyNumberFormat="1" applyFont="1" applyFill="1" applyBorder="1" applyAlignment="1">
      <alignment vertical="top" wrapText="1" readingOrder="1"/>
    </xf>
    <xf numFmtId="167" fontId="23" fillId="8" borderId="0" xfId="5" applyNumberFormat="1" applyFont="1" applyFill="1" applyBorder="1"/>
    <xf numFmtId="0" fontId="23" fillId="8" borderId="0" xfId="0" applyFont="1" applyFill="1" applyBorder="1" applyAlignment="1">
      <alignment horizontal="right"/>
    </xf>
    <xf numFmtId="169" fontId="40" fillId="8" borderId="10" xfId="0" applyNumberFormat="1" applyFont="1" applyFill="1" applyBorder="1" applyAlignment="1">
      <alignment vertical="top" wrapText="1" readingOrder="1"/>
    </xf>
    <xf numFmtId="0" fontId="43" fillId="9" borderId="13" xfId="0" applyFont="1" applyFill="1" applyBorder="1" applyAlignment="1">
      <alignment horizontal="right"/>
    </xf>
    <xf numFmtId="172" fontId="44" fillId="9" borderId="15" xfId="0" applyNumberFormat="1" applyFont="1" applyFill="1" applyBorder="1"/>
    <xf numFmtId="172" fontId="23" fillId="9" borderId="14" xfId="0" applyNumberFormat="1" applyFont="1" applyFill="1" applyBorder="1"/>
    <xf numFmtId="172" fontId="40" fillId="10" borderId="10" xfId="0" applyNumberFormat="1" applyFont="1" applyFill="1" applyBorder="1" applyAlignment="1">
      <alignment vertical="top" wrapText="1" readingOrder="1"/>
    </xf>
    <xf numFmtId="0" fontId="23" fillId="10" borderId="0" xfId="0" applyFont="1" applyFill="1" applyBorder="1" applyAlignment="1">
      <alignment horizontal="right"/>
    </xf>
    <xf numFmtId="167" fontId="23" fillId="10" borderId="0" xfId="5" applyNumberFormat="1" applyFont="1" applyFill="1" applyBorder="1"/>
    <xf numFmtId="0" fontId="29" fillId="0" borderId="0" xfId="0" applyFont="1"/>
    <xf numFmtId="0" fontId="45" fillId="0" borderId="0" xfId="0" applyFont="1" applyFill="1" applyBorder="1"/>
    <xf numFmtId="0" fontId="0" fillId="0" borderId="16" xfId="0" applyBorder="1"/>
    <xf numFmtId="0" fontId="0" fillId="0" borderId="17" xfId="0" applyBorder="1"/>
    <xf numFmtId="0" fontId="0" fillId="0" borderId="17" xfId="0" applyFill="1" applyBorder="1"/>
    <xf numFmtId="0" fontId="0" fillId="0" borderId="18" xfId="0" applyFill="1" applyBorder="1"/>
    <xf numFmtId="0" fontId="0" fillId="0" borderId="19" xfId="0" applyBorder="1"/>
    <xf numFmtId="44" fontId="0" fillId="0" borderId="0" xfId="1" applyFont="1" applyBorder="1"/>
    <xf numFmtId="0" fontId="0" fillId="0" borderId="20" xfId="0" applyBorder="1"/>
    <xf numFmtId="44" fontId="0" fillId="0" borderId="20" xfId="0" applyNumberFormat="1" applyBorder="1"/>
    <xf numFmtId="0" fontId="29" fillId="0" borderId="21" xfId="0" applyFont="1" applyBorder="1"/>
    <xf numFmtId="0" fontId="45" fillId="0" borderId="12" xfId="0" applyFont="1" applyFill="1" applyBorder="1"/>
    <xf numFmtId="0" fontId="0" fillId="0" borderId="22" xfId="0" applyBorder="1"/>
    <xf numFmtId="0" fontId="28" fillId="0" borderId="0" xfId="0" applyFont="1" applyFill="1"/>
    <xf numFmtId="0" fontId="26" fillId="0" borderId="0" xfId="0" applyFont="1" applyFill="1"/>
    <xf numFmtId="0" fontId="27" fillId="0" borderId="0" xfId="0" applyFont="1" applyFill="1"/>
    <xf numFmtId="0" fontId="0" fillId="0" borderId="0" xfId="0" applyBorder="1"/>
    <xf numFmtId="0" fontId="23" fillId="8" borderId="23" xfId="0" applyFont="1" applyFill="1" applyBorder="1"/>
    <xf numFmtId="44" fontId="23" fillId="8" borderId="24" xfId="1" applyFont="1" applyFill="1" applyBorder="1"/>
    <xf numFmtId="44" fontId="23" fillId="8" borderId="25" xfId="0" applyNumberFormat="1" applyFont="1" applyFill="1" applyBorder="1"/>
    <xf numFmtId="0" fontId="45" fillId="0" borderId="22" xfId="0" applyFont="1" applyFill="1" applyBorder="1"/>
    <xf numFmtId="0" fontId="16" fillId="0" borderId="0" xfId="0" applyFont="1"/>
    <xf numFmtId="0" fontId="7" fillId="0" borderId="0" xfId="0" applyFont="1"/>
    <xf numFmtId="0" fontId="47" fillId="0" borderId="0" xfId="2" applyFont="1" applyFill="1" applyBorder="1" applyAlignment="1">
      <alignment horizontal="center"/>
    </xf>
    <xf numFmtId="17" fontId="48" fillId="0" borderId="0" xfId="2" applyNumberFormat="1" applyFont="1" applyFill="1" applyBorder="1" applyAlignment="1"/>
    <xf numFmtId="2" fontId="46" fillId="13" borderId="26" xfId="10" applyNumberFormat="1" applyFont="1" applyFill="1" applyBorder="1" applyAlignment="1"/>
    <xf numFmtId="17" fontId="49" fillId="0" borderId="0" xfId="2" applyNumberFormat="1" applyFont="1" applyFill="1" applyBorder="1" applyAlignment="1"/>
    <xf numFmtId="0" fontId="15" fillId="0" borderId="0" xfId="2" applyFill="1"/>
    <xf numFmtId="2" fontId="0" fillId="0" borderId="0" xfId="0" applyNumberFormat="1"/>
    <xf numFmtId="0" fontId="51" fillId="0" borderId="0" xfId="0" applyFont="1" applyAlignment="1">
      <alignment horizontal="right"/>
    </xf>
    <xf numFmtId="175" fontId="50" fillId="4" borderId="0" xfId="0" applyNumberFormat="1" applyFont="1" applyFill="1" applyBorder="1"/>
    <xf numFmtId="0" fontId="0" fillId="4" borderId="0" xfId="0" applyFont="1" applyFill="1" applyAlignment="1">
      <alignment horizontal="center"/>
    </xf>
    <xf numFmtId="0" fontId="0" fillId="4" borderId="0" xfId="0" applyFont="1" applyFill="1"/>
    <xf numFmtId="0" fontId="0" fillId="4" borderId="0" xfId="0" applyFont="1" applyFill="1" applyBorder="1"/>
    <xf numFmtId="38" fontId="15" fillId="0" borderId="0" xfId="2" applyNumberFormat="1"/>
    <xf numFmtId="49" fontId="16" fillId="0" borderId="0" xfId="2" applyNumberFormat="1" applyFont="1" applyBorder="1" applyAlignment="1">
      <alignment horizontal="center" vertical="center"/>
    </xf>
    <xf numFmtId="38" fontId="16" fillId="10" borderId="0" xfId="2" applyNumberFormat="1" applyFont="1" applyFill="1"/>
    <xf numFmtId="0" fontId="16" fillId="0" borderId="0" xfId="2" applyFont="1" applyAlignment="1">
      <alignment horizontal="right"/>
    </xf>
    <xf numFmtId="169" fontId="40" fillId="10" borderId="10" xfId="0" applyNumberFormat="1" applyFont="1" applyFill="1" applyBorder="1" applyAlignment="1">
      <alignment vertical="top" wrapText="1" readingOrder="1"/>
    </xf>
    <xf numFmtId="169" fontId="40" fillId="10" borderId="11" xfId="0" applyNumberFormat="1" applyFont="1" applyFill="1" applyBorder="1" applyAlignment="1">
      <alignment vertical="top" wrapText="1" readingOrder="1"/>
    </xf>
    <xf numFmtId="170" fontId="40" fillId="10" borderId="0" xfId="0" applyNumberFormat="1" applyFont="1" applyFill="1" applyBorder="1" applyAlignment="1">
      <alignment vertical="top" wrapText="1" readingOrder="1"/>
    </xf>
    <xf numFmtId="171" fontId="40" fillId="10" borderId="0" xfId="0" applyNumberFormat="1" applyFont="1" applyFill="1" applyBorder="1" applyAlignment="1">
      <alignment vertical="top" wrapText="1" readingOrder="1"/>
    </xf>
    <xf numFmtId="169" fontId="40" fillId="10" borderId="0" xfId="0" applyNumberFormat="1" applyFont="1" applyFill="1" applyBorder="1" applyAlignment="1">
      <alignment vertical="top" wrapText="1" readingOrder="1"/>
    </xf>
    <xf numFmtId="0" fontId="40" fillId="10" borderId="0" xfId="0" applyNumberFormat="1" applyFont="1" applyFill="1" applyBorder="1" applyAlignment="1">
      <alignment vertical="top" wrapText="1" readingOrder="1"/>
    </xf>
    <xf numFmtId="171" fontId="40" fillId="10" borderId="10" xfId="0" applyNumberFormat="1" applyFont="1" applyFill="1" applyBorder="1" applyAlignment="1">
      <alignment vertical="top" wrapText="1" readingOrder="1"/>
    </xf>
    <xf numFmtId="0" fontId="23" fillId="9" borderId="29" xfId="0" applyFont="1" applyFill="1" applyBorder="1"/>
    <xf numFmtId="0" fontId="23" fillId="9" borderId="0" xfId="0" applyFont="1" applyFill="1" applyBorder="1"/>
    <xf numFmtId="0" fontId="23" fillId="9" borderId="34" xfId="0" applyFont="1" applyFill="1" applyBorder="1"/>
    <xf numFmtId="0" fontId="23" fillId="9" borderId="28" xfId="0" applyFont="1" applyFill="1" applyBorder="1"/>
    <xf numFmtId="0" fontId="23" fillId="9" borderId="29" xfId="0" applyFont="1" applyFill="1" applyBorder="1" applyAlignment="1">
      <alignment horizontal="right"/>
    </xf>
    <xf numFmtId="167" fontId="23" fillId="9" borderId="29" xfId="5" applyNumberFormat="1" applyFont="1" applyFill="1" applyBorder="1"/>
    <xf numFmtId="0" fontId="23" fillId="9" borderId="31" xfId="0" applyFont="1" applyFill="1" applyBorder="1"/>
    <xf numFmtId="0" fontId="23" fillId="9" borderId="33" xfId="0" applyFont="1" applyFill="1" applyBorder="1"/>
    <xf numFmtId="0" fontId="23" fillId="9" borderId="34" xfId="0" applyFont="1" applyFill="1" applyBorder="1" applyAlignment="1">
      <alignment horizontal="right"/>
    </xf>
    <xf numFmtId="167" fontId="23" fillId="9" borderId="34" xfId="5" applyNumberFormat="1" applyFont="1" applyFill="1" applyBorder="1"/>
    <xf numFmtId="0" fontId="23" fillId="9" borderId="0" xfId="0" applyFont="1" applyFill="1" applyBorder="1" applyAlignment="1">
      <alignment horizontal="right"/>
    </xf>
    <xf numFmtId="167" fontId="23" fillId="9" borderId="0" xfId="5" applyNumberFormat="1" applyFont="1" applyFill="1" applyBorder="1"/>
    <xf numFmtId="172" fontId="52" fillId="9" borderId="12" xfId="0" applyNumberFormat="1" applyFont="1" applyFill="1" applyBorder="1" applyAlignment="1">
      <alignment horizontal="center" vertical="center" wrapText="1" readingOrder="1"/>
    </xf>
    <xf numFmtId="172" fontId="23" fillId="9" borderId="32" xfId="0" applyNumberFormat="1" applyFont="1" applyFill="1" applyBorder="1"/>
    <xf numFmtId="172" fontId="23" fillId="9" borderId="0" xfId="0" applyNumberFormat="1" applyFont="1" applyFill="1" applyBorder="1"/>
    <xf numFmtId="167" fontId="23" fillId="9" borderId="14" xfId="5" applyNumberFormat="1" applyFont="1" applyFill="1" applyBorder="1"/>
    <xf numFmtId="0" fontId="23" fillId="9" borderId="13" xfId="0" applyFont="1" applyFill="1" applyBorder="1" applyAlignment="1">
      <alignment horizontal="right"/>
    </xf>
    <xf numFmtId="0" fontId="23" fillId="11" borderId="13" xfId="0" applyFont="1" applyFill="1" applyBorder="1" applyAlignment="1">
      <alignment horizontal="right"/>
    </xf>
    <xf numFmtId="167" fontId="23" fillId="11" borderId="14" xfId="5" applyNumberFormat="1" applyFont="1" applyFill="1" applyBorder="1"/>
    <xf numFmtId="167" fontId="23" fillId="11" borderId="15" xfId="5" applyNumberFormat="1" applyFont="1" applyFill="1" applyBorder="1"/>
    <xf numFmtId="172" fontId="23" fillId="9" borderId="35" xfId="0" applyNumberFormat="1" applyFont="1" applyFill="1" applyBorder="1"/>
    <xf numFmtId="164" fontId="23" fillId="9" borderId="0" xfId="1" applyNumberFormat="1" applyFont="1" applyFill="1" applyBorder="1"/>
    <xf numFmtId="174" fontId="23" fillId="9" borderId="0" xfId="0" applyNumberFormat="1" applyFont="1" applyFill="1" applyBorder="1" applyAlignment="1">
      <alignment horizontal="right"/>
    </xf>
    <xf numFmtId="44" fontId="23" fillId="9" borderId="0" xfId="1" applyFont="1" applyFill="1" applyBorder="1"/>
    <xf numFmtId="173" fontId="23" fillId="9" borderId="0" xfId="0" applyNumberFormat="1" applyFont="1" applyFill="1" applyBorder="1"/>
    <xf numFmtId="172" fontId="23" fillId="9" borderId="0" xfId="0" applyNumberFormat="1" applyFont="1" applyFill="1" applyBorder="1" applyAlignment="1">
      <alignment horizontal="right"/>
    </xf>
    <xf numFmtId="172" fontId="23" fillId="9" borderId="30" xfId="0" applyNumberFormat="1" applyFont="1" applyFill="1" applyBorder="1"/>
    <xf numFmtId="0" fontId="23" fillId="3" borderId="0" xfId="0" applyFont="1" applyFill="1" applyBorder="1" applyAlignment="1">
      <alignment horizontal="right"/>
    </xf>
    <xf numFmtId="43" fontId="23" fillId="0" borderId="0" xfId="0" applyNumberFormat="1" applyFont="1" applyFill="1" applyBorder="1"/>
    <xf numFmtId="9" fontId="23" fillId="0" borderId="0" xfId="9" applyFont="1" applyFill="1" applyBorder="1"/>
    <xf numFmtId="9" fontId="23" fillId="0" borderId="0" xfId="0" applyNumberFormat="1" applyFont="1" applyFill="1" applyBorder="1"/>
    <xf numFmtId="167" fontId="23" fillId="3" borderId="0" xfId="5" applyNumberFormat="1" applyFont="1" applyFill="1" applyBorder="1"/>
    <xf numFmtId="0" fontId="43" fillId="9" borderId="27" xfId="0" applyFont="1" applyFill="1" applyBorder="1"/>
    <xf numFmtId="172" fontId="43" fillId="9" borderId="27" xfId="0" applyNumberFormat="1" applyFont="1" applyFill="1" applyBorder="1" applyAlignment="1">
      <alignment horizontal="center"/>
    </xf>
    <xf numFmtId="172" fontId="43" fillId="9" borderId="27" xfId="0" applyNumberFormat="1" applyFont="1" applyFill="1" applyBorder="1"/>
    <xf numFmtId="0" fontId="43" fillId="9" borderId="27" xfId="0" applyFont="1" applyFill="1" applyBorder="1" applyAlignment="1">
      <alignment horizontal="center"/>
    </xf>
    <xf numFmtId="0" fontId="23" fillId="14" borderId="0" xfId="0" applyFont="1" applyFill="1" applyBorder="1"/>
    <xf numFmtId="172" fontId="23" fillId="14" borderId="0" xfId="0" applyNumberFormat="1" applyFont="1" applyFill="1" applyBorder="1"/>
    <xf numFmtId="0" fontId="16" fillId="0" borderId="0" xfId="2" applyFont="1" applyFill="1"/>
    <xf numFmtId="0" fontId="16" fillId="0" borderId="0" xfId="2" applyFont="1" applyFill="1" applyBorder="1"/>
    <xf numFmtId="0" fontId="0" fillId="0" borderId="0" xfId="0" applyFill="1" applyBorder="1"/>
    <xf numFmtId="0" fontId="32" fillId="0" borderId="0" xfId="0" applyFont="1" applyFill="1" applyBorder="1"/>
    <xf numFmtId="44" fontId="15" fillId="0" borderId="0" xfId="1" applyNumberFormat="1" applyFont="1" applyFill="1" applyBorder="1"/>
    <xf numFmtId="44" fontId="32" fillId="0" borderId="0" xfId="0" applyNumberFormat="1" applyFont="1" applyFill="1" applyBorder="1"/>
    <xf numFmtId="164" fontId="43" fillId="9" borderId="0" xfId="1" applyNumberFormat="1" applyFont="1" applyFill="1" applyBorder="1"/>
    <xf numFmtId="43" fontId="23" fillId="9" borderId="0" xfId="5" applyFont="1" applyFill="1" applyBorder="1" applyAlignment="1">
      <alignment horizontal="right"/>
    </xf>
    <xf numFmtId="172" fontId="56" fillId="9" borderId="0" xfId="0" applyNumberFormat="1" applyFont="1" applyFill="1" applyBorder="1" applyAlignment="1">
      <alignment horizontal="center" vertical="center"/>
    </xf>
    <xf numFmtId="167" fontId="23" fillId="9" borderId="37" xfId="5" applyNumberFormat="1" applyFont="1" applyFill="1" applyBorder="1"/>
    <xf numFmtId="0" fontId="23" fillId="9" borderId="38" xfId="0" applyFont="1" applyFill="1" applyBorder="1"/>
    <xf numFmtId="0" fontId="23" fillId="9" borderId="40" xfId="0" applyFont="1" applyFill="1" applyBorder="1"/>
    <xf numFmtId="0" fontId="23" fillId="9" borderId="39" xfId="0" applyFont="1" applyFill="1" applyBorder="1"/>
    <xf numFmtId="172" fontId="23" fillId="9" borderId="42" xfId="0" applyNumberFormat="1" applyFont="1" applyFill="1" applyBorder="1"/>
    <xf numFmtId="0" fontId="23" fillId="9" borderId="43" xfId="0" applyFont="1" applyFill="1" applyBorder="1"/>
    <xf numFmtId="0" fontId="23" fillId="9" borderId="36" xfId="0" applyFont="1" applyFill="1" applyBorder="1"/>
    <xf numFmtId="0" fontId="23" fillId="9" borderId="37" xfId="0" applyFont="1" applyFill="1" applyBorder="1" applyAlignment="1">
      <alignment horizontal="right"/>
    </xf>
    <xf numFmtId="0" fontId="23" fillId="9" borderId="41" xfId="0" applyFont="1" applyFill="1" applyBorder="1"/>
    <xf numFmtId="0" fontId="23" fillId="0" borderId="42" xfId="0" applyFont="1" applyFill="1" applyBorder="1"/>
    <xf numFmtId="0" fontId="0" fillId="9" borderId="0" xfId="0" applyFill="1"/>
    <xf numFmtId="1" fontId="15" fillId="0" borderId="0" xfId="2" applyNumberFormat="1" applyFill="1"/>
    <xf numFmtId="0" fontId="16" fillId="0" borderId="0" xfId="2" applyFont="1" applyFill="1" applyAlignment="1">
      <alignment horizontal="right"/>
    </xf>
    <xf numFmtId="167" fontId="52" fillId="9" borderId="12" xfId="5" applyNumberFormat="1" applyFont="1" applyFill="1" applyBorder="1" applyAlignment="1">
      <alignment horizontal="center" vertical="center" wrapText="1" readingOrder="1"/>
    </xf>
    <xf numFmtId="167" fontId="44" fillId="9" borderId="15" xfId="5" applyNumberFormat="1" applyFont="1" applyFill="1" applyBorder="1"/>
    <xf numFmtId="0" fontId="57" fillId="17" borderId="44" xfId="0" applyFont="1" applyFill="1" applyBorder="1"/>
    <xf numFmtId="0" fontId="57" fillId="17" borderId="45" xfId="0" applyFont="1" applyFill="1" applyBorder="1"/>
    <xf numFmtId="0" fontId="57" fillId="17" borderId="46" xfId="0" applyFont="1" applyFill="1" applyBorder="1"/>
    <xf numFmtId="0" fontId="58" fillId="0" borderId="44" xfId="0" applyFont="1" applyFill="1" applyBorder="1"/>
    <xf numFmtId="0" fontId="58" fillId="0" borderId="45" xfId="0" applyFont="1" applyFill="1" applyBorder="1"/>
    <xf numFmtId="38" fontId="15" fillId="0" borderId="0" xfId="2" applyNumberFormat="1" applyFill="1"/>
    <xf numFmtId="0" fontId="55" fillId="0" borderId="0" xfId="0" applyFont="1" applyFill="1"/>
    <xf numFmtId="0" fontId="0" fillId="0" borderId="0" xfId="0" applyFill="1" applyAlignment="1">
      <alignment horizontal="right"/>
    </xf>
    <xf numFmtId="167" fontId="0" fillId="0" borderId="0" xfId="5" applyNumberFormat="1" applyFont="1" applyFill="1"/>
    <xf numFmtId="0" fontId="0" fillId="0" borderId="23" xfId="0" applyFill="1" applyBorder="1"/>
    <xf numFmtId="0" fontId="0" fillId="0" borderId="24" xfId="0" applyFill="1" applyBorder="1"/>
    <xf numFmtId="0" fontId="0" fillId="0" borderId="24" xfId="0" applyFill="1" applyBorder="1" applyAlignment="1">
      <alignment horizontal="right"/>
    </xf>
    <xf numFmtId="38" fontId="0" fillId="0" borderId="25" xfId="0" applyNumberFormat="1" applyFill="1" applyBorder="1"/>
    <xf numFmtId="44" fontId="14" fillId="0" borderId="0" xfId="1" applyNumberFormat="1" applyFont="1" applyFill="1"/>
    <xf numFmtId="2" fontId="15" fillId="0" borderId="7" xfId="2" applyNumberFormat="1" applyFill="1" applyBorder="1"/>
    <xf numFmtId="2" fontId="15" fillId="0" borderId="8" xfId="2" applyNumberFormat="1" applyFill="1" applyBorder="1"/>
    <xf numFmtId="164" fontId="16" fillId="6" borderId="9" xfId="1" applyNumberFormat="1" applyFont="1" applyFill="1" applyBorder="1"/>
    <xf numFmtId="0" fontId="59" fillId="9" borderId="0" xfId="0" applyFont="1" applyFill="1"/>
    <xf numFmtId="0" fontId="5" fillId="0" borderId="0" xfId="2" applyFont="1"/>
    <xf numFmtId="0" fontId="23" fillId="0" borderId="0" xfId="0" applyFont="1" applyFill="1" applyBorder="1"/>
    <xf numFmtId="177" fontId="23" fillId="0" borderId="0" xfId="5" applyNumberFormat="1" applyFont="1" applyFill="1" applyBorder="1"/>
    <xf numFmtId="0" fontId="60" fillId="0" borderId="0" xfId="0" applyFont="1" applyFill="1" applyBorder="1"/>
    <xf numFmtId="0" fontId="58" fillId="0" borderId="0" xfId="0" applyFont="1" applyFill="1" applyBorder="1"/>
    <xf numFmtId="0" fontId="61" fillId="0" borderId="0" xfId="0" applyFont="1" applyFill="1" applyBorder="1" applyAlignment="1">
      <alignment horizontal="right"/>
    </xf>
    <xf numFmtId="0" fontId="61" fillId="0" borderId="0" xfId="0" applyFont="1" applyFill="1" applyBorder="1"/>
    <xf numFmtId="0" fontId="58" fillId="0" borderId="47" xfId="0" applyFont="1" applyFill="1" applyBorder="1"/>
    <xf numFmtId="172" fontId="62" fillId="9" borderId="0" xfId="0" applyNumberFormat="1" applyFont="1" applyFill="1" applyBorder="1"/>
    <xf numFmtId="172" fontId="43" fillId="9" borderId="27" xfId="0" applyNumberFormat="1" applyFont="1" applyFill="1" applyBorder="1" applyAlignment="1">
      <alignment horizontal="right"/>
    </xf>
    <xf numFmtId="172" fontId="32" fillId="9" borderId="0" xfId="0" applyNumberFormat="1" applyFont="1" applyFill="1" applyBorder="1"/>
    <xf numFmtId="167" fontId="0" fillId="9" borderId="0" xfId="0" applyNumberFormat="1" applyFill="1"/>
    <xf numFmtId="172" fontId="0" fillId="9" borderId="0" xfId="0" applyNumberFormat="1" applyFill="1"/>
    <xf numFmtId="0" fontId="0" fillId="9" borderId="0" xfId="0" applyFill="1" applyAlignment="1">
      <alignment horizontal="right"/>
    </xf>
    <xf numFmtId="0" fontId="57" fillId="0" borderId="44" xfId="0" applyFont="1" applyFill="1" applyBorder="1"/>
    <xf numFmtId="0" fontId="57" fillId="0" borderId="45" xfId="0" applyFont="1" applyFill="1" applyBorder="1"/>
    <xf numFmtId="0" fontId="63" fillId="0" borderId="45" xfId="0" applyFont="1" applyFill="1" applyBorder="1" applyAlignment="1">
      <alignment horizontal="center"/>
    </xf>
    <xf numFmtId="0" fontId="64" fillId="0" borderId="45" xfId="0" applyFont="1" applyFill="1" applyBorder="1" applyAlignment="1">
      <alignment horizontal="center"/>
    </xf>
    <xf numFmtId="0" fontId="65" fillId="0" borderId="45" xfId="0" applyFont="1" applyFill="1" applyBorder="1" applyAlignment="1">
      <alignment horizontal="center"/>
    </xf>
    <xf numFmtId="0" fontId="57" fillId="0" borderId="46" xfId="0" applyFont="1" applyFill="1" applyBorder="1"/>
    <xf numFmtId="0" fontId="66" fillId="0" borderId="44" xfId="0" applyFont="1" applyFill="1" applyBorder="1"/>
    <xf numFmtId="0" fontId="66" fillId="0" borderId="45" xfId="0" applyFont="1" applyFill="1" applyBorder="1"/>
    <xf numFmtId="0" fontId="66" fillId="0" borderId="45" xfId="0" applyFont="1" applyFill="1" applyBorder="1" applyAlignment="1">
      <alignment horizontal="right" indent="1"/>
    </xf>
    <xf numFmtId="0" fontId="66" fillId="0" borderId="47" xfId="0" applyFont="1" applyFill="1" applyBorder="1"/>
    <xf numFmtId="0" fontId="58" fillId="0" borderId="0" xfId="0" applyFont="1" applyFill="1" applyBorder="1" applyAlignment="1">
      <alignment horizontal="right"/>
    </xf>
    <xf numFmtId="178" fontId="0" fillId="9" borderId="0" xfId="0" applyNumberFormat="1" applyFill="1"/>
    <xf numFmtId="44" fontId="16" fillId="0" borderId="0" xfId="2" applyNumberFormat="1" applyFont="1" applyFill="1" applyBorder="1"/>
    <xf numFmtId="44" fontId="18" fillId="0" borderId="0" xfId="0" applyNumberFormat="1" applyFont="1"/>
    <xf numFmtId="0" fontId="0" fillId="0" borderId="0" xfId="0" applyAlignment="1">
      <alignment horizontal="right"/>
    </xf>
    <xf numFmtId="0" fontId="18" fillId="0" borderId="0" xfId="0" applyFont="1" applyFill="1" applyAlignment="1">
      <alignment horizontal="center"/>
    </xf>
    <xf numFmtId="44" fontId="0" fillId="0" borderId="18" xfId="0" applyNumberFormat="1" applyBorder="1"/>
    <xf numFmtId="44" fontId="29" fillId="4" borderId="19" xfId="1" applyFont="1" applyFill="1" applyBorder="1"/>
    <xf numFmtId="0" fontId="29" fillId="4" borderId="0" xfId="0" applyFont="1" applyFill="1" applyBorder="1"/>
    <xf numFmtId="0" fontId="29" fillId="4" borderId="20" xfId="0" applyFont="1" applyFill="1" applyBorder="1"/>
    <xf numFmtId="0" fontId="29" fillId="4" borderId="19" xfId="0" applyFont="1" applyFill="1" applyBorder="1"/>
    <xf numFmtId="0" fontId="29" fillId="4" borderId="21" xfId="0" applyFont="1" applyFill="1" applyBorder="1"/>
    <xf numFmtId="0" fontId="29" fillId="4" borderId="12" xfId="0" applyFont="1" applyFill="1" applyBorder="1"/>
    <xf numFmtId="0" fontId="29" fillId="4" borderId="22" xfId="0" applyFont="1" applyFill="1" applyBorder="1"/>
    <xf numFmtId="0" fontId="0" fillId="0" borderId="18" xfId="0" applyBorder="1" applyAlignment="1">
      <alignment horizontal="center"/>
    </xf>
    <xf numFmtId="0" fontId="18" fillId="0" borderId="16" xfId="0" applyFont="1" applyBorder="1"/>
    <xf numFmtId="44" fontId="29" fillId="4" borderId="17" xfId="0" applyNumberFormat="1" applyFont="1" applyFill="1" applyBorder="1"/>
    <xf numFmtId="44" fontId="29" fillId="4" borderId="18" xfId="0" applyNumberFormat="1" applyFont="1" applyFill="1" applyBorder="1"/>
    <xf numFmtId="0" fontId="18" fillId="0" borderId="19" xfId="0" applyFont="1" applyBorder="1"/>
    <xf numFmtId="44" fontId="29" fillId="4" borderId="0" xfId="0" applyNumberFormat="1" applyFont="1" applyFill="1" applyBorder="1"/>
    <xf numFmtId="44" fontId="29" fillId="4" borderId="20" xfId="0" applyNumberFormat="1" applyFont="1" applyFill="1" applyBorder="1"/>
    <xf numFmtId="0" fontId="18" fillId="0" borderId="21" xfId="0" applyFont="1" applyBorder="1"/>
    <xf numFmtId="44" fontId="0" fillId="0" borderId="22" xfId="0" applyNumberFormat="1" applyBorder="1"/>
    <xf numFmtId="0" fontId="0" fillId="0" borderId="19" xfId="0" applyFill="1" applyBorder="1"/>
    <xf numFmtId="44" fontId="0" fillId="0" borderId="0" xfId="1" applyFont="1" applyFill="1" applyBorder="1"/>
    <xf numFmtId="44" fontId="0" fillId="0" borderId="20" xfId="0" applyNumberFormat="1" applyFill="1" applyBorder="1"/>
    <xf numFmtId="44" fontId="23" fillId="0" borderId="0" xfId="1" applyFont="1" applyFill="1" applyBorder="1"/>
    <xf numFmtId="0" fontId="0" fillId="0" borderId="48" xfId="0" applyBorder="1"/>
    <xf numFmtId="44" fontId="23" fillId="0" borderId="20" xfId="0" applyNumberFormat="1" applyFont="1" applyFill="1" applyBorder="1"/>
    <xf numFmtId="164" fontId="15" fillId="0" borderId="0" xfId="2" applyNumberFormat="1"/>
    <xf numFmtId="2" fontId="15" fillId="0" borderId="0" xfId="2" applyNumberFormat="1"/>
    <xf numFmtId="0" fontId="4" fillId="0" borderId="0" xfId="2" applyFont="1"/>
    <xf numFmtId="167" fontId="15" fillId="0" borderId="0" xfId="2" applyNumberFormat="1"/>
    <xf numFmtId="174" fontId="23" fillId="9" borderId="0" xfId="0" applyNumberFormat="1" applyFont="1" applyFill="1" applyBorder="1"/>
    <xf numFmtId="0" fontId="16" fillId="0" borderId="0" xfId="2" applyFont="1"/>
    <xf numFmtId="167" fontId="16" fillId="0" borderId="0" xfId="2" applyNumberFormat="1" applyFont="1"/>
    <xf numFmtId="167" fontId="16" fillId="15" borderId="23" xfId="5" applyNumberFormat="1" applyFont="1" applyFill="1" applyBorder="1"/>
    <xf numFmtId="167" fontId="16" fillId="15" borderId="24" xfId="5" applyNumberFormat="1" applyFont="1" applyFill="1" applyBorder="1"/>
    <xf numFmtId="167" fontId="16" fillId="15" borderId="25" xfId="5" applyNumberFormat="1" applyFont="1" applyFill="1" applyBorder="1"/>
    <xf numFmtId="9" fontId="0" fillId="9" borderId="0" xfId="9" applyFont="1" applyFill="1"/>
    <xf numFmtId="0" fontId="18" fillId="9" borderId="0" xfId="0" applyFont="1" applyFill="1"/>
    <xf numFmtId="174" fontId="23" fillId="9" borderId="42" xfId="0" applyNumberFormat="1" applyFont="1" applyFill="1" applyBorder="1"/>
    <xf numFmtId="0" fontId="43" fillId="9" borderId="27" xfId="0" applyFont="1" applyFill="1" applyBorder="1" applyAlignment="1">
      <alignment horizontal="right"/>
    </xf>
    <xf numFmtId="3" fontId="15" fillId="0" borderId="0" xfId="2" applyNumberFormat="1"/>
    <xf numFmtId="167" fontId="15" fillId="0" borderId="0" xfId="5" applyNumberFormat="1" applyFont="1"/>
    <xf numFmtId="0" fontId="3" fillId="0" borderId="0" xfId="2" applyFont="1" applyAlignment="1">
      <alignment horizontal="right"/>
    </xf>
    <xf numFmtId="2" fontId="15" fillId="0" borderId="0" xfId="2" applyNumberFormat="1" applyBorder="1"/>
    <xf numFmtId="2" fontId="42" fillId="0" borderId="0" xfId="2" applyNumberFormat="1" applyFont="1" applyFill="1" applyBorder="1" applyAlignment="1">
      <alignment horizontal="center" vertical="center"/>
    </xf>
    <xf numFmtId="2" fontId="42" fillId="0" borderId="5" xfId="2" applyNumberFormat="1" applyFont="1" applyFill="1" applyBorder="1" applyAlignment="1">
      <alignment horizontal="center" vertical="center"/>
    </xf>
    <xf numFmtId="2" fontId="42" fillId="0" borderId="0" xfId="2" applyNumberFormat="1" applyFont="1" applyBorder="1" applyAlignment="1">
      <alignment horizontal="center" vertical="center"/>
    </xf>
    <xf numFmtId="2" fontId="42" fillId="0" borderId="5" xfId="2" applyNumberFormat="1" applyFont="1" applyBorder="1" applyAlignment="1">
      <alignment horizontal="center" vertical="center"/>
    </xf>
    <xf numFmtId="38" fontId="42" fillId="0" borderId="0" xfId="2" applyNumberFormat="1" applyFont="1" applyFill="1" applyBorder="1" applyAlignment="1">
      <alignment horizontal="center"/>
    </xf>
    <xf numFmtId="38" fontId="42" fillId="2" borderId="0" xfId="2" applyNumberFormat="1" applyFont="1" applyFill="1" applyBorder="1" applyAlignment="1">
      <alignment horizontal="center"/>
    </xf>
    <xf numFmtId="167" fontId="15" fillId="0" borderId="0" xfId="5" applyNumberFormat="1" applyFont="1" applyBorder="1"/>
    <xf numFmtId="0" fontId="2" fillId="0" borderId="0" xfId="2" applyFont="1" applyAlignment="1">
      <alignment horizontal="right"/>
    </xf>
    <xf numFmtId="0" fontId="35" fillId="0" borderId="0" xfId="0" applyNumberFormat="1" applyFont="1" applyFill="1" applyBorder="1" applyAlignment="1">
      <alignment vertical="top" wrapText="1" readingOrder="1"/>
    </xf>
    <xf numFmtId="0" fontId="23" fillId="0" borderId="0" xfId="0" applyFont="1" applyFill="1" applyBorder="1"/>
    <xf numFmtId="164" fontId="23" fillId="9" borderId="12" xfId="1" applyNumberFormat="1" applyFont="1" applyFill="1" applyBorder="1"/>
    <xf numFmtId="172" fontId="23" fillId="9" borderId="0" xfId="0" applyNumberFormat="1" applyFont="1" applyFill="1"/>
    <xf numFmtId="0" fontId="0" fillId="0" borderId="0" xfId="0" applyFont="1" applyFill="1" applyBorder="1"/>
    <xf numFmtId="0" fontId="68" fillId="0" borderId="0" xfId="0" applyFont="1" applyFill="1" applyBorder="1"/>
    <xf numFmtId="43" fontId="0" fillId="0" borderId="0" xfId="0" applyNumberFormat="1" applyFont="1" applyFill="1" applyBorder="1"/>
    <xf numFmtId="0" fontId="69" fillId="0" borderId="0" xfId="11" applyFont="1" applyFill="1" applyBorder="1" applyAlignment="1" applyProtection="1"/>
    <xf numFmtId="43" fontId="0" fillId="0" borderId="0" xfId="5" applyFont="1" applyFill="1" applyBorder="1"/>
    <xf numFmtId="167" fontId="0" fillId="0" borderId="0" xfId="5" applyNumberFormat="1" applyFont="1" applyFill="1" applyBorder="1"/>
    <xf numFmtId="0" fontId="70" fillId="0" borderId="0" xfId="0" applyFont="1" applyFill="1" applyBorder="1"/>
    <xf numFmtId="0" fontId="0" fillId="0" borderId="12" xfId="0" applyFont="1" applyFill="1" applyBorder="1"/>
    <xf numFmtId="0" fontId="71" fillId="0" borderId="0" xfId="0" applyFont="1" applyFill="1" applyBorder="1"/>
    <xf numFmtId="176" fontId="0" fillId="0" borderId="0" xfId="9" applyNumberFormat="1" applyFont="1" applyFill="1" applyBorder="1"/>
    <xf numFmtId="167" fontId="0" fillId="0" borderId="19" xfId="5" applyNumberFormat="1" applyFont="1" applyFill="1" applyBorder="1"/>
    <xf numFmtId="167" fontId="0" fillId="0" borderId="20" xfId="5" applyNumberFormat="1" applyFont="1" applyFill="1" applyBorder="1"/>
    <xf numFmtId="167" fontId="0" fillId="0" borderId="48" xfId="5" applyNumberFormat="1" applyFont="1" applyFill="1" applyBorder="1"/>
    <xf numFmtId="167" fontId="0" fillId="0" borderId="21" xfId="5" applyNumberFormat="1" applyFont="1" applyFill="1" applyBorder="1"/>
    <xf numFmtId="167" fontId="0" fillId="0" borderId="22" xfId="5" applyNumberFormat="1" applyFont="1" applyFill="1" applyBorder="1"/>
    <xf numFmtId="167" fontId="0" fillId="0" borderId="49" xfId="5" applyNumberFormat="1" applyFont="1" applyFill="1" applyBorder="1"/>
    <xf numFmtId="43" fontId="0" fillId="0" borderId="0" xfId="5" applyNumberFormat="1" applyFont="1" applyFill="1" applyBorder="1"/>
    <xf numFmtId="17" fontId="0" fillId="0" borderId="0" xfId="0" applyNumberFormat="1" applyFont="1" applyFill="1" applyBorder="1"/>
    <xf numFmtId="167" fontId="0" fillId="0" borderId="16" xfId="0" applyNumberFormat="1" applyFont="1" applyFill="1" applyBorder="1"/>
    <xf numFmtId="167" fontId="0" fillId="0" borderId="17" xfId="0" applyNumberFormat="1" applyFont="1" applyFill="1" applyBorder="1"/>
    <xf numFmtId="167" fontId="0" fillId="0" borderId="18" xfId="0" applyNumberFormat="1" applyFont="1" applyFill="1" applyBorder="1"/>
    <xf numFmtId="167" fontId="0" fillId="0" borderId="16" xfId="5" applyNumberFormat="1" applyFont="1" applyFill="1" applyBorder="1"/>
    <xf numFmtId="167" fontId="0" fillId="0" borderId="17" xfId="5" applyNumberFormat="1" applyFont="1" applyFill="1" applyBorder="1"/>
    <xf numFmtId="167" fontId="0" fillId="0" borderId="18" xfId="5" applyNumberFormat="1" applyFont="1" applyFill="1" applyBorder="1"/>
    <xf numFmtId="167" fontId="0" fillId="0" borderId="12" xfId="5" applyNumberFormat="1" applyFont="1" applyFill="1" applyBorder="1"/>
    <xf numFmtId="0" fontId="0" fillId="18" borderId="0" xfId="0" applyFont="1" applyFill="1" applyBorder="1"/>
    <xf numFmtId="1" fontId="0" fillId="0" borderId="0" xfId="0" applyNumberFormat="1" applyFont="1" applyFill="1" applyBorder="1"/>
    <xf numFmtId="167" fontId="0" fillId="18" borderId="0" xfId="5" applyNumberFormat="1" applyFont="1" applyFill="1" applyBorder="1"/>
    <xf numFmtId="167" fontId="0" fillId="0" borderId="0" xfId="0" applyNumberFormat="1" applyFont="1" applyFill="1" applyBorder="1"/>
    <xf numFmtId="0" fontId="0" fillId="0" borderId="0" xfId="0" applyFont="1" applyFill="1" applyBorder="1" applyAlignment="1">
      <alignment horizontal="right"/>
    </xf>
    <xf numFmtId="0" fontId="18" fillId="0" borderId="0" xfId="0" applyFont="1" applyFill="1" applyBorder="1" applyAlignment="1">
      <alignment horizontal="right"/>
    </xf>
    <xf numFmtId="0" fontId="18" fillId="0" borderId="0" xfId="0" applyFont="1" applyFill="1" applyBorder="1"/>
    <xf numFmtId="167" fontId="18" fillId="0" borderId="0" xfId="0" applyNumberFormat="1" applyFont="1" applyFill="1" applyBorder="1"/>
    <xf numFmtId="0" fontId="0" fillId="18" borderId="50" xfId="0" applyFont="1" applyFill="1" applyBorder="1"/>
    <xf numFmtId="167" fontId="0" fillId="18" borderId="51" xfId="5" applyNumberFormat="1" applyFont="1" applyFill="1" applyBorder="1"/>
    <xf numFmtId="0" fontId="0" fillId="18" borderId="51" xfId="0" applyFont="1" applyFill="1" applyBorder="1"/>
    <xf numFmtId="167" fontId="0" fillId="18" borderId="52" xfId="5" applyNumberFormat="1" applyFont="1" applyFill="1" applyBorder="1"/>
    <xf numFmtId="0" fontId="29" fillId="4" borderId="13" xfId="0" applyFont="1" applyFill="1" applyBorder="1"/>
    <xf numFmtId="0" fontId="45" fillId="4" borderId="14" xfId="0" applyFont="1" applyFill="1" applyBorder="1" applyAlignment="1">
      <alignment horizontal="center"/>
    </xf>
    <xf numFmtId="0" fontId="0" fillId="4" borderId="15" xfId="0" applyFill="1" applyBorder="1" applyAlignment="1">
      <alignment horizontal="center"/>
    </xf>
    <xf numFmtId="0" fontId="45" fillId="4" borderId="0" xfId="0" applyFont="1" applyFill="1" applyBorder="1" applyAlignment="1">
      <alignment horizontal="center"/>
    </xf>
    <xf numFmtId="14" fontId="18" fillId="4" borderId="0" xfId="0" applyNumberFormat="1" applyFont="1" applyFill="1" applyBorder="1"/>
    <xf numFmtId="167" fontId="0" fillId="4" borderId="0" xfId="0" applyNumberFormat="1" applyFont="1" applyFill="1" applyBorder="1"/>
    <xf numFmtId="167" fontId="0" fillId="6" borderId="0" xfId="0" applyNumberFormat="1" applyFont="1" applyFill="1" applyBorder="1"/>
    <xf numFmtId="167" fontId="18" fillId="6" borderId="0" xfId="0" applyNumberFormat="1" applyFont="1" applyFill="1" applyBorder="1"/>
    <xf numFmtId="0" fontId="18" fillId="6" borderId="1" xfId="0" applyFont="1" applyFill="1" applyBorder="1" applyAlignment="1">
      <alignment horizontal="right"/>
    </xf>
    <xf numFmtId="0" fontId="0" fillId="6" borderId="4" xfId="0" applyFont="1" applyFill="1" applyBorder="1"/>
    <xf numFmtId="167" fontId="0" fillId="6" borderId="5" xfId="0" applyNumberFormat="1" applyFont="1" applyFill="1" applyBorder="1"/>
    <xf numFmtId="0" fontId="0" fillId="6" borderId="4" xfId="0" applyFont="1" applyFill="1" applyBorder="1" applyAlignment="1">
      <alignment horizontal="right"/>
    </xf>
    <xf numFmtId="0" fontId="18" fillId="6" borderId="4" xfId="0" applyFont="1" applyFill="1" applyBorder="1" applyAlignment="1">
      <alignment horizontal="right"/>
    </xf>
    <xf numFmtId="167" fontId="18" fillId="6" borderId="5" xfId="0" applyNumberFormat="1" applyFont="1" applyFill="1" applyBorder="1"/>
    <xf numFmtId="0" fontId="0" fillId="6" borderId="6" xfId="0" applyFont="1" applyFill="1" applyBorder="1"/>
    <xf numFmtId="0" fontId="18" fillId="11" borderId="1" xfId="0" applyFont="1" applyFill="1" applyBorder="1"/>
    <xf numFmtId="0" fontId="0" fillId="11" borderId="2" xfId="0" applyFont="1" applyFill="1" applyBorder="1"/>
    <xf numFmtId="0" fontId="0" fillId="11" borderId="3" xfId="0" applyFont="1" applyFill="1" applyBorder="1"/>
    <xf numFmtId="0" fontId="0" fillId="11" borderId="4" xfId="0" applyFont="1" applyFill="1" applyBorder="1"/>
    <xf numFmtId="0" fontId="0" fillId="11" borderId="4" xfId="0" applyFont="1" applyFill="1" applyBorder="1" applyAlignment="1">
      <alignment horizontal="right"/>
    </xf>
    <xf numFmtId="167" fontId="0" fillId="11" borderId="0" xfId="5" applyNumberFormat="1" applyFont="1" applyFill="1" applyBorder="1"/>
    <xf numFmtId="167" fontId="0" fillId="11" borderId="5" xfId="5" applyNumberFormat="1" applyFont="1" applyFill="1" applyBorder="1"/>
    <xf numFmtId="2" fontId="0" fillId="11" borderId="0" xfId="0" applyNumberFormat="1" applyFont="1" applyFill="1" applyBorder="1"/>
    <xf numFmtId="2" fontId="0" fillId="11" borderId="5" xfId="0" applyNumberFormat="1" applyFont="1" applyFill="1" applyBorder="1"/>
    <xf numFmtId="0" fontId="18" fillId="11" borderId="4" xfId="0" applyFont="1" applyFill="1" applyBorder="1" applyAlignment="1">
      <alignment horizontal="right"/>
    </xf>
    <xf numFmtId="167" fontId="18" fillId="11" borderId="0" xfId="5" applyNumberFormat="1" applyFont="1" applyFill="1" applyBorder="1"/>
    <xf numFmtId="167" fontId="18" fillId="11" borderId="5" xfId="5" applyNumberFormat="1" applyFont="1" applyFill="1" applyBorder="1"/>
    <xf numFmtId="0" fontId="0" fillId="11" borderId="6" xfId="0" applyFont="1" applyFill="1" applyBorder="1"/>
    <xf numFmtId="167" fontId="0" fillId="11" borderId="7" xfId="5" applyNumberFormat="1" applyFont="1" applyFill="1" applyBorder="1"/>
    <xf numFmtId="167" fontId="0" fillId="11" borderId="8" xfId="5" applyNumberFormat="1" applyFont="1" applyFill="1" applyBorder="1"/>
    <xf numFmtId="167" fontId="0" fillId="8" borderId="0" xfId="0" applyNumberFormat="1" applyFont="1" applyFill="1" applyBorder="1"/>
    <xf numFmtId="0" fontId="0" fillId="8" borderId="0" xfId="0" applyFont="1" applyFill="1" applyBorder="1"/>
    <xf numFmtId="0" fontId="18" fillId="8" borderId="1" xfId="0" applyFont="1" applyFill="1" applyBorder="1"/>
    <xf numFmtId="167" fontId="0" fillId="8" borderId="2" xfId="0" applyNumberFormat="1" applyFont="1" applyFill="1" applyBorder="1"/>
    <xf numFmtId="167" fontId="0" fillId="8" borderId="3" xfId="0" applyNumberFormat="1" applyFont="1" applyFill="1" applyBorder="1"/>
    <xf numFmtId="0" fontId="0" fillId="8" borderId="4" xfId="0" applyFont="1" applyFill="1" applyBorder="1"/>
    <xf numFmtId="167" fontId="0" fillId="8" borderId="5" xfId="0" applyNumberFormat="1" applyFont="1" applyFill="1" applyBorder="1"/>
    <xf numFmtId="0" fontId="0" fillId="8" borderId="4" xfId="0" applyFont="1" applyFill="1" applyBorder="1" applyAlignment="1">
      <alignment horizontal="right"/>
    </xf>
    <xf numFmtId="0" fontId="18" fillId="8" borderId="4" xfId="0" applyFont="1" applyFill="1" applyBorder="1" applyAlignment="1">
      <alignment horizontal="right"/>
    </xf>
    <xf numFmtId="0" fontId="0" fillId="8" borderId="5" xfId="0" applyFont="1" applyFill="1" applyBorder="1"/>
    <xf numFmtId="0" fontId="0" fillId="8" borderId="6" xfId="0" applyFont="1" applyFill="1" applyBorder="1"/>
    <xf numFmtId="167" fontId="0" fillId="8" borderId="7" xfId="0" applyNumberFormat="1" applyFont="1" applyFill="1" applyBorder="1"/>
    <xf numFmtId="167" fontId="0" fillId="8" borderId="8" xfId="0" applyNumberFormat="1" applyFont="1" applyFill="1" applyBorder="1"/>
    <xf numFmtId="167" fontId="18" fillId="8" borderId="0" xfId="0" applyNumberFormat="1" applyFont="1" applyFill="1" applyBorder="1"/>
    <xf numFmtId="0" fontId="0" fillId="4" borderId="20" xfId="0" applyFill="1" applyBorder="1" applyAlignment="1">
      <alignment horizontal="center"/>
    </xf>
    <xf numFmtId="0" fontId="18" fillId="4" borderId="19" xfId="0" applyFont="1" applyFill="1" applyBorder="1" applyAlignment="1">
      <alignment horizontal="right"/>
    </xf>
    <xf numFmtId="0" fontId="18" fillId="4" borderId="20" xfId="0" applyFont="1" applyFill="1" applyBorder="1" applyAlignment="1">
      <alignment horizontal="center"/>
    </xf>
    <xf numFmtId="0" fontId="0" fillId="4" borderId="19" xfId="0" applyFont="1" applyFill="1" applyBorder="1"/>
    <xf numFmtId="167" fontId="0" fillId="4" borderId="20" xfId="0" applyNumberFormat="1" applyFont="1" applyFill="1" applyBorder="1"/>
    <xf numFmtId="0" fontId="0" fillId="4" borderId="21" xfId="0" applyFont="1" applyFill="1" applyBorder="1"/>
    <xf numFmtId="167" fontId="0" fillId="4" borderId="12" xfId="0" applyNumberFormat="1" applyFont="1" applyFill="1" applyBorder="1"/>
    <xf numFmtId="167" fontId="0" fillId="4" borderId="22" xfId="0" applyNumberFormat="1" applyFont="1" applyFill="1" applyBorder="1"/>
    <xf numFmtId="172" fontId="72" fillId="10" borderId="11" xfId="0" applyNumberFormat="1" applyFont="1" applyFill="1" applyBorder="1" applyAlignment="1">
      <alignment vertical="top" wrapText="1" readingOrder="1"/>
    </xf>
    <xf numFmtId="0" fontId="0" fillId="6" borderId="2" xfId="0" applyFont="1" applyFill="1" applyBorder="1" applyAlignment="1">
      <alignment horizontal="center"/>
    </xf>
    <xf numFmtId="172" fontId="72" fillId="10" borderId="10" xfId="0" applyNumberFormat="1" applyFont="1" applyFill="1" applyBorder="1" applyAlignment="1">
      <alignment vertical="top" wrapText="1" readingOrder="1"/>
    </xf>
    <xf numFmtId="167" fontId="0" fillId="6" borderId="7" xfId="0" applyNumberFormat="1" applyFont="1" applyFill="1" applyBorder="1"/>
    <xf numFmtId="167" fontId="0" fillId="6" borderId="8" xfId="0" applyNumberFormat="1" applyFont="1" applyFill="1" applyBorder="1"/>
    <xf numFmtId="0" fontId="73" fillId="9" borderId="0" xfId="0" applyNumberFormat="1" applyFont="1" applyFill="1" applyBorder="1" applyAlignment="1">
      <alignment vertical="top" wrapText="1" readingOrder="1"/>
    </xf>
    <xf numFmtId="0" fontId="74" fillId="9" borderId="0" xfId="0" applyNumberFormat="1" applyFont="1" applyFill="1" applyBorder="1" applyAlignment="1">
      <alignment vertical="top" wrapText="1" readingOrder="1"/>
    </xf>
    <xf numFmtId="172" fontId="43" fillId="9" borderId="0" xfId="0" applyNumberFormat="1" applyFont="1" applyFill="1" applyBorder="1" applyAlignment="1">
      <alignment horizontal="right"/>
    </xf>
    <xf numFmtId="172" fontId="75" fillId="0" borderId="0" xfId="0" applyNumberFormat="1" applyFont="1" applyFill="1" applyBorder="1"/>
    <xf numFmtId="0" fontId="75" fillId="0" borderId="0" xfId="0" applyFont="1" applyFill="1" applyBorder="1"/>
    <xf numFmtId="167" fontId="76" fillId="8" borderId="5" xfId="0" applyNumberFormat="1" applyFont="1" applyFill="1" applyBorder="1"/>
    <xf numFmtId="43" fontId="23" fillId="0" borderId="0" xfId="5" applyNumberFormat="1" applyFont="1" applyFill="1" applyBorder="1"/>
    <xf numFmtId="0" fontId="23" fillId="0" borderId="0" xfId="0" applyFont="1" applyFill="1" applyBorder="1"/>
    <xf numFmtId="0" fontId="76" fillId="0" borderId="0" xfId="0" applyFont="1" applyFill="1"/>
    <xf numFmtId="1" fontId="0" fillId="0" borderId="50" xfId="5" applyNumberFormat="1" applyFont="1" applyFill="1" applyBorder="1"/>
    <xf numFmtId="167" fontId="0" fillId="0" borderId="51" xfId="5" applyNumberFormat="1" applyFont="1" applyFill="1" applyBorder="1"/>
    <xf numFmtId="0" fontId="0" fillId="0" borderId="51" xfId="0" applyFont="1" applyFill="1" applyBorder="1"/>
    <xf numFmtId="167" fontId="0" fillId="0" borderId="52" xfId="5" applyNumberFormat="1" applyFont="1" applyFill="1" applyBorder="1"/>
    <xf numFmtId="167" fontId="0" fillId="0" borderId="0" xfId="5" applyNumberFormat="1" applyFont="1" applyFill="1" applyBorder="1" applyAlignment="1">
      <alignment horizontal="right"/>
    </xf>
    <xf numFmtId="167" fontId="0" fillId="0" borderId="0" xfId="0" applyNumberFormat="1" applyFont="1" applyFill="1" applyBorder="1" applyAlignment="1">
      <alignment horizontal="right"/>
    </xf>
    <xf numFmtId="0" fontId="77" fillId="0" borderId="0" xfId="0" applyFont="1" applyFill="1" applyBorder="1"/>
    <xf numFmtId="167" fontId="0" fillId="8" borderId="0" xfId="0" applyNumberFormat="1" applyFont="1" applyFill="1" applyBorder="1" applyAlignment="1">
      <alignment horizontal="center"/>
    </xf>
    <xf numFmtId="167" fontId="0" fillId="8" borderId="5" xfId="0" applyNumberFormat="1" applyFont="1" applyFill="1" applyBorder="1" applyAlignment="1">
      <alignment horizontal="center"/>
    </xf>
    <xf numFmtId="0" fontId="0" fillId="11" borderId="0" xfId="0" applyFont="1" applyFill="1" applyBorder="1" applyAlignment="1">
      <alignment horizontal="center"/>
    </xf>
    <xf numFmtId="0" fontId="0" fillId="11" borderId="5" xfId="0" applyFont="1" applyFill="1" applyBorder="1" applyAlignment="1">
      <alignment horizontal="center"/>
    </xf>
    <xf numFmtId="167" fontId="0" fillId="11" borderId="0" xfId="0" applyNumberFormat="1" applyFont="1" applyFill="1" applyBorder="1" applyAlignment="1">
      <alignment horizontal="center"/>
    </xf>
    <xf numFmtId="167" fontId="0" fillId="11" borderId="0" xfId="5" applyNumberFormat="1" applyFont="1" applyFill="1" applyBorder="1" applyAlignment="1">
      <alignment horizontal="center"/>
    </xf>
    <xf numFmtId="167" fontId="0" fillId="11" borderId="5" xfId="5" applyNumberFormat="1" applyFont="1" applyFill="1" applyBorder="1" applyAlignment="1">
      <alignment horizontal="center"/>
    </xf>
    <xf numFmtId="0" fontId="78" fillId="9" borderId="0" xfId="0" applyFont="1" applyFill="1" applyBorder="1" applyAlignment="1">
      <alignment horizontal="right"/>
    </xf>
    <xf numFmtId="167" fontId="78" fillId="9" borderId="0" xfId="5" applyNumberFormat="1" applyFont="1" applyFill="1" applyBorder="1"/>
    <xf numFmtId="169" fontId="53" fillId="10" borderId="11" xfId="0" applyNumberFormat="1" applyFont="1" applyFill="1" applyBorder="1" applyAlignment="1">
      <alignment vertical="top" wrapText="1" readingOrder="1"/>
    </xf>
    <xf numFmtId="0" fontId="0" fillId="6" borderId="3" xfId="0" applyFont="1" applyFill="1" applyBorder="1" applyAlignment="1">
      <alignment horizontal="center"/>
    </xf>
    <xf numFmtId="167" fontId="0" fillId="0" borderId="26" xfId="0" applyNumberFormat="1" applyFont="1" applyFill="1" applyBorder="1"/>
    <xf numFmtId="0" fontId="79" fillId="9" borderId="0" xfId="0" applyFont="1" applyFill="1"/>
    <xf numFmtId="1" fontId="58" fillId="0" borderId="46" xfId="0" applyNumberFormat="1" applyFont="1" applyFill="1" applyBorder="1"/>
    <xf numFmtId="1" fontId="0" fillId="0" borderId="0" xfId="0" applyNumberFormat="1"/>
    <xf numFmtId="164" fontId="43" fillId="9" borderId="15" xfId="0" applyNumberFormat="1" applyFont="1" applyFill="1" applyBorder="1"/>
    <xf numFmtId="164" fontId="43" fillId="9" borderId="15" xfId="1" applyNumberFormat="1" applyFont="1" applyFill="1" applyBorder="1"/>
    <xf numFmtId="0" fontId="43" fillId="16" borderId="13" xfId="0" applyFont="1" applyFill="1" applyBorder="1" applyAlignment="1">
      <alignment horizontal="right"/>
    </xf>
    <xf numFmtId="164" fontId="43" fillId="16" borderId="15" xfId="1" applyNumberFormat="1" applyFont="1" applyFill="1" applyBorder="1"/>
    <xf numFmtId="0" fontId="0" fillId="9" borderId="14" xfId="0" applyFill="1" applyBorder="1"/>
    <xf numFmtId="167" fontId="54" fillId="9" borderId="0" xfId="5" applyNumberFormat="1" applyFont="1" applyFill="1" applyBorder="1"/>
    <xf numFmtId="167" fontId="32" fillId="9" borderId="0" xfId="0" applyNumberFormat="1" applyFont="1" applyFill="1" applyBorder="1"/>
    <xf numFmtId="172" fontId="23" fillId="9" borderId="14" xfId="0" applyNumberFormat="1" applyFont="1" applyFill="1" applyBorder="1" applyAlignment="1">
      <alignment horizontal="right"/>
    </xf>
    <xf numFmtId="176" fontId="23" fillId="9" borderId="15" xfId="9" applyNumberFormat="1" applyFont="1" applyFill="1" applyBorder="1"/>
    <xf numFmtId="0" fontId="0" fillId="9" borderId="0" xfId="0" applyFill="1" applyBorder="1"/>
    <xf numFmtId="44" fontId="43" fillId="9" borderId="0" xfId="1" applyFont="1" applyFill="1" applyBorder="1" applyAlignment="1">
      <alignment horizontal="right"/>
    </xf>
    <xf numFmtId="0" fontId="0" fillId="9" borderId="19" xfId="0" applyFill="1" applyBorder="1"/>
    <xf numFmtId="0" fontId="0" fillId="9" borderId="0" xfId="0" applyFill="1" applyBorder="1" applyAlignment="1">
      <alignment horizontal="right"/>
    </xf>
    <xf numFmtId="167" fontId="0" fillId="9" borderId="20" xfId="5" applyNumberFormat="1" applyFont="1" applyFill="1" applyBorder="1"/>
    <xf numFmtId="167" fontId="0" fillId="9" borderId="0" xfId="5" applyNumberFormat="1" applyFont="1" applyFill="1" applyBorder="1"/>
    <xf numFmtId="0" fontId="23" fillId="9" borderId="19" xfId="0" applyFont="1" applyFill="1" applyBorder="1"/>
    <xf numFmtId="0" fontId="0" fillId="9" borderId="20" xfId="0" applyFill="1" applyBorder="1"/>
    <xf numFmtId="172" fontId="23" fillId="9" borderId="19" xfId="0" applyNumberFormat="1" applyFont="1" applyFill="1" applyBorder="1"/>
    <xf numFmtId="44" fontId="23" fillId="9" borderId="20" xfId="1" applyNumberFormat="1" applyFont="1" applyFill="1" applyBorder="1"/>
    <xf numFmtId="172" fontId="23" fillId="9" borderId="21" xfId="0" applyNumberFormat="1" applyFont="1" applyFill="1" applyBorder="1"/>
    <xf numFmtId="0" fontId="0" fillId="9" borderId="12" xfId="0" applyFill="1" applyBorder="1" applyAlignment="1">
      <alignment horizontal="right"/>
    </xf>
    <xf numFmtId="167" fontId="0" fillId="9" borderId="12" xfId="5" applyNumberFormat="1" applyFont="1" applyFill="1" applyBorder="1"/>
    <xf numFmtId="0" fontId="0" fillId="9" borderId="12" xfId="0" applyFill="1" applyBorder="1"/>
    <xf numFmtId="172" fontId="23" fillId="9" borderId="12" xfId="0" applyNumberFormat="1" applyFont="1" applyFill="1" applyBorder="1"/>
    <xf numFmtId="172" fontId="23" fillId="9" borderId="12" xfId="0" applyNumberFormat="1" applyFont="1" applyFill="1" applyBorder="1" applyAlignment="1">
      <alignment horizontal="right"/>
    </xf>
    <xf numFmtId="44" fontId="23" fillId="9" borderId="22" xfId="1" applyNumberFormat="1" applyFont="1" applyFill="1" applyBorder="1"/>
    <xf numFmtId="0" fontId="0" fillId="9" borderId="13" xfId="0" applyFill="1" applyBorder="1"/>
    <xf numFmtId="0" fontId="18" fillId="16" borderId="1" xfId="0" applyFont="1" applyFill="1" applyBorder="1"/>
    <xf numFmtId="0" fontId="0" fillId="16" borderId="2" xfId="0" applyFont="1" applyFill="1" applyBorder="1"/>
    <xf numFmtId="0" fontId="0" fillId="16" borderId="3" xfId="0" applyFont="1" applyFill="1" applyBorder="1"/>
    <xf numFmtId="0" fontId="0" fillId="19" borderId="4" xfId="0" applyFont="1" applyFill="1" applyBorder="1" applyAlignment="1">
      <alignment horizontal="right"/>
    </xf>
    <xf numFmtId="1" fontId="0" fillId="19" borderId="0" xfId="0" applyNumberFormat="1" applyFont="1" applyFill="1" applyBorder="1"/>
    <xf numFmtId="0" fontId="0" fillId="19" borderId="0" xfId="0" applyFont="1" applyFill="1" applyBorder="1"/>
    <xf numFmtId="0" fontId="0" fillId="19" borderId="5" xfId="0" applyFont="1" applyFill="1" applyBorder="1"/>
    <xf numFmtId="0" fontId="18" fillId="19" borderId="4" xfId="0" applyFont="1" applyFill="1" applyBorder="1" applyAlignment="1">
      <alignment horizontal="right"/>
    </xf>
    <xf numFmtId="1" fontId="18" fillId="19" borderId="0" xfId="0" applyNumberFormat="1" applyFont="1" applyFill="1" applyBorder="1"/>
    <xf numFmtId="0" fontId="0" fillId="19" borderId="4" xfId="0" applyFont="1" applyFill="1" applyBorder="1"/>
    <xf numFmtId="0" fontId="0" fillId="19" borderId="0" xfId="0" applyFont="1" applyFill="1" applyBorder="1" applyAlignment="1">
      <alignment horizontal="left"/>
    </xf>
    <xf numFmtId="167" fontId="75" fillId="19" borderId="0" xfId="0" applyNumberFormat="1" applyFont="1" applyFill="1" applyBorder="1"/>
    <xf numFmtId="167" fontId="18" fillId="19" borderId="0" xfId="0" applyNumberFormat="1" applyFont="1" applyFill="1" applyBorder="1"/>
    <xf numFmtId="0" fontId="0" fillId="19" borderId="6" xfId="0" applyFont="1" applyFill="1" applyBorder="1"/>
    <xf numFmtId="0" fontId="0" fillId="19" borderId="7" xfId="0" applyFont="1" applyFill="1" applyBorder="1"/>
    <xf numFmtId="0" fontId="0" fillId="19" borderId="8" xfId="0" applyFont="1" applyFill="1" applyBorder="1"/>
    <xf numFmtId="0" fontId="1" fillId="0" borderId="0" xfId="2" applyFont="1" applyAlignment="1">
      <alignment horizontal="right"/>
    </xf>
    <xf numFmtId="0" fontId="1" fillId="0" borderId="0" xfId="2" applyFont="1" applyBorder="1"/>
    <xf numFmtId="167" fontId="23" fillId="9" borderId="0" xfId="0" applyNumberFormat="1" applyFont="1" applyFill="1" applyBorder="1"/>
    <xf numFmtId="0" fontId="23" fillId="0" borderId="0" xfId="0" applyFont="1" applyFill="1" applyBorder="1"/>
    <xf numFmtId="0" fontId="35" fillId="0" borderId="0" xfId="0" applyNumberFormat="1" applyFont="1" applyFill="1" applyBorder="1" applyAlignment="1">
      <alignment vertical="top" wrapText="1" readingOrder="1"/>
    </xf>
    <xf numFmtId="38" fontId="42" fillId="9" borderId="0" xfId="2" applyNumberFormat="1" applyFont="1" applyFill="1" applyBorder="1" applyAlignment="1">
      <alignment horizontal="center"/>
    </xf>
    <xf numFmtId="0" fontId="18" fillId="4" borderId="0" xfId="0" applyFont="1" applyFill="1"/>
    <xf numFmtId="2" fontId="18" fillId="0" borderId="0" xfId="0" applyNumberFormat="1" applyFont="1" applyFill="1"/>
    <xf numFmtId="2" fontId="0" fillId="0" borderId="0" xfId="0" applyNumberFormat="1" applyFont="1" applyFill="1"/>
    <xf numFmtId="0" fontId="0" fillId="0" borderId="0" xfId="0" applyFont="1" applyFill="1"/>
    <xf numFmtId="179" fontId="58" fillId="0" borderId="46" xfId="0" applyNumberFormat="1" applyFont="1" applyFill="1" applyBorder="1"/>
    <xf numFmtId="179" fontId="58" fillId="0" borderId="47" xfId="0" applyNumberFormat="1" applyFont="1" applyFill="1" applyBorder="1"/>
    <xf numFmtId="0" fontId="58" fillId="0" borderId="54" xfId="0" applyFont="1" applyFill="1" applyBorder="1"/>
    <xf numFmtId="179" fontId="0" fillId="0" borderId="0" xfId="0" applyNumberFormat="1"/>
    <xf numFmtId="0" fontId="58" fillId="0" borderId="55" xfId="0" applyFont="1" applyFill="1" applyBorder="1"/>
    <xf numFmtId="43" fontId="18" fillId="19" borderId="0" xfId="0" applyNumberFormat="1" applyFont="1" applyFill="1" applyBorder="1"/>
    <xf numFmtId="0" fontId="80" fillId="9" borderId="0" xfId="0" applyFont="1" applyFill="1"/>
    <xf numFmtId="44" fontId="23" fillId="0" borderId="16" xfId="1" applyFont="1" applyBorder="1"/>
    <xf numFmtId="44" fontId="23" fillId="0" borderId="17" xfId="1" applyFont="1" applyBorder="1"/>
    <xf numFmtId="44" fontId="23" fillId="0" borderId="19" xfId="1" applyFont="1" applyBorder="1"/>
    <xf numFmtId="44" fontId="23" fillId="0" borderId="0" xfId="1" applyFont="1" applyBorder="1"/>
    <xf numFmtId="44" fontId="23" fillId="4" borderId="19" xfId="1" applyFont="1" applyFill="1" applyBorder="1"/>
    <xf numFmtId="0" fontId="23" fillId="4" borderId="0" xfId="0" applyFont="1" applyFill="1" applyBorder="1"/>
    <xf numFmtId="0" fontId="23" fillId="4" borderId="19" xfId="0" applyFont="1" applyFill="1" applyBorder="1"/>
    <xf numFmtId="0" fontId="23" fillId="4" borderId="21" xfId="0" applyFont="1" applyFill="1" applyBorder="1"/>
    <xf numFmtId="0" fontId="23" fillId="4" borderId="12" xfId="0" applyFont="1" applyFill="1" applyBorder="1"/>
    <xf numFmtId="0" fontId="23" fillId="0" borderId="0" xfId="0" applyFont="1"/>
    <xf numFmtId="0" fontId="81" fillId="0" borderId="0" xfId="0" applyFont="1" applyFill="1" applyBorder="1"/>
    <xf numFmtId="0" fontId="23" fillId="0" borderId="0" xfId="0" applyFont="1" applyAlignment="1">
      <alignment horizontal="right"/>
    </xf>
    <xf numFmtId="0" fontId="43" fillId="0" borderId="0" xfId="0" applyFont="1"/>
    <xf numFmtId="0" fontId="67" fillId="0" borderId="0" xfId="0" applyFont="1"/>
    <xf numFmtId="44" fontId="23" fillId="0" borderId="0" xfId="0" applyNumberFormat="1" applyFont="1" applyBorder="1"/>
    <xf numFmtId="44" fontId="23" fillId="0" borderId="12" xfId="0" applyNumberFormat="1" applyFont="1" applyBorder="1"/>
    <xf numFmtId="44" fontId="15" fillId="0" borderId="0" xfId="2" applyNumberFormat="1"/>
    <xf numFmtId="44" fontId="15" fillId="3" borderId="0" xfId="2" applyNumberFormat="1" applyFill="1" applyBorder="1"/>
    <xf numFmtId="44" fontId="15" fillId="3" borderId="5" xfId="2" applyNumberFormat="1" applyFill="1" applyBorder="1"/>
    <xf numFmtId="0" fontId="43" fillId="0" borderId="0" xfId="0" applyFont="1" applyFill="1"/>
    <xf numFmtId="0" fontId="23" fillId="0" borderId="0" xfId="0" applyFont="1" applyFill="1"/>
    <xf numFmtId="0" fontId="67" fillId="0" borderId="0" xfId="0" applyFont="1" applyFill="1"/>
    <xf numFmtId="0" fontId="82" fillId="9" borderId="36" xfId="0" applyFont="1" applyFill="1" applyBorder="1"/>
    <xf numFmtId="0" fontId="82" fillId="9" borderId="37" xfId="0" applyFont="1" applyFill="1" applyBorder="1" applyAlignment="1">
      <alignment horizontal="right"/>
    </xf>
    <xf numFmtId="167" fontId="82" fillId="9" borderId="37" xfId="5" applyNumberFormat="1" applyFont="1" applyFill="1" applyBorder="1"/>
    <xf numFmtId="0" fontId="82" fillId="9" borderId="38" xfId="0" applyFont="1" applyFill="1" applyBorder="1"/>
    <xf numFmtId="0" fontId="82" fillId="9" borderId="39" xfId="0" applyFont="1" applyFill="1" applyBorder="1"/>
    <xf numFmtId="0" fontId="83" fillId="9" borderId="27" xfId="0" applyFont="1" applyFill="1" applyBorder="1" applyAlignment="1">
      <alignment horizontal="right"/>
    </xf>
    <xf numFmtId="172" fontId="83" fillId="9" borderId="27" xfId="0" applyNumberFormat="1" applyFont="1" applyFill="1" applyBorder="1" applyAlignment="1">
      <alignment horizontal="center"/>
    </xf>
    <xf numFmtId="0" fontId="83" fillId="9" borderId="27" xfId="0" applyFont="1" applyFill="1" applyBorder="1"/>
    <xf numFmtId="172" fontId="83" fillId="9" borderId="27" xfId="0" applyNumberFormat="1" applyFont="1" applyFill="1" applyBorder="1"/>
    <xf numFmtId="172" fontId="83" fillId="9" borderId="27" xfId="0" applyNumberFormat="1" applyFont="1" applyFill="1" applyBorder="1" applyAlignment="1">
      <alignment horizontal="right"/>
    </xf>
    <xf numFmtId="0" fontId="83" fillId="9" borderId="27" xfId="0" applyFont="1" applyFill="1" applyBorder="1" applyAlignment="1">
      <alignment horizontal="center"/>
    </xf>
    <xf numFmtId="0" fontId="82" fillId="9" borderId="40" xfId="0" applyFont="1" applyFill="1" applyBorder="1"/>
    <xf numFmtId="174" fontId="82" fillId="9" borderId="0" xfId="0" applyNumberFormat="1" applyFont="1" applyFill="1" applyBorder="1" applyAlignment="1">
      <alignment horizontal="right"/>
    </xf>
    <xf numFmtId="164" fontId="82" fillId="9" borderId="0" xfId="1" applyNumberFormat="1" applyFont="1" applyFill="1" applyBorder="1"/>
    <xf numFmtId="0" fontId="82" fillId="9" borderId="0" xfId="0" applyFont="1" applyFill="1" applyBorder="1"/>
    <xf numFmtId="172" fontId="82" fillId="9" borderId="0" xfId="0" applyNumberFormat="1" applyFont="1" applyFill="1" applyBorder="1"/>
    <xf numFmtId="44" fontId="82" fillId="9" borderId="0" xfId="1" applyFont="1" applyFill="1" applyBorder="1"/>
    <xf numFmtId="172" fontId="82" fillId="9" borderId="0" xfId="0" applyNumberFormat="1" applyFont="1" applyFill="1" applyBorder="1" applyAlignment="1">
      <alignment horizontal="right"/>
    </xf>
    <xf numFmtId="164" fontId="82" fillId="9" borderId="12" xfId="1" applyNumberFormat="1" applyFont="1" applyFill="1" applyBorder="1"/>
    <xf numFmtId="172" fontId="83" fillId="9" borderId="0" xfId="0" applyNumberFormat="1" applyFont="1" applyFill="1" applyBorder="1" applyAlignment="1">
      <alignment horizontal="right"/>
    </xf>
    <xf numFmtId="164" fontId="83" fillId="9" borderId="0" xfId="1" applyNumberFormat="1" applyFont="1" applyFill="1" applyBorder="1"/>
    <xf numFmtId="0" fontId="82" fillId="9" borderId="0" xfId="0" applyFont="1" applyFill="1" applyBorder="1" applyAlignment="1">
      <alignment horizontal="right"/>
    </xf>
    <xf numFmtId="173" fontId="82" fillId="9" borderId="0" xfId="0" applyNumberFormat="1" applyFont="1" applyFill="1" applyBorder="1"/>
    <xf numFmtId="172" fontId="84" fillId="9" borderId="0" xfId="0" applyNumberFormat="1" applyFont="1" applyFill="1" applyBorder="1"/>
    <xf numFmtId="0" fontId="82" fillId="14" borderId="0" xfId="0" applyFont="1" applyFill="1" applyBorder="1"/>
    <xf numFmtId="172" fontId="82" fillId="14" borderId="0" xfId="0" applyNumberFormat="1" applyFont="1" applyFill="1" applyBorder="1"/>
    <xf numFmtId="172" fontId="82" fillId="9" borderId="0" xfId="0" applyNumberFormat="1" applyFont="1" applyFill="1" applyBorder="1" applyAlignment="1">
      <alignment horizontal="center" vertical="center"/>
    </xf>
    <xf numFmtId="0" fontId="83" fillId="9" borderId="13" xfId="0" applyFont="1" applyFill="1" applyBorder="1" applyAlignment="1">
      <alignment horizontal="right"/>
    </xf>
    <xf numFmtId="164" fontId="83" fillId="9" borderId="15" xfId="1" applyNumberFormat="1" applyFont="1" applyFill="1" applyBorder="1"/>
    <xf numFmtId="0" fontId="85" fillId="9" borderId="0" xfId="0" applyFont="1" applyFill="1"/>
    <xf numFmtId="44" fontId="83" fillId="9" borderId="0" xfId="1" applyFont="1" applyFill="1" applyBorder="1" applyAlignment="1">
      <alignment horizontal="right"/>
    </xf>
    <xf numFmtId="0" fontId="85" fillId="9" borderId="19" xfId="0" applyFont="1" applyFill="1" applyBorder="1"/>
    <xf numFmtId="167" fontId="82" fillId="9" borderId="0" xfId="5" applyNumberFormat="1" applyFont="1" applyFill="1" applyBorder="1"/>
    <xf numFmtId="0" fontId="85" fillId="9" borderId="0" xfId="0" applyFont="1" applyFill="1" applyBorder="1"/>
    <xf numFmtId="0" fontId="85" fillId="9" borderId="0" xfId="0" applyFont="1" applyFill="1" applyBorder="1" applyAlignment="1">
      <alignment horizontal="right"/>
    </xf>
    <xf numFmtId="167" fontId="85" fillId="9" borderId="20" xfId="5" applyNumberFormat="1" applyFont="1" applyFill="1" applyBorder="1"/>
    <xf numFmtId="164" fontId="83" fillId="9" borderId="15" xfId="0" applyNumberFormat="1" applyFont="1" applyFill="1" applyBorder="1"/>
    <xf numFmtId="0" fontId="85" fillId="9" borderId="13" xfId="0" applyFont="1" applyFill="1" applyBorder="1"/>
    <xf numFmtId="0" fontId="85" fillId="9" borderId="14" xfId="0" applyFont="1" applyFill="1" applyBorder="1"/>
    <xf numFmtId="172" fontId="82" fillId="9" borderId="14" xfId="0" applyNumberFormat="1" applyFont="1" applyFill="1" applyBorder="1" applyAlignment="1">
      <alignment horizontal="right"/>
    </xf>
    <xf numFmtId="176" fontId="82" fillId="9" borderId="15" xfId="9" applyNumberFormat="1" applyFont="1" applyFill="1" applyBorder="1"/>
    <xf numFmtId="167" fontId="85" fillId="9" borderId="0" xfId="5" applyNumberFormat="1" applyFont="1" applyFill="1" applyBorder="1"/>
    <xf numFmtId="0" fontId="82" fillId="9" borderId="19" xfId="0" applyFont="1" applyFill="1" applyBorder="1"/>
    <xf numFmtId="0" fontId="85" fillId="9" borderId="20" xfId="0" applyFont="1" applyFill="1" applyBorder="1"/>
    <xf numFmtId="43" fontId="82" fillId="9" borderId="0" xfId="5" applyFont="1" applyFill="1" applyBorder="1" applyAlignment="1">
      <alignment horizontal="right"/>
    </xf>
    <xf numFmtId="172" fontId="82" fillId="9" borderId="19" xfId="0" applyNumberFormat="1" applyFont="1" applyFill="1" applyBorder="1"/>
    <xf numFmtId="44" fontId="82" fillId="9" borderId="20" xfId="1" applyNumberFormat="1" applyFont="1" applyFill="1" applyBorder="1"/>
    <xf numFmtId="172" fontId="82" fillId="9" borderId="21" xfId="0" applyNumberFormat="1" applyFont="1" applyFill="1" applyBorder="1"/>
    <xf numFmtId="0" fontId="85" fillId="9" borderId="12" xfId="0" applyFont="1" applyFill="1" applyBorder="1" applyAlignment="1">
      <alignment horizontal="right"/>
    </xf>
    <xf numFmtId="167" fontId="85" fillId="9" borderId="12" xfId="5" applyNumberFormat="1" applyFont="1" applyFill="1" applyBorder="1"/>
    <xf numFmtId="0" fontId="85" fillId="9" borderId="12" xfId="0" applyFont="1" applyFill="1" applyBorder="1"/>
    <xf numFmtId="172" fontId="82" fillId="9" borderId="12" xfId="0" applyNumberFormat="1" applyFont="1" applyFill="1" applyBorder="1"/>
    <xf numFmtId="172" fontId="82" fillId="9" borderId="12" xfId="0" applyNumberFormat="1" applyFont="1" applyFill="1" applyBorder="1" applyAlignment="1">
      <alignment horizontal="right"/>
    </xf>
    <xf numFmtId="44" fontId="82" fillId="9" borderId="22" xfId="1" applyNumberFormat="1" applyFont="1" applyFill="1" applyBorder="1"/>
    <xf numFmtId="0" fontId="85" fillId="9" borderId="0" xfId="0" applyFont="1" applyFill="1" applyAlignment="1">
      <alignment horizontal="right"/>
    </xf>
    <xf numFmtId="167" fontId="86" fillId="9" borderId="0" xfId="0" applyNumberFormat="1" applyFont="1" applyFill="1" applyBorder="1"/>
    <xf numFmtId="172" fontId="85" fillId="9" borderId="0" xfId="0" applyNumberFormat="1" applyFont="1" applyFill="1"/>
    <xf numFmtId="0" fontId="83" fillId="16" borderId="13" xfId="0" applyFont="1" applyFill="1" applyBorder="1" applyAlignment="1">
      <alignment horizontal="right"/>
    </xf>
    <xf numFmtId="164" fontId="83" fillId="16" borderId="15" xfId="1" applyNumberFormat="1" applyFont="1" applyFill="1" applyBorder="1"/>
    <xf numFmtId="172" fontId="86" fillId="9" borderId="0" xfId="0" applyNumberFormat="1" applyFont="1" applyFill="1" applyBorder="1"/>
    <xf numFmtId="172" fontId="82" fillId="9" borderId="0" xfId="0" applyNumberFormat="1" applyFont="1" applyFill="1"/>
    <xf numFmtId="0" fontId="82" fillId="9" borderId="41" xfId="0" applyFont="1" applyFill="1" applyBorder="1"/>
    <xf numFmtId="0" fontId="82" fillId="0" borderId="42" xfId="0" applyFont="1" applyFill="1" applyBorder="1"/>
    <xf numFmtId="172" fontId="82" fillId="9" borderId="42" xfId="0" applyNumberFormat="1" applyFont="1" applyFill="1" applyBorder="1"/>
    <xf numFmtId="174" fontId="82" fillId="9" borderId="42" xfId="0" applyNumberFormat="1" applyFont="1" applyFill="1" applyBorder="1"/>
    <xf numFmtId="0" fontId="82" fillId="9" borderId="43" xfId="0" applyFont="1" applyFill="1" applyBorder="1"/>
    <xf numFmtId="0" fontId="82" fillId="9" borderId="28" xfId="0" applyFont="1" applyFill="1" applyBorder="1"/>
    <xf numFmtId="0" fontId="82" fillId="9" borderId="29" xfId="0" applyFont="1" applyFill="1" applyBorder="1" applyAlignment="1">
      <alignment horizontal="right"/>
    </xf>
    <xf numFmtId="167" fontId="82" fillId="9" borderId="29" xfId="5" applyNumberFormat="1" applyFont="1" applyFill="1" applyBorder="1"/>
    <xf numFmtId="172" fontId="82" fillId="9" borderId="30" xfId="0" applyNumberFormat="1" applyFont="1" applyFill="1" applyBorder="1"/>
    <xf numFmtId="0" fontId="82" fillId="9" borderId="31" xfId="0" applyFont="1" applyFill="1" applyBorder="1"/>
    <xf numFmtId="0" fontId="87" fillId="9" borderId="0" xfId="0" applyNumberFormat="1" applyFont="1" applyFill="1" applyBorder="1" applyAlignment="1">
      <alignment vertical="top" wrapText="1" readingOrder="1"/>
    </xf>
    <xf numFmtId="167" fontId="88" fillId="9" borderId="12" xfId="5" applyNumberFormat="1" applyFont="1" applyFill="1" applyBorder="1" applyAlignment="1">
      <alignment horizontal="center" vertical="center" wrapText="1" readingOrder="1"/>
    </xf>
    <xf numFmtId="172" fontId="82" fillId="9" borderId="32" xfId="0" applyNumberFormat="1" applyFont="1" applyFill="1" applyBorder="1"/>
    <xf numFmtId="0" fontId="82" fillId="9" borderId="13" xfId="0" applyFont="1" applyFill="1" applyBorder="1" applyAlignment="1">
      <alignment horizontal="right"/>
    </xf>
    <xf numFmtId="167" fontId="82" fillId="9" borderId="14" xfId="5" applyNumberFormat="1" applyFont="1" applyFill="1" applyBorder="1"/>
    <xf numFmtId="167" fontId="89" fillId="9" borderId="15" xfId="5" applyNumberFormat="1" applyFont="1" applyFill="1" applyBorder="1"/>
    <xf numFmtId="0" fontId="82" fillId="10" borderId="0" xfId="0" applyFont="1" applyFill="1" applyBorder="1" applyAlignment="1">
      <alignment horizontal="right"/>
    </xf>
    <xf numFmtId="167" fontId="82" fillId="10" borderId="0" xfId="5" applyNumberFormat="1" applyFont="1" applyFill="1" applyBorder="1"/>
    <xf numFmtId="0" fontId="82" fillId="8" borderId="0" xfId="0" applyFont="1" applyFill="1" applyBorder="1" applyAlignment="1">
      <alignment horizontal="right"/>
    </xf>
    <xf numFmtId="167" fontId="82" fillId="8" borderId="0" xfId="5" applyNumberFormat="1" applyFont="1" applyFill="1" applyBorder="1"/>
    <xf numFmtId="0" fontId="82" fillId="3" borderId="0" xfId="0" applyFont="1" applyFill="1" applyBorder="1" applyAlignment="1">
      <alignment horizontal="right"/>
    </xf>
    <xf numFmtId="167" fontId="82" fillId="3" borderId="0" xfId="5" applyNumberFormat="1" applyFont="1" applyFill="1" applyBorder="1"/>
    <xf numFmtId="0" fontId="82" fillId="11" borderId="13" xfId="0" applyFont="1" applyFill="1" applyBorder="1" applyAlignment="1">
      <alignment horizontal="right"/>
    </xf>
    <xf numFmtId="167" fontId="82" fillId="11" borderId="14" xfId="5" applyNumberFormat="1" applyFont="1" applyFill="1" applyBorder="1"/>
    <xf numFmtId="167" fontId="82" fillId="11" borderId="15" xfId="5" applyNumberFormat="1" applyFont="1" applyFill="1" applyBorder="1"/>
    <xf numFmtId="0" fontId="82" fillId="9" borderId="33" xfId="0" applyFont="1" applyFill="1" applyBorder="1"/>
    <xf numFmtId="0" fontId="82" fillId="9" borderId="34" xfId="0" applyFont="1" applyFill="1" applyBorder="1" applyAlignment="1">
      <alignment horizontal="right"/>
    </xf>
    <xf numFmtId="167" fontId="82" fillId="9" borderId="34" xfId="5" applyNumberFormat="1" applyFont="1" applyFill="1" applyBorder="1"/>
    <xf numFmtId="172" fontId="82" fillId="9" borderId="35" xfId="0" applyNumberFormat="1" applyFont="1" applyFill="1" applyBorder="1"/>
    <xf numFmtId="43" fontId="82" fillId="9" borderId="0" xfId="5" applyFont="1" applyFill="1" applyBorder="1"/>
    <xf numFmtId="174" fontId="82" fillId="9" borderId="0" xfId="0" applyNumberFormat="1" applyFont="1" applyFill="1" applyBorder="1"/>
    <xf numFmtId="0" fontId="85" fillId="20" borderId="13" xfId="0" applyFont="1" applyFill="1" applyBorder="1"/>
    <xf numFmtId="0" fontId="85" fillId="20" borderId="14" xfId="0" applyFont="1" applyFill="1" applyBorder="1"/>
    <xf numFmtId="172" fontId="82" fillId="20" borderId="14" xfId="0" applyNumberFormat="1" applyFont="1" applyFill="1" applyBorder="1" applyAlignment="1">
      <alignment horizontal="right"/>
    </xf>
    <xf numFmtId="176" fontId="82" fillId="20" borderId="15" xfId="9" applyNumberFormat="1" applyFont="1" applyFill="1" applyBorder="1"/>
    <xf numFmtId="172" fontId="90" fillId="9" borderId="27" xfId="0" applyNumberFormat="1" applyFont="1" applyFill="1" applyBorder="1" applyAlignment="1">
      <alignment horizontal="center"/>
    </xf>
    <xf numFmtId="0" fontId="0" fillId="9" borderId="0" xfId="0" quotePrefix="1" applyFill="1" applyAlignment="1">
      <alignment horizontal="left" vertical="top" wrapText="1"/>
    </xf>
    <xf numFmtId="0" fontId="0" fillId="9" borderId="0" xfId="0" applyFill="1" applyAlignment="1">
      <alignment horizontal="left" vertical="top" wrapText="1"/>
    </xf>
    <xf numFmtId="0" fontId="85" fillId="9" borderId="13" xfId="0" applyFont="1" applyFill="1" applyBorder="1" applyAlignment="1">
      <alignment horizontal="center"/>
    </xf>
    <xf numFmtId="0" fontId="85" fillId="9" borderId="14" xfId="0" applyFont="1" applyFill="1" applyBorder="1" applyAlignment="1">
      <alignment horizontal="center"/>
    </xf>
    <xf numFmtId="0" fontId="85" fillId="9" borderId="15" xfId="0" applyFont="1" applyFill="1" applyBorder="1" applyAlignment="1">
      <alignment horizontal="center"/>
    </xf>
    <xf numFmtId="0" fontId="0" fillId="9" borderId="13" xfId="0" applyFill="1" applyBorder="1" applyAlignment="1">
      <alignment horizontal="center"/>
    </xf>
    <xf numFmtId="0" fontId="0" fillId="9" borderId="14" xfId="0" applyFill="1" applyBorder="1" applyAlignment="1">
      <alignment horizontal="center"/>
    </xf>
    <xf numFmtId="0" fontId="0" fillId="9" borderId="15" xfId="0" applyFill="1" applyBorder="1" applyAlignment="1">
      <alignment horizontal="center"/>
    </xf>
    <xf numFmtId="0" fontId="16" fillId="0" borderId="1" xfId="2" applyFont="1" applyBorder="1" applyAlignment="1">
      <alignment horizontal="center"/>
    </xf>
    <xf numFmtId="0" fontId="16" fillId="0" borderId="2" xfId="2" applyFont="1" applyBorder="1" applyAlignment="1">
      <alignment horizontal="center"/>
    </xf>
    <xf numFmtId="0" fontId="16" fillId="0" borderId="3" xfId="2" applyFont="1" applyBorder="1" applyAlignment="1">
      <alignment horizontal="center"/>
    </xf>
    <xf numFmtId="0" fontId="67" fillId="0" borderId="1" xfId="2" applyFont="1" applyBorder="1" applyAlignment="1">
      <alignment horizontal="center"/>
    </xf>
    <xf numFmtId="0" fontId="67" fillId="0" borderId="2" xfId="2" applyFont="1" applyBorder="1" applyAlignment="1">
      <alignment horizontal="center"/>
    </xf>
    <xf numFmtId="0" fontId="67" fillId="0" borderId="3" xfId="2" applyFont="1" applyBorder="1" applyAlignment="1">
      <alignment horizontal="center"/>
    </xf>
    <xf numFmtId="0" fontId="16" fillId="0" borderId="1" xfId="2" applyFont="1" applyFill="1" applyBorder="1" applyAlignment="1">
      <alignment horizontal="center"/>
    </xf>
    <xf numFmtId="0" fontId="16" fillId="0" borderId="2" xfId="2" applyFont="1" applyFill="1" applyBorder="1" applyAlignment="1">
      <alignment horizontal="center"/>
    </xf>
    <xf numFmtId="0" fontId="16" fillId="0" borderId="3" xfId="2" applyFont="1" applyFill="1" applyBorder="1" applyAlignment="1">
      <alignment horizontal="center"/>
    </xf>
    <xf numFmtId="0" fontId="33" fillId="0" borderId="0" xfId="0" applyNumberFormat="1" applyFont="1" applyFill="1" applyBorder="1" applyAlignment="1">
      <alignment horizontal="center" vertical="top" wrapText="1" readingOrder="1"/>
    </xf>
    <xf numFmtId="0" fontId="23" fillId="0" borderId="0" xfId="0" applyFont="1" applyFill="1" applyBorder="1"/>
    <xf numFmtId="0" fontId="35" fillId="0" borderId="0" xfId="0" applyNumberFormat="1" applyFont="1" applyFill="1" applyBorder="1" applyAlignment="1">
      <alignment horizontal="center" vertical="top" wrapText="1" readingOrder="1"/>
    </xf>
    <xf numFmtId="0" fontId="35" fillId="0" borderId="0" xfId="0" applyNumberFormat="1" applyFont="1" applyFill="1" applyBorder="1" applyAlignment="1">
      <alignment vertical="top" wrapText="1" readingOrder="1"/>
    </xf>
    <xf numFmtId="0" fontId="35" fillId="0" borderId="53" xfId="0" applyNumberFormat="1" applyFont="1" applyFill="1" applyBorder="1" applyAlignment="1">
      <alignment vertical="top" wrapText="1" readingOrder="1"/>
    </xf>
    <xf numFmtId="0" fontId="26" fillId="0" borderId="1" xfId="2" applyFont="1" applyFill="1" applyBorder="1" applyAlignment="1">
      <alignment horizontal="center"/>
    </xf>
    <xf numFmtId="0" fontId="26" fillId="0" borderId="2" xfId="2" applyFont="1" applyFill="1" applyBorder="1" applyAlignment="1">
      <alignment horizontal="center"/>
    </xf>
    <xf numFmtId="0" fontId="26" fillId="0" borderId="3" xfId="2" applyFont="1" applyFill="1" applyBorder="1" applyAlignment="1">
      <alignment horizontal="center"/>
    </xf>
    <xf numFmtId="0" fontId="16" fillId="2" borderId="1" xfId="2" applyFont="1" applyFill="1" applyBorder="1" applyAlignment="1">
      <alignment horizontal="center"/>
    </xf>
    <xf numFmtId="0" fontId="16" fillId="2" borderId="2" xfId="2" applyFont="1" applyFill="1" applyBorder="1" applyAlignment="1">
      <alignment horizontal="center"/>
    </xf>
    <xf numFmtId="0" fontId="7" fillId="0" borderId="0" xfId="2" applyFont="1" applyFill="1" applyBorder="1"/>
    <xf numFmtId="0" fontId="29" fillId="0" borderId="0" xfId="0" applyFont="1" applyFill="1" applyBorder="1"/>
    <xf numFmtId="0" fontId="16" fillId="0" borderId="0" xfId="2" applyFont="1" applyFill="1" applyBorder="1" applyAlignment="1">
      <alignment horizontal="right"/>
    </xf>
    <xf numFmtId="0" fontId="6" fillId="0" borderId="0" xfId="2" applyFont="1" applyFill="1" applyBorder="1"/>
  </cellXfs>
  <cellStyles count="12">
    <cellStyle name="Comma" xfId="5" builtinId="3"/>
    <cellStyle name="Comma 2" xfId="4"/>
    <cellStyle name="Comma 3" xfId="7"/>
    <cellStyle name="Currency" xfId="1" builtinId="4"/>
    <cellStyle name="Good" xfId="10" builtinId="26"/>
    <cellStyle name="Hyperlink" xfId="11" builtinId="8"/>
    <cellStyle name="Normal" xfId="0" builtinId="0"/>
    <cellStyle name="Normal 2" xfId="2"/>
    <cellStyle name="Normal 3" xfId="3"/>
    <cellStyle name="Normal 3 2" xfId="8"/>
    <cellStyle name="Normal 4" xfId="6"/>
    <cellStyle name="Percent" xfId="9" builtinId="5"/>
  </cellStyles>
  <dxfs count="9">
    <dxf>
      <border>
        <left style="thin">
          <color rgb="FF4F81BD"/>
        </left>
      </border>
    </dxf>
    <dxf>
      <border>
        <left style="thin">
          <color rgb="FF4F81BD"/>
        </left>
      </border>
    </dxf>
    <dxf>
      <border>
        <top style="thin">
          <color rgb="FF4F81BD"/>
        </top>
      </border>
    </dxf>
    <dxf>
      <border>
        <top style="thin">
          <color rgb="FF4F81BD"/>
        </top>
      </border>
    </dxf>
    <dxf>
      <font>
        <b/>
        <color rgb="FF000000"/>
      </font>
    </dxf>
    <dxf>
      <font>
        <b/>
        <color rgb="FF000000"/>
      </font>
    </dxf>
    <dxf>
      <font>
        <b/>
        <color rgb="FF000000"/>
      </font>
      <border>
        <top style="double">
          <color rgb="FF4F81BD"/>
        </top>
      </border>
    </dxf>
    <dxf>
      <font>
        <b/>
        <color rgb="FFFFFFFF"/>
      </font>
      <fill>
        <patternFill patternType="solid">
          <fgColor rgb="FF4F81BD"/>
          <bgColor rgb="FF4F81BD"/>
        </patternFill>
      </fill>
    </dxf>
    <dxf>
      <font>
        <color rgb="FF000000"/>
      </font>
      <border>
        <left style="thin">
          <color rgb="FF4F81BD"/>
        </left>
        <right style="thin">
          <color rgb="FF4F81BD"/>
        </right>
        <top style="thin">
          <color rgb="FF4F81BD"/>
        </top>
        <bottom style="thin">
          <color rgb="FF4F81BD"/>
        </bottom>
      </border>
    </dxf>
  </dxfs>
  <tableStyles count="1" defaultTableStyle="TableStyleMedium2" defaultPivotStyle="PivotStyleLight16">
    <tableStyle name="TableStyleLight9 2" pivot="0" count="9">
      <tableStyleElement type="wholeTable" dxfId="8"/>
      <tableStyleElement type="headerRow" dxfId="7"/>
      <tableStyleElement type="totalRow" dxfId="6"/>
      <tableStyleElement type="firstColumn" dxfId="5"/>
      <tableStyleElement type="lastColumn" dxfId="4"/>
      <tableStyleElement type="firstRowStripe" dxfId="3"/>
      <tableStyleElement type="secondRowStripe" dxfId="2"/>
      <tableStyleElement type="firstColumnStripe" dxfId="1"/>
      <tableStyleElement type="secondColumnStripe" dxfId="0"/>
    </tableStyle>
  </tableStyles>
  <colors>
    <mruColors>
      <color rgb="FFFFFFE5"/>
      <color rgb="FFFFFFF3"/>
      <color rgb="FFFFFFFF"/>
      <color rgb="FFFFFFCC"/>
      <color rgb="FFFFFF99"/>
      <color rgb="FFCC0099"/>
      <color rgb="FFFF0066"/>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67</xdr:col>
      <xdr:colOff>770467</xdr:colOff>
      <xdr:row>99</xdr:row>
      <xdr:rowOff>34240</xdr:rowOff>
    </xdr:from>
    <xdr:to>
      <xdr:col>72</xdr:col>
      <xdr:colOff>356472</xdr:colOff>
      <xdr:row>117</xdr:row>
      <xdr:rowOff>62754</xdr:rowOff>
    </xdr:to>
    <xdr:sp macro="" textlink="">
      <xdr:nvSpPr>
        <xdr:cNvPr id="2" name="TextBox 1"/>
        <xdr:cNvSpPr txBox="1"/>
      </xdr:nvSpPr>
      <xdr:spPr>
        <a:xfrm>
          <a:off x="41632717" y="19115990"/>
          <a:ext cx="3448922" cy="3478681"/>
        </a:xfrm>
        <a:prstGeom prst="rect">
          <a:avLst/>
        </a:prstGeom>
        <a:solidFill>
          <a:schemeClr val="lt1"/>
        </a:solidFill>
        <a:ln w="19050" cmpd="sng">
          <a:solidFill>
            <a:schemeClr val="accent3">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Note:</a:t>
          </a:r>
        </a:p>
        <a:p>
          <a:endParaRPr lang="en-US" sz="1100"/>
        </a:p>
        <a:p>
          <a:r>
            <a:rPr lang="en-US" sz="1100"/>
            <a:t>The</a:t>
          </a:r>
          <a:r>
            <a:rPr lang="en-US" sz="1100" baseline="0"/>
            <a:t> figure in cell BV91 captures the incremental price effect on non-slice net secondary revenue for BP-18, resulting from spill, after adjusting for LDD.</a:t>
          </a:r>
        </a:p>
        <a:p>
          <a:endParaRPr lang="en-US" sz="1100" baseline="0"/>
        </a:p>
        <a:p>
          <a:r>
            <a:rPr lang="en-US" sz="1100"/>
            <a:t>The</a:t>
          </a:r>
          <a:r>
            <a:rPr lang="en-US" sz="1100" baseline="0"/>
            <a:t> calculations follow from taking the rate case non-slice net inventory position less  the non-slice share of revised spill for each water year, and multiplying them by the difference in market prices resulting from modeling the reduced hydro availbility in AURORAxmp®</a:t>
          </a:r>
        </a:p>
        <a:p>
          <a:endParaRPr lang="en-US" sz="1100" baseline="0"/>
        </a:p>
        <a:p>
          <a:r>
            <a:rPr lang="en-US" sz="1100" baseline="0"/>
            <a:t>Finally, the effects are averaged over 80 water years and captured for the April - August timeframe, in which the spill impacts materialize. This result is reported in cell BV89. The figure, net of the LDD adjustment, is reported in BV91 and should be viewed as an offsetting credit to the overall cost of spill. </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1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Y50"/>
  <sheetViews>
    <sheetView tabSelected="1" topLeftCell="A25" zoomScale="80" zoomScaleNormal="80" workbookViewId="0">
      <selection activeCell="C49" sqref="C49:S49"/>
    </sheetView>
  </sheetViews>
  <sheetFormatPr defaultRowHeight="15" x14ac:dyDescent="0.25"/>
  <cols>
    <col min="1" max="1" width="9.140625" style="243"/>
    <col min="2" max="2" width="2.7109375" style="243" customWidth="1"/>
    <col min="3" max="3" width="45.140625" style="243" customWidth="1"/>
    <col min="4" max="4" width="13.5703125" style="243" bestFit="1" customWidth="1"/>
    <col min="5" max="5" width="8.140625" style="243" bestFit="1" customWidth="1"/>
    <col min="6" max="6" width="10.5703125" style="243" customWidth="1"/>
    <col min="7" max="7" width="11.28515625" style="243" bestFit="1" customWidth="1"/>
    <col min="8" max="8" width="9.7109375" style="243" customWidth="1"/>
    <col min="9" max="11" width="9.7109375" style="243" bestFit="1" customWidth="1"/>
    <col min="12" max="12" width="9.7109375" style="243" customWidth="1"/>
    <col min="13" max="14" width="10.28515625" style="243" bestFit="1" customWidth="1"/>
    <col min="15" max="15" width="9.7109375" style="243" customWidth="1"/>
    <col min="16" max="16" width="11.5703125" style="243" customWidth="1"/>
    <col min="17" max="17" width="9.7109375" style="243" bestFit="1" customWidth="1"/>
    <col min="18" max="18" width="9.7109375" style="243" customWidth="1"/>
    <col min="19" max="19" width="2.7109375" style="243" customWidth="1"/>
    <col min="20" max="16384" width="9.140625" style="243"/>
  </cols>
  <sheetData>
    <row r="1" spans="1:21" ht="21" x14ac:dyDescent="0.35">
      <c r="A1" s="471" t="s">
        <v>401</v>
      </c>
      <c r="G1" s="533" t="s">
        <v>422</v>
      </c>
      <c r="M1" s="265"/>
    </row>
    <row r="2" spans="1:21" ht="15.75" thickBot="1" x14ac:dyDescent="0.3">
      <c r="B2" s="330"/>
      <c r="G2" s="330"/>
    </row>
    <row r="3" spans="1:21" ht="15.75" x14ac:dyDescent="0.25">
      <c r="A3" s="187"/>
      <c r="B3" s="622"/>
      <c r="C3" s="623"/>
      <c r="D3" s="624"/>
      <c r="E3" s="624"/>
      <c r="F3" s="624"/>
      <c r="G3" s="624"/>
      <c r="H3" s="624"/>
      <c r="I3" s="624"/>
      <c r="J3" s="624"/>
      <c r="K3" s="624"/>
      <c r="L3" s="624"/>
      <c r="M3" s="624"/>
      <c r="N3" s="624"/>
      <c r="O3" s="624"/>
      <c r="P3" s="624"/>
      <c r="Q3" s="624"/>
      <c r="R3" s="624"/>
      <c r="S3" s="625"/>
      <c r="T3" s="187"/>
    </row>
    <row r="4" spans="1:21" ht="47.25" x14ac:dyDescent="0.25">
      <c r="A4" s="187"/>
      <c r="B4" s="626"/>
      <c r="C4" s="627" t="s">
        <v>252</v>
      </c>
      <c r="D4" s="628" t="s">
        <v>0</v>
      </c>
      <c r="E4" s="628" t="s">
        <v>1</v>
      </c>
      <c r="F4" s="628" t="s">
        <v>2</v>
      </c>
      <c r="G4" s="628" t="s">
        <v>3</v>
      </c>
      <c r="H4" s="628" t="s">
        <v>4</v>
      </c>
      <c r="I4" s="628" t="s">
        <v>5</v>
      </c>
      <c r="J4" s="628" t="s">
        <v>56</v>
      </c>
      <c r="K4" s="628" t="s">
        <v>57</v>
      </c>
      <c r="L4" s="628" t="s">
        <v>7</v>
      </c>
      <c r="M4" s="628" t="s">
        <v>8</v>
      </c>
      <c r="N4" s="628" t="s">
        <v>9</v>
      </c>
      <c r="O4" s="628" t="s">
        <v>58</v>
      </c>
      <c r="P4" s="628" t="s">
        <v>59</v>
      </c>
      <c r="Q4" s="628" t="s">
        <v>11</v>
      </c>
      <c r="R4" s="628" t="s">
        <v>49</v>
      </c>
      <c r="S4" s="629"/>
      <c r="T4" s="187"/>
    </row>
    <row r="5" spans="1:21" ht="15.75" x14ac:dyDescent="0.25">
      <c r="A5" s="187"/>
      <c r="B5" s="626"/>
      <c r="C5" s="630" t="s">
        <v>411</v>
      </c>
      <c r="D5" s="631">
        <f>AVERAGE('Summary FY24'!D5,'Summary FY25'!D5)</f>
        <v>5995.9144171427997</v>
      </c>
      <c r="E5" s="631">
        <f>AVERAGE('Summary FY24'!E5,'Summary FY25'!E5)</f>
        <v>7884.3459544489997</v>
      </c>
      <c r="F5" s="631">
        <f>AVERAGE('Summary FY24'!F5,'Summary FY25'!F5)</f>
        <v>7611.1859561489746</v>
      </c>
      <c r="G5" s="631">
        <f>AVERAGE('Summary FY24'!G5,'Summary FY25'!G5)</f>
        <v>6262.7358643200951</v>
      </c>
      <c r="H5" s="631">
        <f>AVERAGE('Summary FY24'!H5,'Summary FY25'!H5)</f>
        <v>5931.1978479861955</v>
      </c>
      <c r="I5" s="631">
        <f>AVERAGE('Summary FY24'!I5,'Summary FY25'!I5)</f>
        <v>6387.2225461443595</v>
      </c>
      <c r="J5" s="631">
        <f>AVERAGE('Summary FY24'!J5,'Summary FY25'!J5)</f>
        <v>5864.3924242445355</v>
      </c>
      <c r="K5" s="631">
        <f>AVERAGE('Summary FY24'!K5,'Summary FY25'!K5)</f>
        <v>5047.6746027195804</v>
      </c>
      <c r="L5" s="631">
        <f>AVERAGE('Summary FY24'!L5,'Summary FY25'!L5)</f>
        <v>7342.4659530793197</v>
      </c>
      <c r="M5" s="631">
        <f>AVERAGE('Summary FY24'!M5,'Summary FY25'!M5)</f>
        <v>7995.4884764685848</v>
      </c>
      <c r="N5" s="631">
        <f>AVERAGE('Summary FY24'!N5,'Summary FY25'!N5)</f>
        <v>6892.3652457743756</v>
      </c>
      <c r="O5" s="631">
        <f>AVERAGE('Summary FY24'!O5,'Summary FY25'!O5)</f>
        <v>6844.7265955091098</v>
      </c>
      <c r="P5" s="631">
        <f>AVERAGE('Summary FY24'!P5,'Summary FY25'!P5)</f>
        <v>6522.2622433911947</v>
      </c>
      <c r="Q5" s="631">
        <f>AVERAGE('Summary FY24'!Q5,'Summary FY25'!Q5)</f>
        <v>6385.3361472063252</v>
      </c>
      <c r="R5" s="632">
        <f>AVERAGE('Summary FY24'!R5,'Summary FY25'!R5)</f>
        <v>6735.6488618043531</v>
      </c>
      <c r="S5" s="629"/>
      <c r="T5" s="187"/>
    </row>
    <row r="6" spans="1:21" ht="15.75" x14ac:dyDescent="0.25">
      <c r="A6" s="187"/>
      <c r="B6" s="626"/>
      <c r="C6" s="577"/>
      <c r="D6" s="588"/>
      <c r="E6" s="588"/>
      <c r="F6" s="588"/>
      <c r="G6" s="588"/>
      <c r="H6" s="588"/>
      <c r="I6" s="588"/>
      <c r="J6" s="588"/>
      <c r="K6" s="588"/>
      <c r="L6" s="588"/>
      <c r="M6" s="588"/>
      <c r="N6" s="588"/>
      <c r="O6" s="588"/>
      <c r="P6" s="588"/>
      <c r="Q6" s="588"/>
      <c r="R6" s="588"/>
      <c r="S6" s="629"/>
      <c r="T6" s="187"/>
    </row>
    <row r="7" spans="1:21" ht="15.75" x14ac:dyDescent="0.25">
      <c r="A7" s="187"/>
      <c r="B7" s="626"/>
      <c r="C7" s="633" t="s">
        <v>362</v>
      </c>
      <c r="D7" s="634">
        <f>AVERAGE('Summary FY24'!D7,'Summary FY25'!D7)</f>
        <v>5744.7298644023876</v>
      </c>
      <c r="E7" s="634">
        <f>AVERAGE('Summary FY24'!E7,'Summary FY25'!E7)</f>
        <v>7028.3585158922633</v>
      </c>
      <c r="F7" s="634">
        <f>AVERAGE('Summary FY24'!F7,'Summary FY25'!F7)</f>
        <v>7845.851097700297</v>
      </c>
      <c r="G7" s="634">
        <f>AVERAGE('Summary FY24'!G7,'Summary FY25'!G7)</f>
        <v>7596.9523144295435</v>
      </c>
      <c r="H7" s="634">
        <f>AVERAGE('Summary FY24'!H7,'Summary FY25'!H7)</f>
        <v>6987.0996561201027</v>
      </c>
      <c r="I7" s="634">
        <f>AVERAGE('Summary FY24'!I7,'Summary FY25'!I7)</f>
        <v>6595.8723986134628</v>
      </c>
      <c r="J7" s="634">
        <f>AVERAGE('Summary FY24'!J7,'Summary FY25'!J7)</f>
        <v>5819.5667610478758</v>
      </c>
      <c r="K7" s="634">
        <f>AVERAGE('Summary FY24'!K7,'Summary FY25'!K7)</f>
        <v>5636.8804330285602</v>
      </c>
      <c r="L7" s="634">
        <f>AVERAGE('Summary FY24'!L7,'Summary FY25'!L7)</f>
        <v>5735.5160424776695</v>
      </c>
      <c r="M7" s="634">
        <f>AVERAGE('Summary FY24'!M7,'Summary FY25'!M7)</f>
        <v>5966.5225619712219</v>
      </c>
      <c r="N7" s="634">
        <f>AVERAGE('Summary FY24'!N7,'Summary FY25'!N7)</f>
        <v>6260.7204831995596</v>
      </c>
      <c r="O7" s="634">
        <f>AVERAGE('Summary FY24'!O7,'Summary FY25'!O7)</f>
        <v>6193.2100651388282</v>
      </c>
      <c r="P7" s="634">
        <f>AVERAGE('Summary FY24'!P7,'Summary FY25'!P7)</f>
        <v>6105.6514717632035</v>
      </c>
      <c r="Q7" s="634">
        <f>AVERAGE('Summary FY24'!Q7,'Summary FY25'!Q7)</f>
        <v>5857.2176245467554</v>
      </c>
      <c r="R7" s="634">
        <f>AVERAGE('Summary FY24'!R7,'Summary FY25'!R7)</f>
        <v>6457.6820828745576</v>
      </c>
      <c r="S7" s="629"/>
      <c r="T7" s="187"/>
      <c r="U7" s="277"/>
    </row>
    <row r="8" spans="1:21" ht="15.75" x14ac:dyDescent="0.25">
      <c r="A8" s="187"/>
      <c r="B8" s="626"/>
      <c r="C8" s="635" t="s">
        <v>363</v>
      </c>
      <c r="D8" s="636">
        <f>AVERAGE('Summary FY24'!D8,'Summary FY25'!D8)</f>
        <v>243.03500000000003</v>
      </c>
      <c r="E8" s="636">
        <f>AVERAGE('Summary FY24'!E8,'Summary FY25'!E8)</f>
        <v>243.03550000000001</v>
      </c>
      <c r="F8" s="636">
        <f>AVERAGE('Summary FY24'!F8,'Summary FY25'!F8)</f>
        <v>243.03550000000001</v>
      </c>
      <c r="G8" s="636">
        <f>AVERAGE('Summary FY24'!G8,'Summary FY25'!G8)</f>
        <v>243.31399999999999</v>
      </c>
      <c r="H8" s="636">
        <f>AVERAGE('Summary FY24'!H8,'Summary FY25'!H8)</f>
        <v>243.31399999999999</v>
      </c>
      <c r="I8" s="636">
        <f>AVERAGE('Summary FY24'!I8,'Summary FY25'!I8)</f>
        <v>243.31449999999998</v>
      </c>
      <c r="J8" s="636">
        <f>AVERAGE('Summary FY24'!J8,'Summary FY25'!J8)</f>
        <v>243.31449999999998</v>
      </c>
      <c r="K8" s="636">
        <f>AVERAGE('Summary FY24'!K8,'Summary FY25'!K8)</f>
        <v>243.31449999999998</v>
      </c>
      <c r="L8" s="636">
        <f>AVERAGE('Summary FY24'!L8,'Summary FY25'!L8)</f>
        <v>243.31399999999999</v>
      </c>
      <c r="M8" s="636">
        <f>AVERAGE('Summary FY24'!M8,'Summary FY25'!M8)</f>
        <v>243.31449999999998</v>
      </c>
      <c r="N8" s="636">
        <f>AVERAGE('Summary FY24'!N8,'Summary FY25'!N8)</f>
        <v>243.31399999999999</v>
      </c>
      <c r="O8" s="636">
        <f>AVERAGE('Summary FY24'!O8,'Summary FY25'!O8)</f>
        <v>243.31349999999998</v>
      </c>
      <c r="P8" s="636">
        <f>AVERAGE('Summary FY24'!P8,'Summary FY25'!P8)</f>
        <v>243.31349999999998</v>
      </c>
      <c r="Q8" s="636">
        <f>AVERAGE('Summary FY24'!Q8,'Summary FY25'!Q8)</f>
        <v>243.31349999999998</v>
      </c>
      <c r="R8" s="636">
        <f>AVERAGE('Summary FY24'!R8,'Summary FY25'!R8)</f>
        <v>243.24387241185701</v>
      </c>
      <c r="S8" s="629"/>
      <c r="T8" s="187"/>
    </row>
    <row r="9" spans="1:21" ht="15.75" x14ac:dyDescent="0.25">
      <c r="A9" s="187"/>
      <c r="B9" s="626"/>
      <c r="C9" s="637" t="s">
        <v>283</v>
      </c>
      <c r="D9" s="638">
        <f>AVERAGE('Summary FY24'!D9,'Summary FY25'!D9)</f>
        <v>82.154999999999987</v>
      </c>
      <c r="E9" s="638">
        <f>AVERAGE('Summary FY24'!E9,'Summary FY25'!E9)</f>
        <v>82.154999999999987</v>
      </c>
      <c r="F9" s="638">
        <f>AVERAGE('Summary FY24'!F9,'Summary FY25'!F9)</f>
        <v>82.154999999999987</v>
      </c>
      <c r="G9" s="638">
        <f>AVERAGE('Summary FY24'!G9,'Summary FY25'!G9)</f>
        <v>82.154999999999987</v>
      </c>
      <c r="H9" s="638">
        <f>AVERAGE('Summary FY24'!H9,'Summary FY25'!H9)</f>
        <v>82.154999999999987</v>
      </c>
      <c r="I9" s="638">
        <f>AVERAGE('Summary FY24'!I9,'Summary FY25'!I9)</f>
        <v>82.154999999999987</v>
      </c>
      <c r="J9" s="638">
        <f>AVERAGE('Summary FY24'!J9,'Summary FY25'!J9)</f>
        <v>82.154999999999987</v>
      </c>
      <c r="K9" s="638">
        <f>AVERAGE('Summary FY24'!K9,'Summary FY25'!K9)</f>
        <v>82.154999999999987</v>
      </c>
      <c r="L9" s="638">
        <f>AVERAGE('Summary FY24'!L9,'Summary FY25'!L9)</f>
        <v>82.154999999999987</v>
      </c>
      <c r="M9" s="638">
        <f>AVERAGE('Summary FY24'!M9,'Summary FY25'!M9)</f>
        <v>82.154999999999987</v>
      </c>
      <c r="N9" s="638">
        <f>AVERAGE('Summary FY24'!N9,'Summary FY25'!N9)</f>
        <v>82.154999999999987</v>
      </c>
      <c r="O9" s="638">
        <f>AVERAGE('Summary FY24'!O9,'Summary FY25'!O9)</f>
        <v>82.154999999999987</v>
      </c>
      <c r="P9" s="638">
        <f>AVERAGE('Summary FY24'!P9,'Summary FY25'!P9)</f>
        <v>82.154999999999987</v>
      </c>
      <c r="Q9" s="638">
        <f>AVERAGE('Summary FY24'!Q9,'Summary FY25'!Q9)</f>
        <v>82.154999999999987</v>
      </c>
      <c r="R9" s="638">
        <f>AVERAGE('Summary FY24'!R9,'Summary FY25'!R9)</f>
        <v>82.154999999999987</v>
      </c>
      <c r="S9" s="629"/>
      <c r="T9" s="187"/>
    </row>
    <row r="10" spans="1:21" ht="15.75" x14ac:dyDescent="0.25">
      <c r="A10" s="187"/>
      <c r="B10" s="626"/>
      <c r="C10" s="639" t="s">
        <v>251</v>
      </c>
      <c r="D10" s="640">
        <f>AVERAGE('Summary FY24'!D10,'Summary FY25'!D10)</f>
        <v>6069.9198644023872</v>
      </c>
      <c r="E10" s="640">
        <f>AVERAGE('Summary FY24'!E10,'Summary FY25'!E10)</f>
        <v>7353.5490158922639</v>
      </c>
      <c r="F10" s="640">
        <f>AVERAGE('Summary FY24'!F10,'Summary FY25'!F10)</f>
        <v>8171.0415977002976</v>
      </c>
      <c r="G10" s="640">
        <f>AVERAGE('Summary FY24'!G10,'Summary FY25'!G10)</f>
        <v>7922.4213144295427</v>
      </c>
      <c r="H10" s="640">
        <f>AVERAGE('Summary FY24'!H10,'Summary FY25'!H10)</f>
        <v>7312.5686561201019</v>
      </c>
      <c r="I10" s="640">
        <f>AVERAGE('Summary FY24'!I10,'Summary FY25'!I10)</f>
        <v>6921.3418986134629</v>
      </c>
      <c r="J10" s="640">
        <f>AVERAGE('Summary FY24'!J10,'Summary FY25'!J10)</f>
        <v>6145.0362610478751</v>
      </c>
      <c r="K10" s="640">
        <f>AVERAGE('Summary FY24'!K10,'Summary FY25'!K10)</f>
        <v>5962.3499330285613</v>
      </c>
      <c r="L10" s="640">
        <f>AVERAGE('Summary FY24'!L10,'Summary FY25'!L10)</f>
        <v>6060.9850424776705</v>
      </c>
      <c r="M10" s="640">
        <f>AVERAGE('Summary FY24'!M10,'Summary FY25'!M10)</f>
        <v>6291.992061971222</v>
      </c>
      <c r="N10" s="640">
        <f>AVERAGE('Summary FY24'!N10,'Summary FY25'!N10)</f>
        <v>6586.1894831995596</v>
      </c>
      <c r="O10" s="640">
        <f>AVERAGE('Summary FY24'!O10,'Summary FY25'!O10)</f>
        <v>6518.6785651388291</v>
      </c>
      <c r="P10" s="640">
        <f>AVERAGE('Summary FY24'!P10,'Summary FY25'!P10)</f>
        <v>6431.1199717632035</v>
      </c>
      <c r="Q10" s="640">
        <f>AVERAGE('Summary FY24'!Q10,'Summary FY25'!Q10)</f>
        <v>6182.6861245467553</v>
      </c>
      <c r="R10" s="641">
        <f>AVERAGE('Summary FY24'!R10,'Summary FY25'!R10)</f>
        <v>6783.0809552864148</v>
      </c>
      <c r="S10" s="629"/>
      <c r="T10" s="187"/>
      <c r="U10" s="277"/>
    </row>
    <row r="11" spans="1:21" ht="16.5" thickBot="1" x14ac:dyDescent="0.3">
      <c r="A11" s="187"/>
      <c r="B11" s="642"/>
      <c r="C11" s="643"/>
      <c r="D11" s="644"/>
      <c r="E11" s="644"/>
      <c r="F11" s="644"/>
      <c r="G11" s="644"/>
      <c r="H11" s="644"/>
      <c r="I11" s="644"/>
      <c r="J11" s="644"/>
      <c r="K11" s="644"/>
      <c r="L11" s="644"/>
      <c r="M11" s="644"/>
      <c r="N11" s="644"/>
      <c r="O11" s="644"/>
      <c r="P11" s="644"/>
      <c r="Q11" s="644"/>
      <c r="R11" s="644"/>
      <c r="S11" s="645"/>
      <c r="T11" s="187"/>
    </row>
    <row r="12" spans="1:21" ht="16.5" thickBot="1" x14ac:dyDescent="0.3">
      <c r="A12" s="187"/>
      <c r="B12" s="570"/>
      <c r="C12" s="577"/>
      <c r="D12" s="588"/>
      <c r="E12" s="588"/>
      <c r="F12" s="588"/>
      <c r="G12" s="588"/>
      <c r="H12" s="588"/>
      <c r="I12" s="588"/>
      <c r="J12" s="588"/>
      <c r="K12" s="588"/>
      <c r="L12" s="588"/>
      <c r="M12" s="588"/>
      <c r="N12" s="588"/>
      <c r="O12" s="588"/>
      <c r="P12" s="588"/>
      <c r="Q12" s="588"/>
      <c r="R12" s="588"/>
      <c r="S12" s="571"/>
      <c r="T12" s="187"/>
    </row>
    <row r="13" spans="1:21" ht="15.75" x14ac:dyDescent="0.25">
      <c r="A13" s="187"/>
      <c r="B13" s="622"/>
      <c r="C13" s="623"/>
      <c r="D13" s="624"/>
      <c r="E13" s="624"/>
      <c r="F13" s="624"/>
      <c r="G13" s="624"/>
      <c r="H13" s="624"/>
      <c r="I13" s="624"/>
      <c r="J13" s="624"/>
      <c r="K13" s="624"/>
      <c r="L13" s="624"/>
      <c r="M13" s="624"/>
      <c r="N13" s="624"/>
      <c r="O13" s="624"/>
      <c r="P13" s="624"/>
      <c r="Q13" s="624"/>
      <c r="R13" s="624"/>
      <c r="S13" s="625"/>
      <c r="T13" s="187"/>
    </row>
    <row r="14" spans="1:21" ht="47.25" x14ac:dyDescent="0.25">
      <c r="A14" s="187"/>
      <c r="B14" s="626"/>
      <c r="C14" s="627" t="s">
        <v>275</v>
      </c>
      <c r="D14" s="628" t="s">
        <v>0</v>
      </c>
      <c r="E14" s="628" t="s">
        <v>1</v>
      </c>
      <c r="F14" s="628" t="s">
        <v>2</v>
      </c>
      <c r="G14" s="628" t="s">
        <v>3</v>
      </c>
      <c r="H14" s="628" t="s">
        <v>4</v>
      </c>
      <c r="I14" s="628" t="s">
        <v>5</v>
      </c>
      <c r="J14" s="628" t="s">
        <v>56</v>
      </c>
      <c r="K14" s="628" t="s">
        <v>57</v>
      </c>
      <c r="L14" s="628" t="s">
        <v>7</v>
      </c>
      <c r="M14" s="628" t="s">
        <v>8</v>
      </c>
      <c r="N14" s="628" t="s">
        <v>9</v>
      </c>
      <c r="O14" s="628" t="s">
        <v>58</v>
      </c>
      <c r="P14" s="628" t="s">
        <v>59</v>
      </c>
      <c r="Q14" s="628" t="s">
        <v>11</v>
      </c>
      <c r="R14" s="628" t="s">
        <v>49</v>
      </c>
      <c r="S14" s="629"/>
      <c r="T14" s="187"/>
    </row>
    <row r="15" spans="1:21" ht="15.75" x14ac:dyDescent="0.25">
      <c r="A15" s="187"/>
      <c r="B15" s="626"/>
      <c r="C15" s="630" t="s">
        <v>412</v>
      </c>
      <c r="D15" s="631">
        <f>AVERAGE('Summary FY24'!D15,'Summary FY25'!D15)</f>
        <v>5506.6613015000003</v>
      </c>
      <c r="E15" s="631">
        <f>AVERAGE('Summary FY24'!E15,'Summary FY25'!E15)</f>
        <v>7473.4991475000006</v>
      </c>
      <c r="F15" s="631">
        <f>AVERAGE('Summary FY24'!F15,'Summary FY25'!F15)</f>
        <v>7782.9959500000004</v>
      </c>
      <c r="G15" s="631">
        <f>AVERAGE('Summary FY24'!G15,'Summary FY25'!G15)</f>
        <v>8061.0879260000002</v>
      </c>
      <c r="H15" s="631">
        <f>AVERAGE('Summary FY24'!H15,'Summary FY25'!H15)</f>
        <v>7533.2706625000001</v>
      </c>
      <c r="I15" s="631">
        <f>AVERAGE('Summary FY24'!I15,'Summary FY25'!I15)</f>
        <v>7681.9289069999995</v>
      </c>
      <c r="J15" s="631">
        <f>AVERAGE('Summary FY24'!J15,'Summary FY25'!J15)</f>
        <v>6019.4060069999996</v>
      </c>
      <c r="K15" s="631">
        <f>AVERAGE('Summary FY24'!K15,'Summary FY25'!K15)</f>
        <v>5593.8087940000005</v>
      </c>
      <c r="L15" s="631">
        <f>AVERAGE('Summary FY24'!L15,'Summary FY25'!L15)</f>
        <v>7564.8711384999997</v>
      </c>
      <c r="M15" s="631">
        <f>AVERAGE('Summary FY24'!M15,'Summary FY25'!M15)</f>
        <v>7027.3257709999998</v>
      </c>
      <c r="N15" s="631">
        <f>AVERAGE('Summary FY24'!N15,'Summary FY25'!N15)</f>
        <v>6646.5622045</v>
      </c>
      <c r="O15" s="631">
        <f>AVERAGE('Summary FY24'!O15,'Summary FY25'!O15)</f>
        <v>6395.9675040000002</v>
      </c>
      <c r="P15" s="631">
        <f>AVERAGE('Summary FY24'!P15,'Summary FY25'!P15)</f>
        <v>6286.7439235000002</v>
      </c>
      <c r="Q15" s="631">
        <f>AVERAGE('Summary FY24'!Q15,'Summary FY25'!Q15)</f>
        <v>6029.0143124999995</v>
      </c>
      <c r="R15" s="632">
        <f>AVERAGE('Summary FY24'!R15,'Summary FY25'!R15)</f>
        <v>6954.0885089183785</v>
      </c>
      <c r="S15" s="629"/>
      <c r="T15" s="187"/>
    </row>
    <row r="16" spans="1:21" ht="15.75" x14ac:dyDescent="0.25">
      <c r="A16" s="187"/>
      <c r="B16" s="626"/>
      <c r="C16" s="577"/>
      <c r="D16" s="588"/>
      <c r="E16" s="588"/>
      <c r="F16" s="588"/>
      <c r="G16" s="588"/>
      <c r="H16" s="588"/>
      <c r="I16" s="588"/>
      <c r="J16" s="588"/>
      <c r="K16" s="588"/>
      <c r="L16" s="588"/>
      <c r="M16" s="588"/>
      <c r="N16" s="588"/>
      <c r="O16" s="588"/>
      <c r="P16" s="588"/>
      <c r="Q16" s="588"/>
      <c r="R16" s="588"/>
      <c r="S16" s="629"/>
      <c r="T16" s="187"/>
    </row>
    <row r="17" spans="1:21" ht="15.75" x14ac:dyDescent="0.25">
      <c r="A17" s="187"/>
      <c r="B17" s="626"/>
      <c r="C17" s="633" t="s">
        <v>358</v>
      </c>
      <c r="D17" s="634">
        <f>AVERAGE('Summary FY24'!D17,'Summary FY25'!D17)</f>
        <v>5741.2845462349514</v>
      </c>
      <c r="E17" s="634">
        <f>AVERAGE('Summary FY24'!E17,'Summary FY25'!E17)</f>
        <v>6957.836668743601</v>
      </c>
      <c r="F17" s="634">
        <f>AVERAGE('Summary FY24'!F17,'Summary FY25'!F17)</f>
        <v>7943.5520537480879</v>
      </c>
      <c r="G17" s="634">
        <f>AVERAGE('Summary FY24'!G17,'Summary FY25'!G17)</f>
        <v>8198.3329947244438</v>
      </c>
      <c r="H17" s="634">
        <f>AVERAGE('Summary FY24'!H17,'Summary FY25'!H17)</f>
        <v>7295.4544503489178</v>
      </c>
      <c r="I17" s="634">
        <f>AVERAGE('Summary FY24'!I17,'Summary FY25'!I17)</f>
        <v>6990.8000372159786</v>
      </c>
      <c r="J17" s="634">
        <f>AVERAGE('Summary FY24'!J17,'Summary FY25'!J17)</f>
        <v>5823.3637678526275</v>
      </c>
      <c r="K17" s="634">
        <f>AVERAGE('Summary FY24'!K17,'Summary FY25'!K17)</f>
        <v>5833.5435599522807</v>
      </c>
      <c r="L17" s="634">
        <f>AVERAGE('Summary FY24'!L17,'Summary FY25'!L17)</f>
        <v>5897.3985348252754</v>
      </c>
      <c r="M17" s="634">
        <f>AVERAGE('Summary FY24'!M17,'Summary FY25'!M17)</f>
        <v>5785.3222879696586</v>
      </c>
      <c r="N17" s="634">
        <f>AVERAGE('Summary FY24'!N17,'Summary FY25'!N17)</f>
        <v>6280.8578753062666</v>
      </c>
      <c r="O17" s="634">
        <f>AVERAGE('Summary FY24'!O17,'Summary FY25'!O17)</f>
        <v>6186.2209133903598</v>
      </c>
      <c r="P17" s="634">
        <f>AVERAGE('Summary FY24'!P17,'Summary FY25'!P17)</f>
        <v>6186.2192689459152</v>
      </c>
      <c r="Q17" s="634">
        <f>AVERAGE('Summary FY24'!Q17,'Summary FY25'!Q17)</f>
        <v>4799.5489836649303</v>
      </c>
      <c r="R17" s="634">
        <f>AVERAGE('Summary FY24'!R17,'Summary FY25'!R17)</f>
        <v>6573.4520465124933</v>
      </c>
      <c r="S17" s="629"/>
      <c r="T17" s="187"/>
      <c r="U17" s="277"/>
    </row>
    <row r="18" spans="1:21" ht="15.75" x14ac:dyDescent="0.25">
      <c r="A18" s="187"/>
      <c r="B18" s="626"/>
      <c r="C18" s="635" t="s">
        <v>364</v>
      </c>
      <c r="D18" s="636">
        <f>AVERAGE('Summary FY24'!D18,'Summary FY25'!D18)</f>
        <v>149.35257630152313</v>
      </c>
      <c r="E18" s="636">
        <f>AVERAGE('Summary FY24'!E18,'Summary FY25'!E18)</f>
        <v>148.92608628583775</v>
      </c>
      <c r="F18" s="636">
        <f>AVERAGE('Summary FY24'!F18,'Summary FY25'!F18)</f>
        <v>150.27922163010766</v>
      </c>
      <c r="G18" s="636">
        <f>AVERAGE('Summary FY24'!G18,'Summary FY25'!G18)</f>
        <v>149.07911279365715</v>
      </c>
      <c r="H18" s="636">
        <f>AVERAGE('Summary FY24'!H18,'Summary FY25'!H18)</f>
        <v>150.01221449697607</v>
      </c>
      <c r="I18" s="636">
        <f>AVERAGE('Summary FY24'!I18,'Summary FY25'!I18)</f>
        <v>147.83174921019258</v>
      </c>
      <c r="J18" s="636">
        <f>AVERAGE('Summary FY24'!J18,'Summary FY25'!J18)</f>
        <v>146.46751217795963</v>
      </c>
      <c r="K18" s="636">
        <f>AVERAGE('Summary FY24'!K18,'Summary FY25'!K18)</f>
        <v>146.46751217795963</v>
      </c>
      <c r="L18" s="636">
        <f>AVERAGE('Summary FY24'!L18,'Summary FY25'!L18)</f>
        <v>148.12834592378289</v>
      </c>
      <c r="M18" s="636">
        <f>AVERAGE('Summary FY24'!M18,'Summary FY25'!M18)</f>
        <v>147.15620344129042</v>
      </c>
      <c r="N18" s="636">
        <f>AVERAGE('Summary FY24'!N18,'Summary FY25'!N18)</f>
        <v>148.85462058430079</v>
      </c>
      <c r="O18" s="636">
        <f>AVERAGE('Summary FY24'!O18,'Summary FY25'!O18)</f>
        <v>148.1803227487394</v>
      </c>
      <c r="P18" s="636">
        <f>AVERAGE('Summary FY24'!P18,'Summary FY25'!P18)</f>
        <v>148.1803227487394</v>
      </c>
      <c r="Q18" s="636">
        <f>AVERAGE('Summary FY24'!Q18,'Summary FY25'!Q18)</f>
        <v>150.10661422067858</v>
      </c>
      <c r="R18" s="636">
        <f>AVERAGE('Summary FY24'!R18,'Summary FY25'!R18)</f>
        <v>148.69499999999999</v>
      </c>
      <c r="S18" s="629"/>
      <c r="T18" s="187"/>
    </row>
    <row r="19" spans="1:21" ht="15.75" x14ac:dyDescent="0.25">
      <c r="A19" s="187"/>
      <c r="B19" s="626"/>
      <c r="C19" s="637" t="s">
        <v>283</v>
      </c>
      <c r="D19" s="638">
        <f>AVERAGE('Summary FY24'!D19,'Summary FY25'!D19)</f>
        <v>274.5765911700019</v>
      </c>
      <c r="E19" s="638">
        <f>AVERAGE('Summary FY24'!E19,'Summary FY25'!E19)</f>
        <v>274.5765911700019</v>
      </c>
      <c r="F19" s="638">
        <f>AVERAGE('Summary FY24'!F19,'Summary FY25'!F19)</f>
        <v>274.5765911700019</v>
      </c>
      <c r="G19" s="638">
        <f>AVERAGE('Summary FY24'!G19,'Summary FY25'!G19)</f>
        <v>274.5765911700019</v>
      </c>
      <c r="H19" s="638">
        <f>AVERAGE('Summary FY24'!H19,'Summary FY25'!H19)</f>
        <v>274.5765911700019</v>
      </c>
      <c r="I19" s="638">
        <f>AVERAGE('Summary FY24'!I19,'Summary FY25'!I19)</f>
        <v>274.5765911700019</v>
      </c>
      <c r="J19" s="638">
        <f>AVERAGE('Summary FY24'!J19,'Summary FY25'!J19)</f>
        <v>274.5765911700019</v>
      </c>
      <c r="K19" s="638">
        <f>AVERAGE('Summary FY24'!K19,'Summary FY25'!K19)</f>
        <v>274.5765911700019</v>
      </c>
      <c r="L19" s="638">
        <f>AVERAGE('Summary FY24'!L19,'Summary FY25'!L19)</f>
        <v>274.5765911700019</v>
      </c>
      <c r="M19" s="638">
        <f>AVERAGE('Summary FY24'!M19,'Summary FY25'!M19)</f>
        <v>274.5765911700019</v>
      </c>
      <c r="N19" s="638">
        <f>AVERAGE('Summary FY24'!N19,'Summary FY25'!N19)</f>
        <v>274.5765911700019</v>
      </c>
      <c r="O19" s="638">
        <f>AVERAGE('Summary FY24'!O19,'Summary FY25'!O19)</f>
        <v>274.5765911700019</v>
      </c>
      <c r="P19" s="638">
        <f>AVERAGE('Summary FY24'!P19,'Summary FY25'!P19)</f>
        <v>274.5765911700019</v>
      </c>
      <c r="Q19" s="638">
        <f>AVERAGE('Summary FY24'!Q19,'Summary FY25'!Q19)</f>
        <v>274.5765911700019</v>
      </c>
      <c r="R19" s="638">
        <f>AVERAGE('Summary FY24'!R19,'Summary FY25'!R19)</f>
        <v>274.5765911700019</v>
      </c>
      <c r="S19" s="629"/>
      <c r="T19" s="187"/>
    </row>
    <row r="20" spans="1:21" ht="15.75" x14ac:dyDescent="0.25">
      <c r="A20" s="187"/>
      <c r="B20" s="626"/>
      <c r="C20" s="639" t="s">
        <v>254</v>
      </c>
      <c r="D20" s="640">
        <f>AVERAGE('Summary FY24'!D20,'Summary FY25'!D20)</f>
        <v>6165.2137137064765</v>
      </c>
      <c r="E20" s="640">
        <f>AVERAGE('Summary FY24'!E20,'Summary FY25'!E20)</f>
        <v>7381.339346199441</v>
      </c>
      <c r="F20" s="640">
        <f>AVERAGE('Summary FY24'!F20,'Summary FY25'!F20)</f>
        <v>8368.4078665481975</v>
      </c>
      <c r="G20" s="640">
        <f>AVERAGE('Summary FY24'!G20,'Summary FY25'!G20)</f>
        <v>8621.9886986881029</v>
      </c>
      <c r="H20" s="640">
        <f>AVERAGE('Summary FY24'!H20,'Summary FY25'!H20)</f>
        <v>7720.0432560158952</v>
      </c>
      <c r="I20" s="640">
        <f>AVERAGE('Summary FY24'!I20,'Summary FY25'!I20)</f>
        <v>7413.2083775961728</v>
      </c>
      <c r="J20" s="640">
        <f>AVERAGE('Summary FY24'!J20,'Summary FY25'!J20)</f>
        <v>6244.4078712005885</v>
      </c>
      <c r="K20" s="640">
        <f>AVERAGE('Summary FY24'!K20,'Summary FY25'!K20)</f>
        <v>6254.5876633002426</v>
      </c>
      <c r="L20" s="640">
        <f>AVERAGE('Summary FY24'!L20,'Summary FY25'!L20)</f>
        <v>6320.1034719190611</v>
      </c>
      <c r="M20" s="640">
        <f>AVERAGE('Summary FY24'!M20,'Summary FY25'!M20)</f>
        <v>6207.0550825809514</v>
      </c>
      <c r="N20" s="640">
        <f>AVERAGE('Summary FY24'!N20,'Summary FY25'!N20)</f>
        <v>6704.2890870605697</v>
      </c>
      <c r="O20" s="640">
        <f>AVERAGE('Summary FY24'!O20,'Summary FY25'!O20)</f>
        <v>6608.9778273091006</v>
      </c>
      <c r="P20" s="640">
        <f>AVERAGE('Summary FY24'!P20,'Summary FY25'!P20)</f>
        <v>6608.976182864656</v>
      </c>
      <c r="Q20" s="640">
        <f>AVERAGE('Summary FY24'!Q20,'Summary FY25'!Q20)</f>
        <v>5224.2321890556104</v>
      </c>
      <c r="R20" s="641">
        <f>AVERAGE('Summary FY24'!R20,'Summary FY25'!R20)</f>
        <v>6996.7236376824949</v>
      </c>
      <c r="S20" s="629"/>
      <c r="T20" s="187"/>
      <c r="U20" s="277"/>
    </row>
    <row r="21" spans="1:21" ht="16.5" thickBot="1" x14ac:dyDescent="0.3">
      <c r="A21" s="187"/>
      <c r="B21" s="642"/>
      <c r="C21" s="643"/>
      <c r="D21" s="644"/>
      <c r="E21" s="644"/>
      <c r="F21" s="644"/>
      <c r="G21" s="644"/>
      <c r="H21" s="644"/>
      <c r="I21" s="644"/>
      <c r="J21" s="644"/>
      <c r="K21" s="644"/>
      <c r="L21" s="644"/>
      <c r="M21" s="644"/>
      <c r="N21" s="644"/>
      <c r="O21" s="644"/>
      <c r="P21" s="644"/>
      <c r="Q21" s="644"/>
      <c r="R21" s="644"/>
      <c r="S21" s="645"/>
      <c r="T21" s="187"/>
    </row>
    <row r="22" spans="1:21" ht="16.5" thickBot="1" x14ac:dyDescent="0.3">
      <c r="A22" s="187"/>
      <c r="B22" s="570"/>
      <c r="C22" s="577"/>
      <c r="D22" s="588"/>
      <c r="E22" s="588"/>
      <c r="F22" s="588"/>
      <c r="G22" s="588"/>
      <c r="H22" s="588"/>
      <c r="I22" s="588"/>
      <c r="J22" s="588"/>
      <c r="K22" s="588"/>
      <c r="L22" s="588"/>
      <c r="M22" s="588"/>
      <c r="N22" s="588"/>
      <c r="O22" s="588"/>
      <c r="P22" s="588"/>
      <c r="Q22" s="588"/>
      <c r="R22" s="588"/>
      <c r="S22" s="571"/>
      <c r="T22" s="187"/>
    </row>
    <row r="23" spans="1:21" ht="6.75" customHeight="1" thickTop="1" x14ac:dyDescent="0.25">
      <c r="A23" s="187"/>
      <c r="B23" s="556"/>
      <c r="C23" s="557"/>
      <c r="D23" s="558"/>
      <c r="E23" s="558"/>
      <c r="F23" s="558"/>
      <c r="G23" s="558"/>
      <c r="H23" s="558"/>
      <c r="I23" s="558"/>
      <c r="J23" s="558"/>
      <c r="K23" s="558"/>
      <c r="L23" s="558"/>
      <c r="M23" s="558"/>
      <c r="N23" s="558"/>
      <c r="O23" s="558"/>
      <c r="P23" s="558"/>
      <c r="Q23" s="558"/>
      <c r="R23" s="558"/>
      <c r="S23" s="559"/>
      <c r="T23" s="187"/>
    </row>
    <row r="24" spans="1:21" ht="15.75" x14ac:dyDescent="0.25">
      <c r="A24" s="187"/>
      <c r="B24" s="560"/>
      <c r="C24" s="561" t="s">
        <v>366</v>
      </c>
      <c r="D24" s="652" t="s">
        <v>425</v>
      </c>
      <c r="E24" s="563"/>
      <c r="F24" s="564"/>
      <c r="G24" s="565" t="s">
        <v>380</v>
      </c>
      <c r="H24" s="562" t="s">
        <v>239</v>
      </c>
      <c r="I24" s="564"/>
      <c r="J24" s="564"/>
      <c r="K24" s="565" t="s">
        <v>365</v>
      </c>
      <c r="L24" s="562" t="s">
        <v>238</v>
      </c>
      <c r="M24" s="564"/>
      <c r="N24" s="565" t="s">
        <v>323</v>
      </c>
      <c r="O24" s="562" t="s">
        <v>238</v>
      </c>
      <c r="P24" s="566"/>
      <c r="Q24" s="565" t="s">
        <v>424</v>
      </c>
      <c r="R24" s="562" t="s">
        <v>238</v>
      </c>
      <c r="S24" s="567"/>
      <c r="T24" s="187"/>
    </row>
    <row r="25" spans="1:21" ht="15.75" x14ac:dyDescent="0.25">
      <c r="A25" s="187"/>
      <c r="B25" s="560"/>
      <c r="C25" s="568" t="s">
        <v>252</v>
      </c>
      <c r="D25" s="569">
        <f>AVERAGE('Summary FY24'!D25,'Summary FY25'!D25)</f>
        <v>103164.37984435959</v>
      </c>
      <c r="E25" s="646"/>
      <c r="F25" s="571"/>
      <c r="G25" s="568" t="s">
        <v>252</v>
      </c>
      <c r="H25" s="572">
        <f>'Critical Prices'!C34</f>
        <v>36.30866508174563</v>
      </c>
      <c r="I25" s="647"/>
      <c r="J25" s="571"/>
      <c r="K25" s="568" t="s">
        <v>252</v>
      </c>
      <c r="L25" s="571">
        <f>R9+R8</f>
        <v>325.39887241185698</v>
      </c>
      <c r="M25" s="571"/>
      <c r="N25" s="568" t="s">
        <v>252</v>
      </c>
      <c r="O25" s="571">
        <f>R7</f>
        <v>6457.6820828745576</v>
      </c>
      <c r="P25" s="570"/>
      <c r="Q25" s="568" t="s">
        <v>252</v>
      </c>
      <c r="R25" s="571">
        <f>R5</f>
        <v>6735.6488618043531</v>
      </c>
      <c r="S25" s="567"/>
      <c r="T25" s="187"/>
    </row>
    <row r="26" spans="1:21" ht="15.75" x14ac:dyDescent="0.25">
      <c r="A26" s="187"/>
      <c r="B26" s="560"/>
      <c r="C26" s="573" t="s">
        <v>275</v>
      </c>
      <c r="D26" s="574">
        <f>AVERAGE('Summary FY24'!D26,'Summary FY25'!D26)</f>
        <v>124228.38588248508</v>
      </c>
      <c r="E26" s="570"/>
      <c r="F26" s="571"/>
      <c r="G26" s="573" t="s">
        <v>275</v>
      </c>
      <c r="H26" s="572">
        <f>'Critical Prices'!F34</f>
        <v>33.671791662297494</v>
      </c>
      <c r="I26" s="571"/>
      <c r="J26" s="571"/>
      <c r="K26" s="573" t="s">
        <v>275</v>
      </c>
      <c r="L26" s="571">
        <f>R19+R18</f>
        <v>423.2715911700019</v>
      </c>
      <c r="M26" s="571"/>
      <c r="N26" s="573" t="s">
        <v>275</v>
      </c>
      <c r="O26" s="571">
        <f>R17</f>
        <v>6573.4520465124933</v>
      </c>
      <c r="P26" s="570"/>
      <c r="Q26" s="573" t="s">
        <v>275</v>
      </c>
      <c r="R26" s="571">
        <f>R15</f>
        <v>6954.0885089183785</v>
      </c>
      <c r="S26" s="567"/>
      <c r="T26" s="187"/>
    </row>
    <row r="27" spans="1:21" ht="15.75" x14ac:dyDescent="0.25">
      <c r="A27" s="187"/>
      <c r="B27" s="560"/>
      <c r="C27" s="575" t="s">
        <v>392</v>
      </c>
      <c r="D27" s="576">
        <f>D26-D25</f>
        <v>21064.006038125488</v>
      </c>
      <c r="E27" s="570"/>
      <c r="F27" s="571"/>
      <c r="G27" s="573" t="s">
        <v>237</v>
      </c>
      <c r="H27" s="572">
        <f>H26-H25</f>
        <v>-2.6368734194481362</v>
      </c>
      <c r="I27" s="571"/>
      <c r="J27" s="571"/>
      <c r="K27" s="573" t="s">
        <v>237</v>
      </c>
      <c r="L27" s="571">
        <f>L26-L25</f>
        <v>97.872718758144913</v>
      </c>
      <c r="M27" s="571"/>
      <c r="N27" s="573" t="s">
        <v>237</v>
      </c>
      <c r="O27" s="571">
        <f>O26-O25</f>
        <v>115.76996363793569</v>
      </c>
      <c r="P27" s="570"/>
      <c r="Q27" s="577" t="s">
        <v>317</v>
      </c>
      <c r="R27" s="571">
        <f>R26-R25</f>
        <v>218.43964711402532</v>
      </c>
      <c r="S27" s="567"/>
      <c r="T27" s="187"/>
    </row>
    <row r="28" spans="1:21" ht="15.75" x14ac:dyDescent="0.25">
      <c r="A28" s="187"/>
      <c r="B28" s="560"/>
      <c r="C28" s="573"/>
      <c r="D28" s="569"/>
      <c r="E28" s="570"/>
      <c r="F28" s="571"/>
      <c r="G28" s="573"/>
      <c r="H28" s="572"/>
      <c r="I28" s="571"/>
      <c r="J28" s="571"/>
      <c r="K28" s="573"/>
      <c r="L28" s="571"/>
      <c r="M28" s="571"/>
      <c r="N28" s="573"/>
      <c r="O28" s="571"/>
      <c r="P28" s="570"/>
      <c r="Q28" s="577"/>
      <c r="R28" s="571"/>
      <c r="S28" s="567"/>
      <c r="T28" s="187"/>
    </row>
    <row r="29" spans="1:21" ht="15.75" x14ac:dyDescent="0.25">
      <c r="A29" s="187"/>
      <c r="B29" s="560"/>
      <c r="C29" s="575" t="s">
        <v>381</v>
      </c>
      <c r="D29" s="576">
        <f>(O27*'Critical Prices'!$M$16)/1000*H29</f>
        <v>35521.132985605254</v>
      </c>
      <c r="E29" s="570"/>
      <c r="F29" s="571"/>
      <c r="G29" s="573" t="s">
        <v>394</v>
      </c>
      <c r="H29" s="572">
        <v>34.93</v>
      </c>
      <c r="I29" s="571"/>
      <c r="J29" s="571"/>
      <c r="K29" s="573"/>
      <c r="L29" s="571"/>
      <c r="M29" s="571"/>
      <c r="N29" s="573"/>
      <c r="O29" s="571"/>
      <c r="P29" s="570"/>
      <c r="Q29" s="577"/>
      <c r="R29" s="571"/>
      <c r="S29" s="567"/>
      <c r="T29" s="187"/>
    </row>
    <row r="30" spans="1:21" ht="10.5" customHeight="1" x14ac:dyDescent="0.25">
      <c r="A30" s="187"/>
      <c r="B30" s="560"/>
      <c r="C30" s="577"/>
      <c r="D30" s="569"/>
      <c r="E30" s="570"/>
      <c r="F30" s="571"/>
      <c r="G30" s="573"/>
      <c r="H30" s="572"/>
      <c r="I30" s="571"/>
      <c r="J30" s="571"/>
      <c r="K30" s="573"/>
      <c r="L30" s="578"/>
      <c r="M30" s="571"/>
      <c r="N30" s="573"/>
      <c r="O30" s="579"/>
      <c r="P30" s="570"/>
      <c r="Q30" s="577"/>
      <c r="R30" s="571"/>
      <c r="S30" s="567"/>
      <c r="T30" s="187"/>
    </row>
    <row r="31" spans="1:21" ht="4.5" customHeight="1" x14ac:dyDescent="0.25">
      <c r="A31" s="187"/>
      <c r="B31" s="560"/>
      <c r="C31" s="580"/>
      <c r="D31" s="581"/>
      <c r="E31" s="581"/>
      <c r="F31" s="581"/>
      <c r="G31" s="581"/>
      <c r="H31" s="581"/>
      <c r="I31" s="581"/>
      <c r="J31" s="581"/>
      <c r="K31" s="581"/>
      <c r="L31" s="581"/>
      <c r="M31" s="581"/>
      <c r="N31" s="581"/>
      <c r="O31" s="581"/>
      <c r="P31" s="581"/>
      <c r="Q31" s="581"/>
      <c r="R31" s="581"/>
      <c r="S31" s="567"/>
      <c r="T31" s="187"/>
    </row>
    <row r="32" spans="1:21" ht="10.5" customHeight="1" x14ac:dyDescent="0.25">
      <c r="A32" s="187"/>
      <c r="B32" s="560"/>
      <c r="C32" s="570"/>
      <c r="D32" s="582"/>
      <c r="E32" s="571"/>
      <c r="F32" s="571"/>
      <c r="G32" s="571"/>
      <c r="H32" s="571"/>
      <c r="I32" s="571"/>
      <c r="J32" s="571"/>
      <c r="K32" s="571"/>
      <c r="L32" s="571"/>
      <c r="M32" s="571"/>
      <c r="N32" s="571"/>
      <c r="O32" s="571"/>
      <c r="P32" s="571"/>
      <c r="Q32" s="571"/>
      <c r="R32" s="571"/>
      <c r="S32" s="567"/>
      <c r="T32" s="187"/>
    </row>
    <row r="33" spans="1:25" ht="15.75" x14ac:dyDescent="0.25">
      <c r="A33" s="187"/>
      <c r="B33" s="560"/>
      <c r="C33" s="583" t="s">
        <v>393</v>
      </c>
      <c r="D33" s="584">
        <f>D27</f>
        <v>21064.006038125488</v>
      </c>
      <c r="E33" s="571"/>
      <c r="F33" s="585"/>
      <c r="G33" s="585"/>
      <c r="H33" s="585"/>
      <c r="I33" s="585"/>
      <c r="J33" s="586" t="s">
        <v>423</v>
      </c>
      <c r="K33" s="585"/>
      <c r="L33" s="655" t="s">
        <v>395</v>
      </c>
      <c r="M33" s="656"/>
      <c r="N33" s="656"/>
      <c r="O33" s="656"/>
      <c r="P33" s="656"/>
      <c r="Q33" s="656"/>
      <c r="R33" s="657"/>
      <c r="S33" s="567"/>
      <c r="T33" s="187"/>
      <c r="U33" s="200"/>
      <c r="V33" s="200"/>
    </row>
    <row r="34" spans="1:25" ht="15.75" x14ac:dyDescent="0.25">
      <c r="A34" s="187"/>
      <c r="B34" s="560"/>
      <c r="C34" s="577"/>
      <c r="D34" s="569"/>
      <c r="E34" s="571"/>
      <c r="F34" s="585"/>
      <c r="G34" s="585"/>
      <c r="H34" s="585"/>
      <c r="I34" s="573" t="s">
        <v>259</v>
      </c>
      <c r="J34" s="572">
        <v>20.056044460580193</v>
      </c>
      <c r="K34" s="585"/>
      <c r="L34" s="587"/>
      <c r="M34" s="573" t="s">
        <v>308</v>
      </c>
      <c r="N34" s="588">
        <f>AVERAGE('Summary FY24'!N34,'Summary FY25'!N34)</f>
        <v>8873.2803805528802</v>
      </c>
      <c r="O34" s="589"/>
      <c r="P34" s="589"/>
      <c r="Q34" s="590" t="s">
        <v>310</v>
      </c>
      <c r="R34" s="591">
        <f>AVERAGE('Summary FY24'!R34,'Summary FY25'!R34)</f>
        <v>2130.4391576311041</v>
      </c>
      <c r="S34" s="567"/>
      <c r="T34" s="187"/>
      <c r="U34" s="200"/>
      <c r="V34" s="187"/>
      <c r="W34" s="483"/>
    </row>
    <row r="35" spans="1:25" ht="15.75" x14ac:dyDescent="0.25">
      <c r="A35" s="187"/>
      <c r="B35" s="560"/>
      <c r="C35" s="583" t="s">
        <v>367</v>
      </c>
      <c r="D35" s="592">
        <f>D29</f>
        <v>35521.132985605254</v>
      </c>
      <c r="E35" s="570"/>
      <c r="F35" s="585"/>
      <c r="G35" s="648"/>
      <c r="H35" s="649"/>
      <c r="I35" s="650" t="s">
        <v>397</v>
      </c>
      <c r="J35" s="651">
        <f>((-D41/1000)/J34)/100</f>
        <v>-7.5197367006952873E-3</v>
      </c>
      <c r="K35" s="585"/>
      <c r="L35" s="587"/>
      <c r="M35" s="590" t="s">
        <v>309</v>
      </c>
      <c r="N35" s="597">
        <f>AVERAGE('Summary FY24'!N35,'Summary FY25'!N35)</f>
        <v>8860.7298317255954</v>
      </c>
      <c r="O35" s="589"/>
      <c r="P35" s="589"/>
      <c r="Q35" s="590" t="s">
        <v>311</v>
      </c>
      <c r="R35" s="591">
        <f>AVERAGE('Summary FY24'!R35,'Summary FY25'!R35)</f>
        <v>1864.006194043101</v>
      </c>
      <c r="S35" s="567"/>
      <c r="T35" s="519"/>
      <c r="U35" s="479"/>
      <c r="V35" s="200"/>
      <c r="W35" s="483"/>
    </row>
    <row r="36" spans="1:25" ht="15.75" x14ac:dyDescent="0.25">
      <c r="A36" s="187"/>
      <c r="B36" s="560"/>
      <c r="C36" s="570"/>
      <c r="D36" s="570"/>
      <c r="E36" s="570"/>
      <c r="F36" s="585"/>
      <c r="G36" s="585"/>
      <c r="H36" s="585"/>
      <c r="I36" s="585"/>
      <c r="J36" s="585"/>
      <c r="K36" s="585"/>
      <c r="L36" s="598"/>
      <c r="M36" s="589"/>
      <c r="N36" s="589"/>
      <c r="O36" s="589"/>
      <c r="P36" s="589"/>
      <c r="Q36" s="589"/>
      <c r="R36" s="599"/>
      <c r="S36" s="567"/>
      <c r="T36" s="187"/>
      <c r="U36" s="483"/>
      <c r="V36" s="483"/>
      <c r="W36" s="483"/>
    </row>
    <row r="37" spans="1:25" ht="15.75" x14ac:dyDescent="0.25">
      <c r="A37" s="187"/>
      <c r="B37" s="560"/>
      <c r="C37" s="600" t="s">
        <v>255</v>
      </c>
      <c r="D37" s="569">
        <f>AVERAGE('Summary FY24'!D37,'Summary FY25'!D37)</f>
        <v>300665.12643230794</v>
      </c>
      <c r="E37" s="571"/>
      <c r="F37" s="585"/>
      <c r="G37" s="585"/>
      <c r="H37" s="585"/>
      <c r="I37" s="585"/>
      <c r="J37" s="585"/>
      <c r="K37" s="585"/>
      <c r="L37" s="601"/>
      <c r="M37" s="590" t="s">
        <v>312</v>
      </c>
      <c r="N37" s="588">
        <f>AVERAGE('Summary FY24'!N37,'Summary FY25'!N37)</f>
        <v>6783.0809552864148</v>
      </c>
      <c r="O37" s="589"/>
      <c r="P37" s="571"/>
      <c r="Q37" s="573" t="s">
        <v>314</v>
      </c>
      <c r="R37" s="602">
        <f>AVERAGE('Summary FY24'!R37,'Summary FY25'!R37)</f>
        <v>25.541770833333331</v>
      </c>
      <c r="S37" s="567"/>
      <c r="T37" s="187"/>
      <c r="U37" s="483"/>
      <c r="V37" s="483"/>
      <c r="W37" s="483"/>
    </row>
    <row r="38" spans="1:25" ht="15.75" x14ac:dyDescent="0.25">
      <c r="A38" s="187"/>
      <c r="B38" s="560"/>
      <c r="C38" s="600" t="s">
        <v>256</v>
      </c>
      <c r="D38" s="569">
        <f>AVERAGE('Summary FY24'!D38,'Summary FY25'!D38)</f>
        <v>259161.60476867732</v>
      </c>
      <c r="E38" s="571"/>
      <c r="F38" s="585"/>
      <c r="G38" s="585"/>
      <c r="H38" s="585"/>
      <c r="I38" s="585"/>
      <c r="J38" s="585"/>
      <c r="K38" s="585"/>
      <c r="L38" s="603"/>
      <c r="M38" s="604" t="s">
        <v>313</v>
      </c>
      <c r="N38" s="605">
        <f>AVERAGE('Summary FY24'!N38,'Summary FY25'!N38)</f>
        <v>6996.7236376824949</v>
      </c>
      <c r="O38" s="606"/>
      <c r="P38" s="607"/>
      <c r="Q38" s="608" t="s">
        <v>315</v>
      </c>
      <c r="R38" s="609">
        <f>AVERAGE('Summary FY24'!R38,'Summary FY25'!R38)</f>
        <v>25.973400000000005</v>
      </c>
      <c r="S38" s="567"/>
      <c r="T38" s="187"/>
      <c r="U38" s="483"/>
      <c r="V38" s="483"/>
      <c r="W38" s="483"/>
    </row>
    <row r="39" spans="1:25" ht="15.75" x14ac:dyDescent="0.25">
      <c r="A39" s="187"/>
      <c r="B39" s="560"/>
      <c r="C39" s="583" t="s">
        <v>257</v>
      </c>
      <c r="D39" s="592">
        <f>D38-D37</f>
        <v>-41503.521663630614</v>
      </c>
      <c r="E39" s="571"/>
      <c r="F39" s="571"/>
      <c r="G39" s="573"/>
      <c r="H39" s="585"/>
      <c r="I39" s="585"/>
      <c r="J39" s="571"/>
      <c r="K39" s="571"/>
      <c r="L39" s="571"/>
      <c r="M39" s="571"/>
      <c r="N39" s="585"/>
      <c r="O39" s="585"/>
      <c r="P39" s="585"/>
      <c r="Q39" s="610"/>
      <c r="R39" s="611"/>
      <c r="S39" s="567"/>
      <c r="T39" s="187"/>
    </row>
    <row r="40" spans="1:25" ht="15.75" x14ac:dyDescent="0.25">
      <c r="A40" s="187"/>
      <c r="B40" s="560"/>
      <c r="C40" s="570"/>
      <c r="D40" s="571"/>
      <c r="E40" s="571"/>
      <c r="F40" s="585"/>
      <c r="G40" s="571"/>
      <c r="H40" s="585"/>
      <c r="I40" s="585"/>
      <c r="J40" s="585"/>
      <c r="K40" s="571"/>
      <c r="L40" s="571"/>
      <c r="M40" s="571"/>
      <c r="N40" s="573"/>
      <c r="O40" s="571"/>
      <c r="P40" s="571"/>
      <c r="Q40" s="573"/>
      <c r="R40" s="612"/>
      <c r="S40" s="567"/>
      <c r="T40" s="187"/>
    </row>
    <row r="41" spans="1:25" ht="15.75" x14ac:dyDescent="0.25">
      <c r="A41" s="187"/>
      <c r="B41" s="560"/>
      <c r="C41" s="613" t="s">
        <v>258</v>
      </c>
      <c r="D41" s="614">
        <f>D33+D35+D39</f>
        <v>15081.617360100128</v>
      </c>
      <c r="E41" s="571"/>
      <c r="F41" s="585"/>
      <c r="G41" s="571"/>
      <c r="H41" s="585"/>
      <c r="I41" s="585"/>
      <c r="J41" s="589"/>
      <c r="K41" s="571"/>
      <c r="L41" s="571"/>
      <c r="M41" s="571"/>
      <c r="N41" s="573"/>
      <c r="O41" s="571"/>
      <c r="P41" s="615"/>
      <c r="Q41" s="573"/>
      <c r="R41" s="616"/>
      <c r="S41" s="567"/>
      <c r="T41" s="187"/>
    </row>
    <row r="42" spans="1:25" ht="10.5" customHeight="1" thickBot="1" x14ac:dyDescent="0.3">
      <c r="A42" s="187"/>
      <c r="B42" s="617"/>
      <c r="C42" s="618"/>
      <c r="D42" s="619"/>
      <c r="E42" s="619"/>
      <c r="F42" s="619"/>
      <c r="G42" s="619"/>
      <c r="H42" s="619"/>
      <c r="I42" s="619"/>
      <c r="J42" s="619"/>
      <c r="K42" s="619"/>
      <c r="L42" s="619"/>
      <c r="M42" s="619"/>
      <c r="N42" s="619"/>
      <c r="O42" s="619"/>
      <c r="P42" s="619"/>
      <c r="Q42" s="619"/>
      <c r="R42" s="620"/>
      <c r="S42" s="621"/>
    </row>
    <row r="43" spans="1:25" ht="15.75" thickTop="1" x14ac:dyDescent="0.25">
      <c r="A43" s="187"/>
      <c r="B43" s="187"/>
      <c r="C43" s="520"/>
      <c r="D43" s="200"/>
      <c r="E43" s="200"/>
      <c r="F43" s="200"/>
      <c r="G43" s="200"/>
      <c r="H43" s="200"/>
      <c r="I43" s="200"/>
      <c r="J43" s="200"/>
      <c r="K43" s="200"/>
      <c r="L43" s="323"/>
      <c r="M43" s="200"/>
      <c r="N43" s="200"/>
      <c r="O43" s="200"/>
      <c r="P43" s="200"/>
      <c r="Q43" s="200"/>
      <c r="R43" s="200"/>
      <c r="S43" s="187"/>
      <c r="T43" s="187"/>
    </row>
    <row r="44" spans="1:25" x14ac:dyDescent="0.25">
      <c r="L44" s="329"/>
      <c r="R44" s="291"/>
    </row>
    <row r="45" spans="1:25" x14ac:dyDescent="0.25">
      <c r="B45" s="451"/>
      <c r="C45" s="279"/>
      <c r="F45" s="200"/>
      <c r="J45" s="200"/>
      <c r="K45" s="208"/>
      <c r="Y45" s="187"/>
    </row>
    <row r="46" spans="1:25" ht="36" customHeight="1" x14ac:dyDescent="0.25">
      <c r="C46" s="653"/>
      <c r="D46" s="654"/>
      <c r="E46" s="654"/>
      <c r="F46" s="654"/>
      <c r="G46" s="654"/>
      <c r="H46" s="654"/>
      <c r="I46" s="654"/>
      <c r="J46" s="654"/>
      <c r="K46" s="654"/>
      <c r="L46" s="654"/>
      <c r="M46" s="654"/>
      <c r="N46" s="654"/>
      <c r="O46" s="654"/>
      <c r="P46" s="654"/>
      <c r="Q46" s="654"/>
      <c r="R46" s="654"/>
      <c r="S46" s="654"/>
    </row>
    <row r="47" spans="1:25" ht="36" customHeight="1" x14ac:dyDescent="0.25">
      <c r="C47" s="653"/>
      <c r="D47" s="654"/>
      <c r="E47" s="654"/>
      <c r="F47" s="654"/>
      <c r="G47" s="654"/>
      <c r="H47" s="654"/>
      <c r="I47" s="654"/>
      <c r="J47" s="654"/>
      <c r="K47" s="654"/>
      <c r="L47" s="654"/>
      <c r="M47" s="654"/>
      <c r="N47" s="654"/>
      <c r="O47" s="654"/>
      <c r="P47" s="654"/>
      <c r="Q47" s="654"/>
      <c r="R47" s="654"/>
      <c r="S47" s="654"/>
    </row>
    <row r="48" spans="1:25" ht="38.25" customHeight="1" x14ac:dyDescent="0.25">
      <c r="C48" s="653"/>
      <c r="D48" s="654"/>
      <c r="E48" s="654"/>
      <c r="F48" s="654"/>
      <c r="G48" s="654"/>
      <c r="H48" s="654"/>
      <c r="I48" s="654"/>
      <c r="J48" s="654"/>
      <c r="K48" s="654"/>
      <c r="L48" s="654"/>
      <c r="M48" s="654"/>
      <c r="N48" s="654"/>
      <c r="O48" s="654"/>
      <c r="P48" s="654"/>
      <c r="Q48" s="654"/>
      <c r="R48" s="654"/>
      <c r="S48" s="654"/>
    </row>
    <row r="49" spans="3:19" ht="36" customHeight="1" x14ac:dyDescent="0.25">
      <c r="C49" s="653"/>
      <c r="D49" s="654"/>
      <c r="E49" s="654"/>
      <c r="F49" s="654"/>
      <c r="G49" s="654"/>
      <c r="H49" s="654"/>
      <c r="I49" s="654"/>
      <c r="J49" s="654"/>
      <c r="K49" s="654"/>
      <c r="L49" s="654"/>
      <c r="M49" s="654"/>
      <c r="N49" s="654"/>
      <c r="O49" s="654"/>
      <c r="P49" s="654"/>
      <c r="Q49" s="654"/>
      <c r="R49" s="654"/>
      <c r="S49" s="654"/>
    </row>
    <row r="50" spans="3:19" ht="36" customHeight="1" x14ac:dyDescent="0.25">
      <c r="C50" s="653"/>
      <c r="D50" s="654"/>
      <c r="E50" s="654"/>
      <c r="F50" s="654"/>
      <c r="G50" s="654"/>
      <c r="H50" s="654"/>
      <c r="I50" s="654"/>
      <c r="J50" s="654"/>
      <c r="K50" s="654"/>
      <c r="L50" s="654"/>
      <c r="M50" s="654"/>
      <c r="N50" s="654"/>
      <c r="O50" s="654"/>
      <c r="P50" s="654"/>
      <c r="Q50" s="654"/>
      <c r="R50" s="654"/>
      <c r="S50" s="654"/>
    </row>
  </sheetData>
  <mergeCells count="6">
    <mergeCell ref="C50:S50"/>
    <mergeCell ref="L33:R33"/>
    <mergeCell ref="C46:S46"/>
    <mergeCell ref="C47:S47"/>
    <mergeCell ref="C48:S48"/>
    <mergeCell ref="C49:S49"/>
  </mergeCells>
  <pageMargins left="0.7" right="0.7" top="0.75" bottom="0.75" header="0.3" footer="0.3"/>
  <pageSetup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W50"/>
  <sheetViews>
    <sheetView zoomScale="80" zoomScaleNormal="80" workbookViewId="0">
      <selection activeCell="U12" sqref="U12"/>
    </sheetView>
  </sheetViews>
  <sheetFormatPr defaultRowHeight="15" x14ac:dyDescent="0.25"/>
  <cols>
    <col min="1" max="2" width="9.140625" style="243"/>
    <col min="3" max="3" width="45.42578125" style="243" customWidth="1"/>
    <col min="4" max="4" width="13.5703125" style="243" bestFit="1" customWidth="1"/>
    <col min="5" max="5" width="9.7109375" style="243" bestFit="1" customWidth="1"/>
    <col min="6" max="6" width="12.5703125" style="243" bestFit="1" customWidth="1"/>
    <col min="7" max="7" width="11.28515625" style="243" bestFit="1" customWidth="1"/>
    <col min="8" max="8" width="12.28515625" style="243" bestFit="1" customWidth="1"/>
    <col min="9" max="11" width="9.7109375" style="243" bestFit="1" customWidth="1"/>
    <col min="12" max="14" width="10.28515625" style="243" bestFit="1" customWidth="1"/>
    <col min="15" max="15" width="10.28515625" style="243" customWidth="1"/>
    <col min="16" max="16" width="10.28515625" style="243" bestFit="1" customWidth="1"/>
    <col min="17" max="18" width="9.7109375" style="243" bestFit="1" customWidth="1"/>
    <col min="19" max="16384" width="9.140625" style="243"/>
  </cols>
  <sheetData>
    <row r="1" spans="1:21" ht="21" x14ac:dyDescent="0.35">
      <c r="A1" s="471" t="s">
        <v>401</v>
      </c>
      <c r="G1" s="533" t="s">
        <v>417</v>
      </c>
      <c r="M1" s="265"/>
    </row>
    <row r="2" spans="1:21" ht="15.75" thickBot="1" x14ac:dyDescent="0.3">
      <c r="B2" s="330"/>
    </row>
    <row r="3" spans="1:21" x14ac:dyDescent="0.25">
      <c r="A3" s="187"/>
      <c r="B3" s="189"/>
      <c r="C3" s="190"/>
      <c r="D3" s="191"/>
      <c r="E3" s="191"/>
      <c r="F3" s="191"/>
      <c r="G3" s="191"/>
      <c r="H3" s="191"/>
      <c r="I3" s="191"/>
      <c r="J3" s="191"/>
      <c r="K3" s="191"/>
      <c r="L3" s="191"/>
      <c r="M3" s="191"/>
      <c r="N3" s="191"/>
      <c r="O3" s="191"/>
      <c r="P3" s="191"/>
      <c r="Q3" s="191"/>
      <c r="R3" s="191"/>
      <c r="S3" s="212"/>
      <c r="T3" s="187"/>
    </row>
    <row r="4" spans="1:21" x14ac:dyDescent="0.25">
      <c r="A4" s="187"/>
      <c r="B4" s="192"/>
      <c r="C4" s="444" t="s">
        <v>252</v>
      </c>
      <c r="D4" s="246" t="s">
        <v>0</v>
      </c>
      <c r="E4" s="246" t="s">
        <v>1</v>
      </c>
      <c r="F4" s="246" t="s">
        <v>2</v>
      </c>
      <c r="G4" s="246" t="s">
        <v>3</v>
      </c>
      <c r="H4" s="246" t="s">
        <v>4</v>
      </c>
      <c r="I4" s="246" t="s">
        <v>5</v>
      </c>
      <c r="J4" s="246" t="s">
        <v>56</v>
      </c>
      <c r="K4" s="246" t="s">
        <v>57</v>
      </c>
      <c r="L4" s="246" t="s">
        <v>7</v>
      </c>
      <c r="M4" s="246" t="s">
        <v>8</v>
      </c>
      <c r="N4" s="246" t="s">
        <v>9</v>
      </c>
      <c r="O4" s="246" t="s">
        <v>58</v>
      </c>
      <c r="P4" s="246" t="s">
        <v>59</v>
      </c>
      <c r="Q4" s="246" t="s">
        <v>11</v>
      </c>
      <c r="R4" s="246" t="s">
        <v>49</v>
      </c>
      <c r="S4" s="199"/>
      <c r="T4" s="187"/>
    </row>
    <row r="5" spans="1:21" x14ac:dyDescent="0.25">
      <c r="A5" s="187"/>
      <c r="B5" s="192"/>
      <c r="C5" s="202" t="s">
        <v>411</v>
      </c>
      <c r="D5" s="201">
        <f>'FY25 80WYFedReport'!D283</f>
        <v>5998.1311983026699</v>
      </c>
      <c r="E5" s="201">
        <f>'FY25 80WYFedReport'!E283</f>
        <v>7884.9951159387801</v>
      </c>
      <c r="F5" s="201">
        <f>'FY25 80WYFedReport'!F283</f>
        <v>7612.2477558084902</v>
      </c>
      <c r="G5" s="201">
        <f>'FY25 80WYFedReport'!G283</f>
        <v>6265.52324749128</v>
      </c>
      <c r="H5" s="201">
        <f>'FY25 80WYFedReport'!H283</f>
        <v>5931.7347828652801</v>
      </c>
      <c r="I5" s="201">
        <f>'FY25 80WYFedReport'!I283</f>
        <v>6388.4861659932603</v>
      </c>
      <c r="J5" s="201">
        <f>'FY25 80WYFedReport'!J283</f>
        <v>5866.29094392767</v>
      </c>
      <c r="K5" s="201">
        <f>'FY25 80WYFedReport'!K283</f>
        <v>5048.2686126981398</v>
      </c>
      <c r="L5" s="201">
        <f>'FY25 80WYFedReport'!L283</f>
        <v>7005.8106064707999</v>
      </c>
      <c r="M5" s="201">
        <f>'FY25 80WYFedReport'!M283</f>
        <v>7682.33348514717</v>
      </c>
      <c r="N5" s="201">
        <f>'FY25 80WYFedReport'!N283</f>
        <v>6893.2481383198401</v>
      </c>
      <c r="O5" s="201">
        <f>'FY25 80WYFedReport'!O283</f>
        <v>6842.9755235032098</v>
      </c>
      <c r="P5" s="201">
        <f>'FY25 80WYFedReport'!P283</f>
        <v>6520.4233867167304</v>
      </c>
      <c r="Q5" s="201">
        <f>'FY25 80WYFedReport'!Q283</f>
        <v>6389.7850284898504</v>
      </c>
      <c r="R5" s="247">
        <f>'FY25 80WYFedReport'!R283</f>
        <v>6682.606229854192</v>
      </c>
      <c r="S5" s="199"/>
      <c r="T5" s="187"/>
    </row>
    <row r="6" spans="1:21" x14ac:dyDescent="0.25">
      <c r="A6" s="187"/>
      <c r="B6" s="192"/>
      <c r="C6" s="196"/>
      <c r="D6" s="197"/>
      <c r="E6" s="197"/>
      <c r="F6" s="197"/>
      <c r="G6" s="197"/>
      <c r="H6" s="197"/>
      <c r="I6" s="197"/>
      <c r="J6" s="197"/>
      <c r="K6" s="197"/>
      <c r="L6" s="197"/>
      <c r="M6" s="197"/>
      <c r="N6" s="197"/>
      <c r="O6" s="197"/>
      <c r="P6" s="197"/>
      <c r="Q6" s="197"/>
      <c r="R6" s="197"/>
      <c r="S6" s="199"/>
      <c r="T6" s="187"/>
    </row>
    <row r="7" spans="1:21" x14ac:dyDescent="0.25">
      <c r="A7" s="187"/>
      <c r="B7" s="192"/>
      <c r="C7" s="139" t="s">
        <v>362</v>
      </c>
      <c r="D7" s="140">
        <f>'FY25 80WYFedReport'!D286</f>
        <v>5754.0107298228186</v>
      </c>
      <c r="E7" s="140">
        <f>'FY25 80WYFedReport'!E286</f>
        <v>7037.8350067676256</v>
      </c>
      <c r="F7" s="140">
        <f>'FY25 80WYFedReport'!F286</f>
        <v>7856.9758233898574</v>
      </c>
      <c r="G7" s="140">
        <f>'FY25 80WYFedReport'!G286</f>
        <v>7607.5865844168702</v>
      </c>
      <c r="H7" s="140">
        <f>'FY25 80WYFedReport'!H286</f>
        <v>7056.9406173770149</v>
      </c>
      <c r="I7" s="140">
        <f>'FY25 80WYFedReport'!I286</f>
        <v>6603.8815957035195</v>
      </c>
      <c r="J7" s="140">
        <f>'FY25 80WYFedReport'!J286</f>
        <v>5828.902284633019</v>
      </c>
      <c r="K7" s="140">
        <f>'FY25 80WYFedReport'!K286</f>
        <v>5645.9233115212492</v>
      </c>
      <c r="L7" s="140">
        <f>'FY25 80WYFedReport'!L286</f>
        <v>5668.2467639496208</v>
      </c>
      <c r="M7" s="140">
        <f>'FY25 80WYFedReport'!M286</f>
        <v>5904.1513953135272</v>
      </c>
      <c r="N7" s="140">
        <f>'FY25 80WYFedReport'!N286</f>
        <v>6271.218531800022</v>
      </c>
      <c r="O7" s="140">
        <f>'FY25 80WYFedReport'!O286</f>
        <v>6208.4577920016882</v>
      </c>
      <c r="P7" s="140">
        <f>'FY25 80WYFedReport'!P286</f>
        <v>6101.1960041231068</v>
      </c>
      <c r="Q7" s="140">
        <f>'FY25 80WYFedReport'!Q286</f>
        <v>5861.5679032407725</v>
      </c>
      <c r="R7" s="140">
        <f>'FY25 80WYFedReport'!R286</f>
        <v>6458.1012482964807</v>
      </c>
      <c r="S7" s="199"/>
      <c r="T7" s="187"/>
      <c r="U7" s="277"/>
    </row>
    <row r="8" spans="1:21" x14ac:dyDescent="0.25">
      <c r="A8" s="187"/>
      <c r="B8" s="192"/>
      <c r="C8" s="133" t="s">
        <v>363</v>
      </c>
      <c r="D8" s="132">
        <f>'FY25 80WYFedReport'!D287</f>
        <v>261.77100000000002</v>
      </c>
      <c r="E8" s="132">
        <f>'FY25 80WYFedReport'!E287</f>
        <v>261.77199999999999</v>
      </c>
      <c r="F8" s="132">
        <f>'FY25 80WYFedReport'!F287</f>
        <v>261.77199999999999</v>
      </c>
      <c r="G8" s="132">
        <f>'FY25 80WYFedReport'!G287</f>
        <v>262.02999999999997</v>
      </c>
      <c r="H8" s="132">
        <f>'FY25 80WYFedReport'!H287</f>
        <v>262.02999999999997</v>
      </c>
      <c r="I8" s="132">
        <f>'FY25 80WYFedReport'!I287</f>
        <v>262.02999999999997</v>
      </c>
      <c r="J8" s="132">
        <f>'FY25 80WYFedReport'!J287</f>
        <v>262.02999999999997</v>
      </c>
      <c r="K8" s="132">
        <f>'FY25 80WYFedReport'!K287</f>
        <v>262.02999999999997</v>
      </c>
      <c r="L8" s="132">
        <f>'FY25 80WYFedReport'!L287</f>
        <v>262.02999999999997</v>
      </c>
      <c r="M8" s="132">
        <f>'FY25 80WYFedReport'!M287</f>
        <v>262.02999999999997</v>
      </c>
      <c r="N8" s="132">
        <f>'FY25 80WYFedReport'!N287</f>
        <v>262.02999999999997</v>
      </c>
      <c r="O8" s="132">
        <f>'FY25 80WYFedReport'!O287</f>
        <v>262.02999999999997</v>
      </c>
      <c r="P8" s="132">
        <f>'FY25 80WYFedReport'!P287</f>
        <v>262.02999999999997</v>
      </c>
      <c r="Q8" s="132">
        <f>'FY25 80WYFedReport'!Q287</f>
        <v>262.02999999999997</v>
      </c>
      <c r="R8" s="132">
        <f>'FY25 80WYFedReport'!R287</f>
        <v>261.96485547945201</v>
      </c>
      <c r="S8" s="199"/>
      <c r="T8" s="187"/>
    </row>
    <row r="9" spans="1:21" x14ac:dyDescent="0.25">
      <c r="A9" s="187"/>
      <c r="B9" s="192"/>
      <c r="C9" s="213" t="s">
        <v>283</v>
      </c>
      <c r="D9" s="217">
        <f>'FY25 80WYFedReport'!D288</f>
        <v>10.92</v>
      </c>
      <c r="E9" s="217">
        <f>'FY25 80WYFedReport'!E288</f>
        <v>10.92</v>
      </c>
      <c r="F9" s="217">
        <f>'FY25 80WYFedReport'!F288</f>
        <v>10.92</v>
      </c>
      <c r="G9" s="217">
        <f>'FY25 80WYFedReport'!G288</f>
        <v>10.92</v>
      </c>
      <c r="H9" s="217">
        <f>'FY25 80WYFedReport'!H288</f>
        <v>10.92</v>
      </c>
      <c r="I9" s="217">
        <f>'FY25 80WYFedReport'!I288</f>
        <v>10.92</v>
      </c>
      <c r="J9" s="217">
        <f>'FY25 80WYFedReport'!J288</f>
        <v>10.92</v>
      </c>
      <c r="K9" s="217">
        <f>'FY25 80WYFedReport'!K288</f>
        <v>10.92</v>
      </c>
      <c r="L9" s="217">
        <f>'FY25 80WYFedReport'!L288</f>
        <v>10.92</v>
      </c>
      <c r="M9" s="217">
        <f>'FY25 80WYFedReport'!M288</f>
        <v>10.92</v>
      </c>
      <c r="N9" s="217">
        <f>'FY25 80WYFedReport'!N288</f>
        <v>10.92</v>
      </c>
      <c r="O9" s="217">
        <f>'FY25 80WYFedReport'!O288</f>
        <v>10.92</v>
      </c>
      <c r="P9" s="217">
        <f>'FY25 80WYFedReport'!P288</f>
        <v>10.92</v>
      </c>
      <c r="Q9" s="217">
        <f>'FY25 80WYFedReport'!Q288</f>
        <v>10.92</v>
      </c>
      <c r="R9" s="217">
        <f>'FY25 80WYFedReport'!R288</f>
        <v>10.92</v>
      </c>
      <c r="S9" s="199"/>
      <c r="T9" s="187"/>
    </row>
    <row r="10" spans="1:21" x14ac:dyDescent="0.25">
      <c r="A10" s="187"/>
      <c r="B10" s="192"/>
      <c r="C10" s="203" t="s">
        <v>251</v>
      </c>
      <c r="D10" s="204">
        <f>SUM(D7:D9)</f>
        <v>6026.7017298228184</v>
      </c>
      <c r="E10" s="204">
        <f t="shared" ref="E10:R10" si="0">SUM(E7:E9)</f>
        <v>7310.5270067676256</v>
      </c>
      <c r="F10" s="204">
        <f t="shared" si="0"/>
        <v>8129.6678233898574</v>
      </c>
      <c r="G10" s="204">
        <f t="shared" si="0"/>
        <v>7880.53658441687</v>
      </c>
      <c r="H10" s="204">
        <f t="shared" si="0"/>
        <v>7329.8906173770147</v>
      </c>
      <c r="I10" s="204">
        <f t="shared" si="0"/>
        <v>6876.8315957035193</v>
      </c>
      <c r="J10" s="204">
        <f t="shared" si="0"/>
        <v>6101.8522846330188</v>
      </c>
      <c r="K10" s="204">
        <f t="shared" si="0"/>
        <v>5918.873311521249</v>
      </c>
      <c r="L10" s="204">
        <f t="shared" si="0"/>
        <v>5941.1967639496206</v>
      </c>
      <c r="M10" s="204">
        <f t="shared" si="0"/>
        <v>6177.1013953135271</v>
      </c>
      <c r="N10" s="204">
        <f t="shared" si="0"/>
        <v>6544.1685318000218</v>
      </c>
      <c r="O10" s="204">
        <f t="shared" si="0"/>
        <v>6481.407792001688</v>
      </c>
      <c r="P10" s="204">
        <f t="shared" si="0"/>
        <v>6374.1460041231066</v>
      </c>
      <c r="Q10" s="204">
        <f t="shared" si="0"/>
        <v>6134.5179032407723</v>
      </c>
      <c r="R10" s="205">
        <f t="shared" si="0"/>
        <v>6730.9861037759329</v>
      </c>
      <c r="S10" s="199"/>
      <c r="T10" s="187"/>
      <c r="U10" s="277"/>
    </row>
    <row r="11" spans="1:21" ht="15.75" thickBot="1" x14ac:dyDescent="0.3">
      <c r="A11" s="187"/>
      <c r="B11" s="193"/>
      <c r="C11" s="194"/>
      <c r="D11" s="195"/>
      <c r="E11" s="195"/>
      <c r="F11" s="195"/>
      <c r="G11" s="195"/>
      <c r="H11" s="195"/>
      <c r="I11" s="195"/>
      <c r="J11" s="195"/>
      <c r="K11" s="195"/>
      <c r="L11" s="195"/>
      <c r="M11" s="195"/>
      <c r="N11" s="195"/>
      <c r="O11" s="195"/>
      <c r="P11" s="195"/>
      <c r="Q11" s="195"/>
      <c r="R11" s="195"/>
      <c r="S11" s="206"/>
      <c r="T11" s="187"/>
    </row>
    <row r="12" spans="1:21" ht="15.75" thickBot="1" x14ac:dyDescent="0.3">
      <c r="A12" s="187"/>
      <c r="B12" s="187"/>
      <c r="C12" s="196"/>
      <c r="D12" s="197"/>
      <c r="E12" s="197"/>
      <c r="F12" s="197"/>
      <c r="G12" s="197"/>
      <c r="H12" s="197"/>
      <c r="I12" s="197"/>
      <c r="J12" s="197"/>
      <c r="K12" s="197"/>
      <c r="L12" s="197"/>
      <c r="M12" s="197"/>
      <c r="N12" s="197"/>
      <c r="O12" s="197"/>
      <c r="P12" s="197"/>
      <c r="Q12" s="197"/>
      <c r="R12" s="197"/>
      <c r="S12" s="200"/>
      <c r="T12" s="187"/>
    </row>
    <row r="13" spans="1:21" x14ac:dyDescent="0.25">
      <c r="A13" s="187"/>
      <c r="B13" s="189"/>
      <c r="C13" s="190"/>
      <c r="D13" s="191"/>
      <c r="E13" s="191"/>
      <c r="F13" s="191"/>
      <c r="G13" s="191"/>
      <c r="H13" s="191"/>
      <c r="I13" s="191"/>
      <c r="J13" s="191"/>
      <c r="K13" s="191"/>
      <c r="L13" s="191"/>
      <c r="M13" s="191"/>
      <c r="N13" s="191"/>
      <c r="O13" s="191"/>
      <c r="P13" s="191"/>
      <c r="Q13" s="191"/>
      <c r="R13" s="191"/>
      <c r="S13" s="212"/>
      <c r="T13" s="187"/>
    </row>
    <row r="14" spans="1:21" x14ac:dyDescent="0.25">
      <c r="A14" s="187"/>
      <c r="B14" s="192"/>
      <c r="C14" s="444" t="s">
        <v>275</v>
      </c>
      <c r="D14" s="246" t="s">
        <v>0</v>
      </c>
      <c r="E14" s="246" t="s">
        <v>1</v>
      </c>
      <c r="F14" s="246" t="s">
        <v>2</v>
      </c>
      <c r="G14" s="246" t="s">
        <v>3</v>
      </c>
      <c r="H14" s="246" t="s">
        <v>4</v>
      </c>
      <c r="I14" s="246" t="s">
        <v>5</v>
      </c>
      <c r="J14" s="246" t="s">
        <v>56</v>
      </c>
      <c r="K14" s="246" t="s">
        <v>57</v>
      </c>
      <c r="L14" s="246" t="s">
        <v>7</v>
      </c>
      <c r="M14" s="246" t="s">
        <v>8</v>
      </c>
      <c r="N14" s="246" t="s">
        <v>9</v>
      </c>
      <c r="O14" s="246" t="s">
        <v>58</v>
      </c>
      <c r="P14" s="246" t="s">
        <v>59</v>
      </c>
      <c r="Q14" s="246" t="s">
        <v>11</v>
      </c>
      <c r="R14" s="246" t="s">
        <v>49</v>
      </c>
      <c r="S14" s="199"/>
      <c r="T14" s="187"/>
    </row>
    <row r="15" spans="1:21" x14ac:dyDescent="0.25">
      <c r="A15" s="187"/>
      <c r="B15" s="192"/>
      <c r="C15" s="202" t="s">
        <v>412</v>
      </c>
      <c r="D15" s="201">
        <f>'P10 T1SFCO'!D20</f>
        <v>5512.4074069999997</v>
      </c>
      <c r="E15" s="201">
        <f>'P10 T1SFCO'!E20</f>
        <v>7474.9009690000003</v>
      </c>
      <c r="F15" s="201">
        <f>'P10 T1SFCO'!F20</f>
        <v>7784.1907780000001</v>
      </c>
      <c r="G15" s="201">
        <f>'P10 T1SFCO'!G20</f>
        <v>8062.9505499999996</v>
      </c>
      <c r="H15" s="201">
        <f>'P10 T1SFCO'!H20</f>
        <v>7534.8341</v>
      </c>
      <c r="I15" s="201">
        <f>'P10 T1SFCO'!I20</f>
        <v>7684.6373050000002</v>
      </c>
      <c r="J15" s="201">
        <f>'P10 T1SFCO'!J20</f>
        <v>6029.0962650000001</v>
      </c>
      <c r="K15" s="201">
        <f>'P10 T1SFCO'!K20</f>
        <v>5585.5348960000001</v>
      </c>
      <c r="L15" s="201">
        <f>'P10 T1SFCO'!L20</f>
        <v>7218.2592839999998</v>
      </c>
      <c r="M15" s="201">
        <f>'P10 T1SFCO'!M20</f>
        <v>6688.9241300000003</v>
      </c>
      <c r="N15" s="201">
        <f>'P10 T1SFCO'!N20</f>
        <v>6647.7493979999999</v>
      </c>
      <c r="O15" s="201">
        <f>'P10 T1SFCO'!O20</f>
        <v>6396.5266659999998</v>
      </c>
      <c r="P15" s="201">
        <f>'P10 T1SFCO'!P20</f>
        <v>6293.6949919999997</v>
      </c>
      <c r="Q15" s="201">
        <f>'P10 T1SFCO'!Q20</f>
        <v>6033.1535910000002</v>
      </c>
      <c r="R15" s="247">
        <f>'P10 T1SFCO'!R20</f>
        <v>6898.5164387534251</v>
      </c>
      <c r="S15" s="199"/>
      <c r="T15" s="187"/>
    </row>
    <row r="16" spans="1:21" x14ac:dyDescent="0.25">
      <c r="A16" s="187"/>
      <c r="B16" s="192"/>
      <c r="C16" s="196"/>
      <c r="D16" s="197"/>
      <c r="E16" s="197"/>
      <c r="F16" s="197"/>
      <c r="G16" s="197"/>
      <c r="H16" s="197"/>
      <c r="I16" s="197"/>
      <c r="J16" s="197"/>
      <c r="K16" s="197"/>
      <c r="L16" s="197"/>
      <c r="M16" s="197"/>
      <c r="N16" s="197"/>
      <c r="O16" s="197"/>
      <c r="P16" s="197"/>
      <c r="Q16" s="197"/>
      <c r="R16" s="197"/>
      <c r="S16" s="199"/>
      <c r="T16" s="187"/>
    </row>
    <row r="17" spans="1:21" x14ac:dyDescent="0.25">
      <c r="A17" s="187"/>
      <c r="B17" s="192"/>
      <c r="C17" s="139" t="s">
        <v>358</v>
      </c>
      <c r="D17" s="140">
        <f>'FY25 30WYP10FedRep'!D87</f>
        <v>5755.2377551046256</v>
      </c>
      <c r="E17" s="140">
        <f>'FY25 30WYP10FedRep'!E87</f>
        <v>6970.9938654503685</v>
      </c>
      <c r="F17" s="140">
        <f>'FY25 30WYP10FedRep'!F87</f>
        <v>7958.7855149418292</v>
      </c>
      <c r="G17" s="140">
        <f>'FY25 30WYP10FedRep'!G87</f>
        <v>8243.9036564359449</v>
      </c>
      <c r="H17" s="140">
        <f>'FY25 30WYP10FedRep'!H87</f>
        <v>7343.3147439103959</v>
      </c>
      <c r="I17" s="140">
        <f>'FY25 30WYP10FedRep'!I87</f>
        <v>7003.1502835936099</v>
      </c>
      <c r="J17" s="140">
        <f>'FY25 30WYP10FedRep'!J87</f>
        <v>5825.132738997072</v>
      </c>
      <c r="K17" s="140">
        <f>'FY25 30WYP10FedRep'!K87</f>
        <v>5845.4923231963785</v>
      </c>
      <c r="L17" s="140">
        <f>'FY25 30WYP10FedRep'!L87</f>
        <v>5831.8498606180892</v>
      </c>
      <c r="M17" s="140">
        <f>'FY25 30WYP10FedRep'!M87</f>
        <v>5719.9785757651352</v>
      </c>
      <c r="N17" s="140">
        <f>'FY25 30WYP10FedRep'!N87</f>
        <v>6294.4088680867872</v>
      </c>
      <c r="O17" s="140">
        <f>'FY25 30WYP10FedRep'!O87</f>
        <v>6195.9102250514761</v>
      </c>
      <c r="P17" s="140">
        <f>'FY25 30WYP10FedRep'!P87</f>
        <v>6195.9085806070316</v>
      </c>
      <c r="Q17" s="140">
        <f>'FY25 30WYP10FedRep'!Q87</f>
        <v>4798.0559023731375</v>
      </c>
      <c r="R17" s="140">
        <f>'FY25 30WYP10FedRep'!R87</f>
        <v>6576.4621983300876</v>
      </c>
      <c r="S17" s="199"/>
      <c r="T17" s="187"/>
      <c r="U17" s="277"/>
    </row>
    <row r="18" spans="1:21" x14ac:dyDescent="0.25">
      <c r="A18" s="187"/>
      <c r="B18" s="192"/>
      <c r="C18" s="133" t="s">
        <v>364</v>
      </c>
      <c r="D18" s="132">
        <f>'FY25 30WYP10FedRep'!D88</f>
        <v>163.92477089128269</v>
      </c>
      <c r="E18" s="132">
        <f>'FY25 30WYP10FedRep'!E88</f>
        <v>163.52389510068156</v>
      </c>
      <c r="F18" s="132">
        <f>'FY25 30WYP10FedRep'!F88</f>
        <v>164.83059849013887</v>
      </c>
      <c r="G18" s="132">
        <f>'FY25 30WYP10FedRep'!G88</f>
        <v>163.6556725871323</v>
      </c>
      <c r="H18" s="132">
        <f>'FY25 30WYP10FedRep'!H88</f>
        <v>164.48445304971824</v>
      </c>
      <c r="I18" s="132">
        <f>'FY25 30WYP10FedRep'!I88</f>
        <v>162.46140044064222</v>
      </c>
      <c r="J18" s="132">
        <f>'FY25 30WYP10FedRep'!J88</f>
        <v>161.10784217233251</v>
      </c>
      <c r="K18" s="132">
        <f>'FY25 30WYP10FedRep'!K88</f>
        <v>161.10784217233251</v>
      </c>
      <c r="L18" s="132">
        <f>'FY25 30WYP10FedRep'!L88</f>
        <v>162.7154452470177</v>
      </c>
      <c r="M18" s="132">
        <f>'FY25 30WYP10FedRep'!M88</f>
        <v>161.78056064612707</v>
      </c>
      <c r="N18" s="132">
        <f>'FY25 30WYP10FedRep'!N88</f>
        <v>163.41248326419407</v>
      </c>
      <c r="O18" s="132">
        <f>'FY25 30WYP10FedRep'!O88</f>
        <v>162.76677440517565</v>
      </c>
      <c r="P18" s="132">
        <f>'FY25 30WYP10FedRep'!P88</f>
        <v>162.76677440517565</v>
      </c>
      <c r="Q18" s="132">
        <f>'FY25 30WYP10FedRep'!Q88</f>
        <v>164.63852004432462</v>
      </c>
      <c r="R18" s="132">
        <f>'FY25 30WYP10FedRep'!R88</f>
        <v>163.27100000000002</v>
      </c>
      <c r="S18" s="199"/>
      <c r="T18" s="187"/>
    </row>
    <row r="19" spans="1:21" x14ac:dyDescent="0.25">
      <c r="A19" s="187"/>
      <c r="B19" s="192"/>
      <c r="C19" s="213" t="s">
        <v>283</v>
      </c>
      <c r="D19" s="217">
        <f>'FY25 30WYP10FedRep'!D89</f>
        <v>202.89251849315528</v>
      </c>
      <c r="E19" s="217">
        <f>'FY25 30WYP10FedRep'!E89</f>
        <v>202.89251849315528</v>
      </c>
      <c r="F19" s="217">
        <f>'FY25 30WYP10FedRep'!F89</f>
        <v>202.89251849315528</v>
      </c>
      <c r="G19" s="217">
        <f>'FY25 30WYP10FedRep'!G89</f>
        <v>202.89251849315528</v>
      </c>
      <c r="H19" s="217">
        <f>'FY25 30WYP10FedRep'!H89</f>
        <v>202.89251849315528</v>
      </c>
      <c r="I19" s="217">
        <f>'FY25 30WYP10FedRep'!I89</f>
        <v>202.89251849315528</v>
      </c>
      <c r="J19" s="217">
        <f>'FY25 30WYP10FedRep'!J89</f>
        <v>202.89251849315528</v>
      </c>
      <c r="K19" s="217">
        <f>'FY25 30WYP10FedRep'!K89</f>
        <v>202.89251849315528</v>
      </c>
      <c r="L19" s="217">
        <f>'FY25 30WYP10FedRep'!L89</f>
        <v>202.89251849315528</v>
      </c>
      <c r="M19" s="217">
        <f>'FY25 30WYP10FedRep'!M89</f>
        <v>202.89251849315528</v>
      </c>
      <c r="N19" s="217">
        <f>'FY25 30WYP10FedRep'!N89</f>
        <v>202.89251849315528</v>
      </c>
      <c r="O19" s="217">
        <f>'FY25 30WYP10FedRep'!O89</f>
        <v>202.89251849315528</v>
      </c>
      <c r="P19" s="217">
        <f>'FY25 30WYP10FedRep'!P89</f>
        <v>202.89251849315528</v>
      </c>
      <c r="Q19" s="217">
        <f>'FY25 30WYP10FedRep'!Q89</f>
        <v>202.89251849315528</v>
      </c>
      <c r="R19" s="217">
        <f>'FY25 30WYP10FedRep'!R89</f>
        <v>202.89251849315528</v>
      </c>
      <c r="S19" s="199"/>
      <c r="T19" s="187"/>
    </row>
    <row r="20" spans="1:21" x14ac:dyDescent="0.25">
      <c r="A20" s="187"/>
      <c r="B20" s="192"/>
      <c r="C20" s="203" t="s">
        <v>254</v>
      </c>
      <c r="D20" s="204">
        <f>'FY25 30WYP10FedRep'!D90</f>
        <v>6122.0550444890632</v>
      </c>
      <c r="E20" s="204">
        <f>'FY25 30WYP10FedRep'!E90</f>
        <v>7337.4102790442048</v>
      </c>
      <c r="F20" s="204">
        <f>'FY25 30WYP10FedRep'!F90</f>
        <v>8326.5086319251241</v>
      </c>
      <c r="G20" s="204">
        <f>'FY25 30WYP10FedRep'!G90</f>
        <v>8610.4518475162331</v>
      </c>
      <c r="H20" s="204">
        <f>'FY25 30WYP10FedRep'!H90</f>
        <v>7710.6917154532694</v>
      </c>
      <c r="I20" s="204">
        <f>'FY25 30WYP10FedRep'!I90</f>
        <v>7368.504202527407</v>
      </c>
      <c r="J20" s="204">
        <f>'FY25 30WYP10FedRep'!J90</f>
        <v>6189.1330996625593</v>
      </c>
      <c r="K20" s="204">
        <f>'FY25 30WYP10FedRep'!K90</f>
        <v>6209.4926838618658</v>
      </c>
      <c r="L20" s="204">
        <f>'FY25 30WYP10FedRep'!L90</f>
        <v>6197.4578243582619</v>
      </c>
      <c r="M20" s="204">
        <f>'FY25 30WYP10FedRep'!M90</f>
        <v>6084.6516549044172</v>
      </c>
      <c r="N20" s="204">
        <f>'FY25 30WYP10FedRep'!N90</f>
        <v>6660.7138698441358</v>
      </c>
      <c r="O20" s="204">
        <f>'FY25 30WYP10FedRep'!O90</f>
        <v>6561.5695179498071</v>
      </c>
      <c r="P20" s="204">
        <f>'FY25 30WYP10FedRep'!P90</f>
        <v>6561.5678735053625</v>
      </c>
      <c r="Q20" s="204">
        <f>'FY25 30WYP10FedRep'!Q90</f>
        <v>5165.5869409106172</v>
      </c>
      <c r="R20" s="205">
        <f>'FY25 30WYP10FedRep'!R90</f>
        <v>6942.6257168232423</v>
      </c>
      <c r="S20" s="199"/>
      <c r="T20" s="187"/>
      <c r="U20" s="277"/>
    </row>
    <row r="21" spans="1:21" ht="15.75" thickBot="1" x14ac:dyDescent="0.3">
      <c r="A21" s="187"/>
      <c r="B21" s="193"/>
      <c r="C21" s="194"/>
      <c r="D21" s="195"/>
      <c r="E21" s="195"/>
      <c r="F21" s="195"/>
      <c r="G21" s="195"/>
      <c r="H21" s="195"/>
      <c r="I21" s="195"/>
      <c r="J21" s="195"/>
      <c r="K21" s="195"/>
      <c r="L21" s="195"/>
      <c r="M21" s="195"/>
      <c r="N21" s="195"/>
      <c r="O21" s="195"/>
      <c r="P21" s="195"/>
      <c r="Q21" s="195"/>
      <c r="R21" s="195"/>
      <c r="S21" s="206"/>
      <c r="T21" s="187"/>
    </row>
    <row r="22" spans="1:21" ht="15.75" thickBot="1" x14ac:dyDescent="0.3">
      <c r="A22" s="187"/>
      <c r="B22" s="187"/>
      <c r="C22" s="196"/>
      <c r="D22" s="197"/>
      <c r="E22" s="197"/>
      <c r="F22" s="197"/>
      <c r="G22" s="197"/>
      <c r="H22" s="197"/>
      <c r="I22" s="197"/>
      <c r="J22" s="197"/>
      <c r="K22" s="197"/>
      <c r="L22" s="197"/>
      <c r="M22" s="197"/>
      <c r="N22" s="197"/>
      <c r="O22" s="197"/>
      <c r="P22" s="197"/>
      <c r="Q22" s="197"/>
      <c r="R22" s="197"/>
      <c r="S22" s="200"/>
      <c r="T22" s="187"/>
    </row>
    <row r="23" spans="1:21" ht="15.75" thickTop="1" x14ac:dyDescent="0.25">
      <c r="A23" s="187"/>
      <c r="B23" s="239"/>
      <c r="C23" s="240"/>
      <c r="D23" s="233"/>
      <c r="E23" s="233"/>
      <c r="F23" s="233"/>
      <c r="G23" s="233"/>
      <c r="H23" s="233"/>
      <c r="I23" s="233"/>
      <c r="J23" s="233"/>
      <c r="K23" s="233"/>
      <c r="L23" s="233"/>
      <c r="M23" s="233"/>
      <c r="N23" s="233"/>
      <c r="O23" s="233"/>
      <c r="P23" s="233"/>
      <c r="Q23" s="233"/>
      <c r="R23" s="233"/>
      <c r="S23" s="234"/>
      <c r="T23" s="187"/>
    </row>
    <row r="24" spans="1:21" x14ac:dyDescent="0.25">
      <c r="A24" s="187"/>
      <c r="B24" s="236"/>
      <c r="C24" s="332" t="s">
        <v>366</v>
      </c>
      <c r="D24" s="219" t="s">
        <v>316</v>
      </c>
      <c r="E24" s="218"/>
      <c r="F24" s="220"/>
      <c r="G24" s="275" t="s">
        <v>380</v>
      </c>
      <c r="H24" s="219" t="s">
        <v>239</v>
      </c>
      <c r="I24" s="220"/>
      <c r="J24" s="220"/>
      <c r="K24" s="275" t="s">
        <v>365</v>
      </c>
      <c r="L24" s="219" t="s">
        <v>238</v>
      </c>
      <c r="M24" s="220"/>
      <c r="N24" s="275" t="s">
        <v>323</v>
      </c>
      <c r="O24" s="219" t="s">
        <v>238</v>
      </c>
      <c r="P24" s="221"/>
      <c r="Q24" s="275" t="s">
        <v>421</v>
      </c>
      <c r="R24" s="219" t="s">
        <v>238</v>
      </c>
      <c r="S24" s="235"/>
      <c r="T24" s="187"/>
    </row>
    <row r="25" spans="1:21" x14ac:dyDescent="0.25">
      <c r="A25" s="187"/>
      <c r="B25" s="236"/>
      <c r="C25" s="208" t="s">
        <v>252</v>
      </c>
      <c r="D25" s="207">
        <f>((L25*'Critical Prices'!$M$30)/1000)*H25</f>
        <v>89356.939091059234</v>
      </c>
      <c r="E25" s="187"/>
      <c r="F25" s="200"/>
      <c r="G25" s="208" t="s">
        <v>252</v>
      </c>
      <c r="H25" s="209">
        <f>'Critical Prices'!D33</f>
        <v>37.380468788779559</v>
      </c>
      <c r="I25" s="200"/>
      <c r="J25" s="200"/>
      <c r="K25" s="208" t="s">
        <v>252</v>
      </c>
      <c r="L25" s="200">
        <f>R9+R8</f>
        <v>272.88485547945203</v>
      </c>
      <c r="M25" s="200"/>
      <c r="N25" s="208" t="s">
        <v>252</v>
      </c>
      <c r="O25" s="200">
        <f>R7</f>
        <v>6458.1012482964807</v>
      </c>
      <c r="P25" s="187"/>
      <c r="Q25" s="208" t="s">
        <v>252</v>
      </c>
      <c r="R25" s="200">
        <f>R5</f>
        <v>6682.606229854192</v>
      </c>
      <c r="S25" s="235"/>
      <c r="T25" s="187"/>
    </row>
    <row r="26" spans="1:21" x14ac:dyDescent="0.25">
      <c r="A26" s="187"/>
      <c r="B26" s="236"/>
      <c r="C26" s="211" t="s">
        <v>275</v>
      </c>
      <c r="D26" s="347">
        <f>(($L$26*'Critical Prices'!$M$30)/1000)*$H$26</f>
        <v>113177.63953132262</v>
      </c>
      <c r="E26" s="187"/>
      <c r="F26" s="200"/>
      <c r="G26" s="211" t="s">
        <v>275</v>
      </c>
      <c r="H26" s="209">
        <f>'Critical Prices'!G33</f>
        <v>35.284295708852127</v>
      </c>
      <c r="I26" s="200"/>
      <c r="J26" s="200"/>
      <c r="K26" s="211" t="s">
        <v>275</v>
      </c>
      <c r="L26" s="200">
        <f>R19+R18</f>
        <v>366.16351849315527</v>
      </c>
      <c r="M26" s="200"/>
      <c r="N26" s="211" t="s">
        <v>275</v>
      </c>
      <c r="O26" s="200">
        <f>R17</f>
        <v>6576.4621983300876</v>
      </c>
      <c r="P26" s="187"/>
      <c r="Q26" s="211" t="s">
        <v>275</v>
      </c>
      <c r="R26" s="200">
        <f>R15</f>
        <v>6898.5164387534251</v>
      </c>
      <c r="S26" s="235"/>
      <c r="T26" s="187"/>
    </row>
    <row r="27" spans="1:21" x14ac:dyDescent="0.25">
      <c r="A27" s="187"/>
      <c r="B27" s="236"/>
      <c r="C27" s="445" t="s">
        <v>392</v>
      </c>
      <c r="D27" s="230">
        <f>D26-D25</f>
        <v>23820.70044026339</v>
      </c>
      <c r="E27" s="187"/>
      <c r="F27" s="200"/>
      <c r="G27" s="211" t="s">
        <v>237</v>
      </c>
      <c r="H27" s="209">
        <f>H26-H25</f>
        <v>-2.0961730799274321</v>
      </c>
      <c r="I27" s="200"/>
      <c r="J27" s="200"/>
      <c r="K27" s="211" t="s">
        <v>237</v>
      </c>
      <c r="L27" s="200">
        <f>L26-L25</f>
        <v>93.278663013703238</v>
      </c>
      <c r="M27" s="200"/>
      <c r="N27" s="211" t="s">
        <v>237</v>
      </c>
      <c r="O27" s="200">
        <f>O26-O25</f>
        <v>118.36095003360697</v>
      </c>
      <c r="P27" s="187"/>
      <c r="Q27" s="196" t="s">
        <v>317</v>
      </c>
      <c r="R27" s="200">
        <f>R26-R25</f>
        <v>215.91020889923311</v>
      </c>
      <c r="S27" s="235"/>
      <c r="T27" s="187"/>
    </row>
    <row r="28" spans="1:21" x14ac:dyDescent="0.25">
      <c r="A28" s="187"/>
      <c r="B28" s="236"/>
      <c r="C28" s="211"/>
      <c r="D28" s="207"/>
      <c r="E28" s="187"/>
      <c r="F28" s="200"/>
      <c r="G28" s="211"/>
      <c r="H28" s="209"/>
      <c r="I28" s="200"/>
      <c r="J28" s="200"/>
      <c r="K28" s="211"/>
      <c r="L28" s="200"/>
      <c r="M28" s="200"/>
      <c r="N28" s="211"/>
      <c r="O28" s="200"/>
      <c r="P28" s="187"/>
      <c r="Q28" s="196"/>
      <c r="R28" s="200"/>
      <c r="S28" s="235"/>
      <c r="T28" s="187"/>
    </row>
    <row r="29" spans="1:21" x14ac:dyDescent="0.25">
      <c r="A29" s="187"/>
      <c r="B29" s="236"/>
      <c r="C29" s="445" t="s">
        <v>381</v>
      </c>
      <c r="D29" s="230">
        <f>(O27*'Critical Prices'!$M$16)/1000*H29</f>
        <v>36316.112697375465</v>
      </c>
      <c r="E29" s="187"/>
      <c r="F29" s="200"/>
      <c r="G29" s="211" t="s">
        <v>394</v>
      </c>
      <c r="H29" s="209">
        <v>34.93</v>
      </c>
      <c r="I29" s="200"/>
      <c r="J29" s="200"/>
      <c r="K29" s="211"/>
      <c r="L29" s="200"/>
      <c r="M29" s="200"/>
      <c r="N29" s="211"/>
      <c r="O29" s="200"/>
      <c r="P29" s="187"/>
      <c r="Q29" s="196"/>
      <c r="R29" s="200"/>
      <c r="S29" s="235"/>
      <c r="T29" s="187"/>
    </row>
    <row r="30" spans="1:21" ht="10.5" customHeight="1" x14ac:dyDescent="0.25">
      <c r="A30" s="187"/>
      <c r="B30" s="236"/>
      <c r="C30" s="196"/>
      <c r="D30" s="207"/>
      <c r="E30" s="187"/>
      <c r="F30" s="200"/>
      <c r="G30" s="211"/>
      <c r="H30" s="209"/>
      <c r="I30" s="200"/>
      <c r="J30" s="200"/>
      <c r="K30" s="211"/>
      <c r="L30" s="210"/>
      <c r="M30" s="200"/>
      <c r="N30" s="211"/>
      <c r="O30" s="274"/>
      <c r="P30" s="187"/>
      <c r="Q30" s="196"/>
      <c r="R30" s="200"/>
      <c r="S30" s="235"/>
      <c r="T30" s="187"/>
    </row>
    <row r="31" spans="1:21" ht="4.5" customHeight="1" x14ac:dyDescent="0.25">
      <c r="A31" s="187"/>
      <c r="B31" s="236"/>
      <c r="C31" s="222"/>
      <c r="D31" s="223"/>
      <c r="E31" s="223"/>
      <c r="F31" s="223"/>
      <c r="G31" s="223"/>
      <c r="H31" s="223"/>
      <c r="I31" s="223"/>
      <c r="J31" s="223"/>
      <c r="K31" s="223"/>
      <c r="L31" s="223"/>
      <c r="M31" s="223"/>
      <c r="N31" s="223"/>
      <c r="O31" s="223"/>
      <c r="P31" s="223"/>
      <c r="Q31" s="223"/>
      <c r="R31" s="223"/>
      <c r="S31" s="235"/>
      <c r="T31" s="187"/>
    </row>
    <row r="32" spans="1:21" ht="10.5" customHeight="1" x14ac:dyDescent="0.25">
      <c r="A32" s="187"/>
      <c r="B32" s="236"/>
      <c r="C32" s="187"/>
      <c r="D32" s="232"/>
      <c r="E32" s="200"/>
      <c r="F32" s="200"/>
      <c r="G32" s="200"/>
      <c r="H32" s="200"/>
      <c r="I32" s="200"/>
      <c r="J32" s="200"/>
      <c r="K32" s="200"/>
      <c r="L32" s="200"/>
      <c r="M32" s="200"/>
      <c r="N32" s="200"/>
      <c r="O32" s="200"/>
      <c r="P32" s="200"/>
      <c r="Q32" s="200"/>
      <c r="R32" s="200"/>
      <c r="S32" s="235"/>
      <c r="T32" s="187"/>
    </row>
    <row r="33" spans="1:23" x14ac:dyDescent="0.25">
      <c r="A33" s="187"/>
      <c r="B33" s="236"/>
      <c r="C33" s="135" t="s">
        <v>393</v>
      </c>
      <c r="D33" s="475">
        <f>D27</f>
        <v>23820.70044026339</v>
      </c>
      <c r="E33" s="200"/>
      <c r="J33" s="484" t="s">
        <v>396</v>
      </c>
      <c r="L33" s="658" t="s">
        <v>395</v>
      </c>
      <c r="M33" s="659"/>
      <c r="N33" s="659"/>
      <c r="O33" s="659"/>
      <c r="P33" s="659"/>
      <c r="Q33" s="659"/>
      <c r="R33" s="660"/>
      <c r="S33" s="235"/>
      <c r="T33" s="187"/>
      <c r="U33" s="200"/>
      <c r="V33" s="200"/>
    </row>
    <row r="34" spans="1:23" x14ac:dyDescent="0.25">
      <c r="A34" s="187"/>
      <c r="B34" s="236"/>
      <c r="C34" s="196"/>
      <c r="D34" s="207"/>
      <c r="E34" s="200"/>
      <c r="I34" s="211" t="s">
        <v>259</v>
      </c>
      <c r="J34" s="209">
        <v>20.056044460580193</v>
      </c>
      <c r="L34" s="485"/>
      <c r="M34" s="211" t="s">
        <v>308</v>
      </c>
      <c r="N34" s="197">
        <f>'FY25 Inventory_80WY v 30WY'!Q197</f>
        <v>8873.2803805528802</v>
      </c>
      <c r="O34" s="483"/>
      <c r="P34" s="483"/>
      <c r="Q34" s="486" t="s">
        <v>310</v>
      </c>
      <c r="R34" s="487">
        <f>'FY25 Inventory_80WY v 30WY'!Q97</f>
        <v>2142.2942767769487</v>
      </c>
      <c r="S34" s="235"/>
      <c r="T34" s="187"/>
      <c r="U34" s="200"/>
      <c r="V34" s="187"/>
      <c r="W34" s="483"/>
    </row>
    <row r="35" spans="1:23" x14ac:dyDescent="0.25">
      <c r="A35" s="187"/>
      <c r="B35" s="236"/>
      <c r="C35" s="135" t="s">
        <v>367</v>
      </c>
      <c r="D35" s="474">
        <f>D29</f>
        <v>36316.112697375465</v>
      </c>
      <c r="E35" s="187"/>
      <c r="G35" s="500"/>
      <c r="H35" s="478"/>
      <c r="I35" s="481" t="s">
        <v>397</v>
      </c>
      <c r="J35" s="482">
        <f>((-D41/1000)/J34)/100</f>
        <v>-7.8068066111735253E-3</v>
      </c>
      <c r="L35" s="485"/>
      <c r="M35" s="486" t="s">
        <v>309</v>
      </c>
      <c r="N35" s="488">
        <f>'FY25 Inventory_80WY v 30WY'!AH197</f>
        <v>8818.0710458782232</v>
      </c>
      <c r="O35" s="483"/>
      <c r="P35" s="483"/>
      <c r="Q35" s="486" t="s">
        <v>311</v>
      </c>
      <c r="R35" s="487">
        <f>'FY25 Inventory_80WY v 30WY'!AH97</f>
        <v>1875.4453290549829</v>
      </c>
      <c r="S35" s="235"/>
      <c r="T35" s="519"/>
      <c r="U35" s="479"/>
      <c r="V35" s="200"/>
      <c r="W35" s="483"/>
    </row>
    <row r="36" spans="1:23" x14ac:dyDescent="0.25">
      <c r="A36" s="187"/>
      <c r="B36" s="236"/>
      <c r="C36" s="187"/>
      <c r="D36" s="187"/>
      <c r="E36" s="187"/>
      <c r="L36" s="489"/>
      <c r="M36" s="483"/>
      <c r="N36" s="483"/>
      <c r="O36" s="483"/>
      <c r="P36" s="483"/>
      <c r="Q36" s="483"/>
      <c r="R36" s="490"/>
      <c r="S36" s="235"/>
      <c r="T36" s="187"/>
      <c r="U36" s="483"/>
      <c r="V36" s="483"/>
      <c r="W36" s="483"/>
    </row>
    <row r="37" spans="1:23" x14ac:dyDescent="0.25">
      <c r="A37" s="187"/>
      <c r="B37" s="236"/>
      <c r="C37" s="231" t="s">
        <v>255</v>
      </c>
      <c r="D37" s="207">
        <f>'FY25 Inventory_80WY v 30WY'!$CA$97/1000</f>
        <v>324593.57797549857</v>
      </c>
      <c r="E37" s="200"/>
      <c r="L37" s="491"/>
      <c r="M37" s="486" t="s">
        <v>312</v>
      </c>
      <c r="N37" s="197">
        <f>'FY25 Inventory_80WY v 30WY'!Q100</f>
        <v>6730.9861037759329</v>
      </c>
      <c r="O37" s="483"/>
      <c r="P37" s="200"/>
      <c r="Q37" s="211" t="s">
        <v>314</v>
      </c>
      <c r="R37" s="492">
        <f>'FY25 Inventory_80WY v 30WY'!AV98</f>
        <v>26.695580208333329</v>
      </c>
      <c r="S37" s="235"/>
      <c r="T37" s="187"/>
      <c r="U37" s="483"/>
      <c r="V37" s="483"/>
      <c r="W37" s="483"/>
    </row>
    <row r="38" spans="1:23" x14ac:dyDescent="0.25">
      <c r="A38" s="187"/>
      <c r="B38" s="236"/>
      <c r="C38" s="231" t="s">
        <v>256</v>
      </c>
      <c r="D38" s="207">
        <f>'FY25 Inventory_80WY v 30WY'!$CR$97/1000</f>
        <v>280114.13088674447</v>
      </c>
      <c r="E38" s="200"/>
      <c r="L38" s="493"/>
      <c r="M38" s="494" t="s">
        <v>313</v>
      </c>
      <c r="N38" s="495">
        <f>'FY25 Inventory_80WY v 30WY'!AH100</f>
        <v>6942.6257168232423</v>
      </c>
      <c r="O38" s="496"/>
      <c r="P38" s="497"/>
      <c r="Q38" s="498" t="s">
        <v>315</v>
      </c>
      <c r="R38" s="499">
        <f>'FY25 Inventory_80WY v 30WY'!BJ98</f>
        <v>27.142536111111117</v>
      </c>
      <c r="S38" s="235"/>
      <c r="T38" s="187"/>
      <c r="U38" s="483"/>
      <c r="V38" s="483"/>
      <c r="W38" s="483"/>
    </row>
    <row r="39" spans="1:23" x14ac:dyDescent="0.25">
      <c r="A39" s="187"/>
      <c r="B39" s="236"/>
      <c r="C39" s="135" t="s">
        <v>257</v>
      </c>
      <c r="D39" s="474">
        <f>D38-D37</f>
        <v>-44479.447088754096</v>
      </c>
      <c r="E39" s="200"/>
      <c r="F39" s="200"/>
      <c r="G39" s="211"/>
      <c r="J39" s="200"/>
      <c r="K39" s="200"/>
      <c r="L39" s="200"/>
      <c r="M39" s="200"/>
      <c r="Q39" s="279"/>
      <c r="R39" s="480"/>
      <c r="S39" s="235"/>
      <c r="T39" s="187"/>
    </row>
    <row r="40" spans="1:23" x14ac:dyDescent="0.25">
      <c r="A40" s="187"/>
      <c r="B40" s="236"/>
      <c r="C40" s="187"/>
      <c r="D40" s="200"/>
      <c r="E40" s="200"/>
      <c r="G40" s="200"/>
      <c r="K40" s="200"/>
      <c r="L40" s="200"/>
      <c r="M40" s="200"/>
      <c r="N40" s="211"/>
      <c r="O40" s="200"/>
      <c r="P40" s="200"/>
      <c r="Q40" s="211"/>
      <c r="R40" s="278"/>
      <c r="S40" s="235"/>
      <c r="T40" s="187"/>
    </row>
    <row r="41" spans="1:23" x14ac:dyDescent="0.25">
      <c r="A41" s="187"/>
      <c r="B41" s="236"/>
      <c r="C41" s="476" t="s">
        <v>258</v>
      </c>
      <c r="D41" s="477">
        <f>D33+D35+D39</f>
        <v>15657.36604888476</v>
      </c>
      <c r="E41" s="200"/>
      <c r="G41" s="200"/>
      <c r="J41" s="483"/>
      <c r="K41" s="200"/>
      <c r="L41" s="200"/>
      <c r="M41" s="200"/>
      <c r="N41" s="211"/>
      <c r="O41" s="200"/>
      <c r="P41" s="276"/>
      <c r="Q41" s="211"/>
      <c r="R41" s="348"/>
      <c r="S41" s="235"/>
      <c r="T41" s="187"/>
    </row>
    <row r="42" spans="1:23" ht="15.75" thickBot="1" x14ac:dyDescent="0.3">
      <c r="A42" s="187"/>
      <c r="B42" s="241"/>
      <c r="C42" s="242"/>
      <c r="D42" s="237"/>
      <c r="E42" s="237"/>
      <c r="F42" s="237"/>
      <c r="G42" s="237"/>
      <c r="H42" s="237"/>
      <c r="I42" s="237"/>
      <c r="J42" s="237"/>
      <c r="K42" s="237"/>
      <c r="L42" s="237"/>
      <c r="M42" s="237"/>
      <c r="N42" s="237"/>
      <c r="O42" s="237"/>
      <c r="P42" s="237"/>
      <c r="Q42" s="237"/>
      <c r="R42" s="331"/>
      <c r="S42" s="238"/>
      <c r="T42" s="187"/>
    </row>
    <row r="43" spans="1:23" ht="15.75" thickTop="1" x14ac:dyDescent="0.25">
      <c r="A43" s="187"/>
      <c r="B43" s="187"/>
      <c r="C43" s="520"/>
      <c r="D43" s="200"/>
      <c r="E43" s="200"/>
      <c r="F43" s="200"/>
      <c r="G43" s="200"/>
      <c r="H43" s="200"/>
      <c r="I43" s="200"/>
      <c r="J43" s="200"/>
      <c r="K43" s="200"/>
      <c r="L43" s="323"/>
      <c r="M43" s="200"/>
      <c r="N43" s="200"/>
      <c r="O43" s="200"/>
      <c r="P43" s="200"/>
      <c r="Q43" s="200"/>
      <c r="R43" s="200"/>
      <c r="S43" s="187"/>
      <c r="T43" s="187"/>
    </row>
    <row r="44" spans="1:23" x14ac:dyDescent="0.25">
      <c r="L44" s="329"/>
      <c r="R44" s="291"/>
    </row>
    <row r="45" spans="1:23" x14ac:dyDescent="0.25">
      <c r="B45" s="451"/>
      <c r="C45" s="279"/>
      <c r="F45" s="200"/>
      <c r="J45" s="200"/>
      <c r="K45" s="208"/>
    </row>
    <row r="46" spans="1:23" ht="36" customHeight="1" x14ac:dyDescent="0.25">
      <c r="C46" s="653"/>
      <c r="D46" s="654"/>
      <c r="E46" s="654"/>
      <c r="F46" s="654"/>
      <c r="G46" s="654"/>
      <c r="H46" s="654"/>
      <c r="I46" s="654"/>
      <c r="J46" s="654"/>
      <c r="K46" s="654"/>
      <c r="L46" s="654"/>
      <c r="M46" s="654"/>
      <c r="N46" s="654"/>
      <c r="O46" s="654"/>
      <c r="P46" s="654"/>
      <c r="Q46" s="654"/>
      <c r="R46" s="654"/>
      <c r="S46" s="654"/>
    </row>
    <row r="47" spans="1:23" ht="36" customHeight="1" x14ac:dyDescent="0.25">
      <c r="C47" s="653"/>
      <c r="D47" s="654"/>
      <c r="E47" s="654"/>
      <c r="F47" s="654"/>
      <c r="G47" s="654"/>
      <c r="H47" s="654"/>
      <c r="I47" s="654"/>
      <c r="J47" s="654"/>
      <c r="K47" s="654"/>
      <c r="L47" s="654"/>
      <c r="M47" s="654"/>
      <c r="N47" s="654"/>
      <c r="O47" s="654"/>
      <c r="P47" s="654"/>
      <c r="Q47" s="654"/>
      <c r="R47" s="654"/>
      <c r="S47" s="654"/>
    </row>
    <row r="48" spans="1:23" ht="38.25" customHeight="1" x14ac:dyDescent="0.25">
      <c r="C48" s="653"/>
      <c r="D48" s="654"/>
      <c r="E48" s="654"/>
      <c r="F48" s="654"/>
      <c r="G48" s="654"/>
      <c r="H48" s="654"/>
      <c r="I48" s="654"/>
      <c r="J48" s="654"/>
      <c r="K48" s="654"/>
      <c r="L48" s="654"/>
      <c r="M48" s="654"/>
      <c r="N48" s="654"/>
      <c r="O48" s="654"/>
      <c r="P48" s="654"/>
      <c r="Q48" s="654"/>
      <c r="R48" s="654"/>
      <c r="S48" s="654"/>
    </row>
    <row r="49" spans="3:19" ht="36" customHeight="1" x14ac:dyDescent="0.25">
      <c r="C49" s="653"/>
      <c r="D49" s="654"/>
      <c r="E49" s="654"/>
      <c r="F49" s="654"/>
      <c r="G49" s="654"/>
      <c r="H49" s="654"/>
      <c r="I49" s="654"/>
      <c r="J49" s="654"/>
      <c r="K49" s="654"/>
      <c r="L49" s="654"/>
      <c r="M49" s="654"/>
      <c r="N49" s="654"/>
      <c r="O49" s="654"/>
      <c r="P49" s="654"/>
      <c r="Q49" s="654"/>
      <c r="R49" s="654"/>
      <c r="S49" s="654"/>
    </row>
    <row r="50" spans="3:19" ht="36" customHeight="1" x14ac:dyDescent="0.25">
      <c r="C50" s="653"/>
      <c r="D50" s="654"/>
      <c r="E50" s="654"/>
      <c r="F50" s="654"/>
      <c r="G50" s="654"/>
      <c r="H50" s="654"/>
      <c r="I50" s="654"/>
      <c r="J50" s="654"/>
      <c r="K50" s="654"/>
      <c r="L50" s="654"/>
      <c r="M50" s="654"/>
      <c r="N50" s="654"/>
      <c r="O50" s="654"/>
      <c r="P50" s="654"/>
      <c r="Q50" s="654"/>
      <c r="R50" s="654"/>
      <c r="S50" s="654"/>
    </row>
  </sheetData>
  <mergeCells count="6">
    <mergeCell ref="C50:S50"/>
    <mergeCell ref="L33:R33"/>
    <mergeCell ref="C46:S46"/>
    <mergeCell ref="C47:S47"/>
    <mergeCell ref="C48:S48"/>
    <mergeCell ref="C49:S49"/>
  </mergeCells>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W50"/>
  <sheetViews>
    <sheetView zoomScale="80" zoomScaleNormal="80" workbookViewId="0">
      <selection activeCell="X11" sqref="X11"/>
    </sheetView>
  </sheetViews>
  <sheetFormatPr defaultRowHeight="15" x14ac:dyDescent="0.25"/>
  <cols>
    <col min="1" max="1" width="9.140625" style="243" customWidth="1"/>
    <col min="2" max="2" width="2.7109375" style="243" customWidth="1"/>
    <col min="3" max="3" width="45.42578125" style="243" customWidth="1"/>
    <col min="4" max="4" width="13.5703125" style="243" bestFit="1" customWidth="1"/>
    <col min="5" max="5" width="9.7109375" style="243" bestFit="1" customWidth="1"/>
    <col min="6" max="6" width="12.5703125" style="243" bestFit="1" customWidth="1"/>
    <col min="7" max="7" width="11.28515625" style="243" bestFit="1" customWidth="1"/>
    <col min="8" max="8" width="12.28515625" style="243" bestFit="1" customWidth="1"/>
    <col min="9" max="11" width="9.7109375" style="243" bestFit="1" customWidth="1"/>
    <col min="12" max="14" width="10.28515625" style="243" bestFit="1" customWidth="1"/>
    <col min="15" max="15" width="10.28515625" style="243" customWidth="1"/>
    <col min="16" max="16" width="10.28515625" style="243" bestFit="1" customWidth="1"/>
    <col min="17" max="18" width="9.7109375" style="243" bestFit="1" customWidth="1"/>
    <col min="19" max="19" width="2.7109375" style="243" customWidth="1"/>
    <col min="20" max="16384" width="9.140625" style="243"/>
  </cols>
  <sheetData>
    <row r="1" spans="1:21" ht="21" x14ac:dyDescent="0.35">
      <c r="A1" s="471" t="s">
        <v>401</v>
      </c>
      <c r="G1" s="533" t="s">
        <v>247</v>
      </c>
      <c r="M1" s="265"/>
    </row>
    <row r="2" spans="1:21" ht="15.75" thickBot="1" x14ac:dyDescent="0.3">
      <c r="B2" s="330"/>
      <c r="G2" s="330"/>
    </row>
    <row r="3" spans="1:21" x14ac:dyDescent="0.25">
      <c r="A3" s="187"/>
      <c r="B3" s="189"/>
      <c r="C3" s="190"/>
      <c r="D3" s="191"/>
      <c r="E3" s="191"/>
      <c r="F3" s="191"/>
      <c r="G3" s="191"/>
      <c r="H3" s="191"/>
      <c r="I3" s="191"/>
      <c r="J3" s="191"/>
      <c r="K3" s="191"/>
      <c r="L3" s="191"/>
      <c r="M3" s="191"/>
      <c r="N3" s="191"/>
      <c r="O3" s="191"/>
      <c r="P3" s="191"/>
      <c r="Q3" s="191"/>
      <c r="R3" s="191"/>
      <c r="S3" s="212"/>
      <c r="T3" s="187"/>
    </row>
    <row r="4" spans="1:21" x14ac:dyDescent="0.25">
      <c r="A4" s="187"/>
      <c r="B4" s="192"/>
      <c r="C4" s="444" t="s">
        <v>252</v>
      </c>
      <c r="D4" s="246" t="s">
        <v>0</v>
      </c>
      <c r="E4" s="246" t="s">
        <v>1</v>
      </c>
      <c r="F4" s="246" t="s">
        <v>2</v>
      </c>
      <c r="G4" s="246" t="s">
        <v>3</v>
      </c>
      <c r="H4" s="246" t="s">
        <v>4</v>
      </c>
      <c r="I4" s="246" t="s">
        <v>5</v>
      </c>
      <c r="J4" s="246" t="s">
        <v>56</v>
      </c>
      <c r="K4" s="246" t="s">
        <v>57</v>
      </c>
      <c r="L4" s="246" t="s">
        <v>7</v>
      </c>
      <c r="M4" s="246" t="s">
        <v>8</v>
      </c>
      <c r="N4" s="246" t="s">
        <v>9</v>
      </c>
      <c r="O4" s="246" t="s">
        <v>58</v>
      </c>
      <c r="P4" s="246" t="s">
        <v>59</v>
      </c>
      <c r="Q4" s="246" t="s">
        <v>11</v>
      </c>
      <c r="R4" s="246" t="s">
        <v>49</v>
      </c>
      <c r="S4" s="199"/>
      <c r="T4" s="187"/>
    </row>
    <row r="5" spans="1:21" x14ac:dyDescent="0.25">
      <c r="A5" s="187"/>
      <c r="B5" s="192"/>
      <c r="C5" s="202" t="s">
        <v>411</v>
      </c>
      <c r="D5" s="201">
        <f>'FY24 80WYFedReport'!D292</f>
        <v>5993.6976359829296</v>
      </c>
      <c r="E5" s="201">
        <f>'FY24 80WYFedReport'!E292</f>
        <v>7883.6967929592201</v>
      </c>
      <c r="F5" s="201">
        <f>'FY24 80WYFedReport'!F292</f>
        <v>7610.1241564894599</v>
      </c>
      <c r="G5" s="201">
        <f>'FY24 80WYFedReport'!G292</f>
        <v>6259.9484811489101</v>
      </c>
      <c r="H5" s="201">
        <f>'FY24 80WYFedReport'!H292</f>
        <v>5930.66091310711</v>
      </c>
      <c r="I5" s="201">
        <f>'FY24 80WYFedReport'!I292</f>
        <v>6385.9589262954596</v>
      </c>
      <c r="J5" s="201">
        <f>'FY24 80WYFedReport'!J292</f>
        <v>5862.4939045614001</v>
      </c>
      <c r="K5" s="201">
        <f>'FY24 80WYFedReport'!K292</f>
        <v>5047.0805927410202</v>
      </c>
      <c r="L5" s="201">
        <f>'FY24 80WYFedReport'!L292</f>
        <v>7679.1212996878403</v>
      </c>
      <c r="M5" s="201">
        <f>'FY24 80WYFedReport'!M292</f>
        <v>8308.6434677899997</v>
      </c>
      <c r="N5" s="201">
        <f>'FY24 80WYFedReport'!N292</f>
        <v>6891.4823532289101</v>
      </c>
      <c r="O5" s="201">
        <f>'FY24 80WYFedReport'!O292</f>
        <v>6846.4776675150097</v>
      </c>
      <c r="P5" s="201">
        <f>'FY24 80WYFedReport'!P292</f>
        <v>6524.1011000656599</v>
      </c>
      <c r="Q5" s="201">
        <f>'FY24 80WYFedReport'!Q292</f>
        <v>6380.8872659228</v>
      </c>
      <c r="R5" s="247">
        <f>'FY24 80WYFedReport'!R292</f>
        <v>6788.6914937545152</v>
      </c>
      <c r="S5" s="199"/>
      <c r="T5" s="187"/>
    </row>
    <row r="6" spans="1:21" x14ac:dyDescent="0.25">
      <c r="A6" s="187"/>
      <c r="B6" s="192"/>
      <c r="C6" s="196"/>
      <c r="D6" s="197"/>
      <c r="E6" s="197"/>
      <c r="F6" s="197"/>
      <c r="G6" s="197"/>
      <c r="H6" s="197"/>
      <c r="I6" s="197"/>
      <c r="J6" s="197"/>
      <c r="K6" s="197"/>
      <c r="L6" s="197"/>
      <c r="M6" s="197"/>
      <c r="N6" s="197"/>
      <c r="O6" s="197"/>
      <c r="P6" s="197"/>
      <c r="Q6" s="197"/>
      <c r="R6" s="197"/>
      <c r="S6" s="199"/>
      <c r="T6" s="187"/>
    </row>
    <row r="7" spans="1:21" x14ac:dyDescent="0.25">
      <c r="A7" s="187"/>
      <c r="B7" s="192"/>
      <c r="C7" s="139" t="s">
        <v>362</v>
      </c>
      <c r="D7" s="140">
        <f>'FY24 80WYFedReport'!D295</f>
        <v>5735.4489989819567</v>
      </c>
      <c r="E7" s="140">
        <f>'FY24 80WYFedReport'!E295</f>
        <v>7018.882025016901</v>
      </c>
      <c r="F7" s="140">
        <f>'FY24 80WYFedReport'!F295</f>
        <v>7834.7263720107367</v>
      </c>
      <c r="G7" s="140">
        <f>'FY24 80WYFedReport'!G295</f>
        <v>7586.318044442216</v>
      </c>
      <c r="H7" s="140">
        <f>'FY24 80WYFedReport'!H295</f>
        <v>6917.2586948631897</v>
      </c>
      <c r="I7" s="140">
        <f>'FY24 80WYFedReport'!I295</f>
        <v>6587.8632015234061</v>
      </c>
      <c r="J7" s="140">
        <f>'FY24 80WYFedReport'!J295</f>
        <v>5810.2312374627318</v>
      </c>
      <c r="K7" s="140">
        <f>'FY24 80WYFedReport'!K295</f>
        <v>5627.8375545358722</v>
      </c>
      <c r="L7" s="140">
        <f>'FY24 80WYFedReport'!L295</f>
        <v>5802.7853210057192</v>
      </c>
      <c r="M7" s="140">
        <f>'FY24 80WYFedReport'!M295</f>
        <v>6028.8937286289165</v>
      </c>
      <c r="N7" s="140">
        <f>'FY24 80WYFedReport'!N295</f>
        <v>6250.2224345990971</v>
      </c>
      <c r="O7" s="140">
        <f>'FY24 80WYFedReport'!O295</f>
        <v>6177.9623382759692</v>
      </c>
      <c r="P7" s="140">
        <f>'FY24 80WYFedReport'!P295</f>
        <v>6110.1069394033002</v>
      </c>
      <c r="Q7" s="140">
        <f>'FY24 80WYFedReport'!Q295</f>
        <v>5852.8673458527383</v>
      </c>
      <c r="R7" s="140">
        <f>'FY24 80WYFedReport'!R295</f>
        <v>6457.2629174526346</v>
      </c>
      <c r="S7" s="199"/>
      <c r="T7" s="187"/>
      <c r="U7" s="277"/>
    </row>
    <row r="8" spans="1:21" x14ac:dyDescent="0.25">
      <c r="A8" s="187"/>
      <c r="B8" s="192"/>
      <c r="C8" s="133" t="s">
        <v>363</v>
      </c>
      <c r="D8" s="132">
        <f>'FY24 80WYFedReport'!D296</f>
        <v>224.29900000000001</v>
      </c>
      <c r="E8" s="132">
        <f>'FY24 80WYFedReport'!E296</f>
        <v>224.29900000000001</v>
      </c>
      <c r="F8" s="132">
        <f>'FY24 80WYFedReport'!F296</f>
        <v>224.29900000000001</v>
      </c>
      <c r="G8" s="132">
        <f>'FY24 80WYFedReport'!G296</f>
        <v>224.59800000000001</v>
      </c>
      <c r="H8" s="132">
        <f>'FY24 80WYFedReport'!H296</f>
        <v>224.59800000000001</v>
      </c>
      <c r="I8" s="132">
        <f>'FY24 80WYFedReport'!I296</f>
        <v>224.59899999999999</v>
      </c>
      <c r="J8" s="132">
        <f>'FY24 80WYFedReport'!J296</f>
        <v>224.59899999999999</v>
      </c>
      <c r="K8" s="132">
        <f>'FY24 80WYFedReport'!K296</f>
        <v>224.59899999999999</v>
      </c>
      <c r="L8" s="132">
        <f>'FY24 80WYFedReport'!L296</f>
        <v>224.59800000000001</v>
      </c>
      <c r="M8" s="132">
        <f>'FY24 80WYFedReport'!M296</f>
        <v>224.59899999999999</v>
      </c>
      <c r="N8" s="132">
        <f>'FY24 80WYFedReport'!N296</f>
        <v>224.59800000000001</v>
      </c>
      <c r="O8" s="132">
        <f>'FY24 80WYFedReport'!O296</f>
        <v>224.59700000000001</v>
      </c>
      <c r="P8" s="132">
        <f>'FY24 80WYFedReport'!P296</f>
        <v>224.59700000000001</v>
      </c>
      <c r="Q8" s="132">
        <f>'FY24 80WYFedReport'!Q296</f>
        <v>224.59700000000001</v>
      </c>
      <c r="R8" s="132">
        <f>'FY24 80WYFedReport'!R296</f>
        <v>224.52288934426201</v>
      </c>
      <c r="S8" s="199"/>
      <c r="T8" s="187"/>
    </row>
    <row r="9" spans="1:21" x14ac:dyDescent="0.25">
      <c r="A9" s="187"/>
      <c r="B9" s="192"/>
      <c r="C9" s="213" t="s">
        <v>283</v>
      </c>
      <c r="D9" s="217">
        <f>'FY24 80WYFedReport'!D297</f>
        <v>153.38999999999999</v>
      </c>
      <c r="E9" s="217">
        <f>'FY24 80WYFedReport'!E297</f>
        <v>153.38999999999999</v>
      </c>
      <c r="F9" s="217">
        <f>'FY24 80WYFedReport'!F297</f>
        <v>153.38999999999999</v>
      </c>
      <c r="G9" s="217">
        <f>'FY24 80WYFedReport'!G297</f>
        <v>153.38999999999999</v>
      </c>
      <c r="H9" s="217">
        <f>'FY24 80WYFedReport'!H297</f>
        <v>153.38999999999999</v>
      </c>
      <c r="I9" s="217">
        <f>'FY24 80WYFedReport'!I297</f>
        <v>153.38999999999999</v>
      </c>
      <c r="J9" s="217">
        <f>'FY24 80WYFedReport'!J297</f>
        <v>153.38999999999999</v>
      </c>
      <c r="K9" s="217">
        <f>'FY24 80WYFedReport'!K297</f>
        <v>153.38999999999999</v>
      </c>
      <c r="L9" s="217">
        <f>'FY24 80WYFedReport'!L297</f>
        <v>153.38999999999999</v>
      </c>
      <c r="M9" s="217">
        <f>'FY24 80WYFedReport'!M297</f>
        <v>153.38999999999999</v>
      </c>
      <c r="N9" s="217">
        <f>'FY24 80WYFedReport'!N297</f>
        <v>153.38999999999999</v>
      </c>
      <c r="O9" s="217">
        <f>'FY24 80WYFedReport'!O297</f>
        <v>153.38999999999999</v>
      </c>
      <c r="P9" s="217">
        <f>'FY24 80WYFedReport'!P297</f>
        <v>153.38999999999999</v>
      </c>
      <c r="Q9" s="217">
        <f>'FY24 80WYFedReport'!Q297</f>
        <v>153.38999999999999</v>
      </c>
      <c r="R9" s="217">
        <f>'FY24 80WYFedReport'!R297</f>
        <v>153.38999999999999</v>
      </c>
      <c r="S9" s="199"/>
      <c r="T9" s="187"/>
    </row>
    <row r="10" spans="1:21" x14ac:dyDescent="0.25">
      <c r="A10" s="187"/>
      <c r="B10" s="192"/>
      <c r="C10" s="203" t="s">
        <v>251</v>
      </c>
      <c r="D10" s="204">
        <f>SUM(D7:D9)</f>
        <v>6113.137998981957</v>
      </c>
      <c r="E10" s="204">
        <f t="shared" ref="E10:R10" si="0">SUM(E7:E9)</f>
        <v>7396.5710250169013</v>
      </c>
      <c r="F10" s="204">
        <f t="shared" si="0"/>
        <v>8212.415372010737</v>
      </c>
      <c r="G10" s="204">
        <f t="shared" si="0"/>
        <v>7964.3060444422163</v>
      </c>
      <c r="H10" s="204">
        <f t="shared" si="0"/>
        <v>7295.24669486319</v>
      </c>
      <c r="I10" s="204">
        <f t="shared" si="0"/>
        <v>6965.8522015234066</v>
      </c>
      <c r="J10" s="204">
        <f t="shared" si="0"/>
        <v>6188.2202374627323</v>
      </c>
      <c r="K10" s="204">
        <f t="shared" si="0"/>
        <v>6005.8265545358727</v>
      </c>
      <c r="L10" s="204">
        <f t="shared" si="0"/>
        <v>6180.7733210057195</v>
      </c>
      <c r="M10" s="204">
        <f t="shared" si="0"/>
        <v>6406.882728628917</v>
      </c>
      <c r="N10" s="204">
        <f t="shared" si="0"/>
        <v>6628.2104345990974</v>
      </c>
      <c r="O10" s="204">
        <f t="shared" si="0"/>
        <v>6555.9493382759692</v>
      </c>
      <c r="P10" s="204">
        <f t="shared" si="0"/>
        <v>6488.0939394033003</v>
      </c>
      <c r="Q10" s="204">
        <f t="shared" si="0"/>
        <v>6230.8543458527383</v>
      </c>
      <c r="R10" s="205">
        <f t="shared" si="0"/>
        <v>6835.1758067968967</v>
      </c>
      <c r="S10" s="199"/>
      <c r="T10" s="187"/>
      <c r="U10" s="277"/>
    </row>
    <row r="11" spans="1:21" ht="15.75" thickBot="1" x14ac:dyDescent="0.3">
      <c r="A11" s="187"/>
      <c r="B11" s="193"/>
      <c r="C11" s="194"/>
      <c r="D11" s="195"/>
      <c r="E11" s="195"/>
      <c r="F11" s="195"/>
      <c r="G11" s="195"/>
      <c r="H11" s="195"/>
      <c r="I11" s="195"/>
      <c r="J11" s="195"/>
      <c r="K11" s="195"/>
      <c r="L11" s="195"/>
      <c r="M11" s="195"/>
      <c r="N11" s="195"/>
      <c r="O11" s="195"/>
      <c r="P11" s="195"/>
      <c r="Q11" s="195"/>
      <c r="R11" s="195"/>
      <c r="S11" s="206"/>
      <c r="T11" s="187"/>
    </row>
    <row r="12" spans="1:21" ht="15.75" thickBot="1" x14ac:dyDescent="0.3">
      <c r="A12" s="187"/>
      <c r="B12" s="187"/>
      <c r="C12" s="196"/>
      <c r="D12" s="197"/>
      <c r="E12" s="197"/>
      <c r="F12" s="197"/>
      <c r="G12" s="197"/>
      <c r="H12" s="197"/>
      <c r="I12" s="197"/>
      <c r="J12" s="197"/>
      <c r="K12" s="197"/>
      <c r="L12" s="197"/>
      <c r="M12" s="197"/>
      <c r="N12" s="197"/>
      <c r="O12" s="197"/>
      <c r="P12" s="197"/>
      <c r="Q12" s="197"/>
      <c r="R12" s="197"/>
      <c r="S12" s="200"/>
      <c r="T12" s="187"/>
    </row>
    <row r="13" spans="1:21" x14ac:dyDescent="0.25">
      <c r="A13" s="187"/>
      <c r="B13" s="189"/>
      <c r="C13" s="190"/>
      <c r="D13" s="191"/>
      <c r="E13" s="191"/>
      <c r="F13" s="191"/>
      <c r="G13" s="191"/>
      <c r="H13" s="191"/>
      <c r="I13" s="191"/>
      <c r="J13" s="191"/>
      <c r="K13" s="191"/>
      <c r="L13" s="191"/>
      <c r="M13" s="191"/>
      <c r="N13" s="191"/>
      <c r="O13" s="191"/>
      <c r="P13" s="191"/>
      <c r="Q13" s="191"/>
      <c r="R13" s="191"/>
      <c r="S13" s="212"/>
      <c r="T13" s="187"/>
    </row>
    <row r="14" spans="1:21" x14ac:dyDescent="0.25">
      <c r="A14" s="187"/>
      <c r="B14" s="192"/>
      <c r="C14" s="444" t="s">
        <v>275</v>
      </c>
      <c r="D14" s="246" t="s">
        <v>0</v>
      </c>
      <c r="E14" s="246" t="s">
        <v>1</v>
      </c>
      <c r="F14" s="246" t="s">
        <v>2</v>
      </c>
      <c r="G14" s="246" t="s">
        <v>3</v>
      </c>
      <c r="H14" s="246" t="s">
        <v>4</v>
      </c>
      <c r="I14" s="246" t="s">
        <v>5</v>
      </c>
      <c r="J14" s="246" t="s">
        <v>56</v>
      </c>
      <c r="K14" s="246" t="s">
        <v>57</v>
      </c>
      <c r="L14" s="246" t="s">
        <v>7</v>
      </c>
      <c r="M14" s="246" t="s">
        <v>8</v>
      </c>
      <c r="N14" s="246" t="s">
        <v>9</v>
      </c>
      <c r="O14" s="246" t="s">
        <v>58</v>
      </c>
      <c r="P14" s="246" t="s">
        <v>59</v>
      </c>
      <c r="Q14" s="246" t="s">
        <v>11</v>
      </c>
      <c r="R14" s="246" t="s">
        <v>49</v>
      </c>
      <c r="S14" s="199"/>
      <c r="T14" s="187"/>
    </row>
    <row r="15" spans="1:21" x14ac:dyDescent="0.25">
      <c r="A15" s="187"/>
      <c r="B15" s="192"/>
      <c r="C15" s="202" t="s">
        <v>412</v>
      </c>
      <c r="D15" s="201">
        <f>'FY24 30WYP10FedRep'!D84</f>
        <v>5500.9151959999999</v>
      </c>
      <c r="E15" s="201">
        <f>'FY24 30WYP10FedRep'!E84</f>
        <v>7472.0973260000001</v>
      </c>
      <c r="F15" s="201">
        <f>'FY24 30WYP10FedRep'!F84</f>
        <v>7781.8011219999999</v>
      </c>
      <c r="G15" s="201">
        <f>'FY24 30WYP10FedRep'!G84</f>
        <v>8059.2253019999998</v>
      </c>
      <c r="H15" s="201">
        <f>'FY24 30WYP10FedRep'!H84</f>
        <v>7531.7072250000001</v>
      </c>
      <c r="I15" s="201">
        <f>'FY24 30WYP10FedRep'!I84</f>
        <v>7679.2205089999998</v>
      </c>
      <c r="J15" s="201">
        <f>'FY24 30WYP10FedRep'!J84</f>
        <v>6009.715749</v>
      </c>
      <c r="K15" s="201">
        <f>'FY24 30WYP10FedRep'!K84</f>
        <v>5602.082692</v>
      </c>
      <c r="L15" s="201">
        <f>'FY24 30WYP10FedRep'!L84</f>
        <v>7911.4829929999996</v>
      </c>
      <c r="M15" s="201">
        <f>'FY24 30WYP10FedRep'!M84</f>
        <v>7365.7274120000002</v>
      </c>
      <c r="N15" s="201">
        <f>'FY24 30WYP10FedRep'!N84</f>
        <v>6645.3750110000001</v>
      </c>
      <c r="O15" s="201">
        <f>'FY24 30WYP10FedRep'!O84</f>
        <v>6395.4083419999997</v>
      </c>
      <c r="P15" s="201">
        <f>'FY24 30WYP10FedRep'!P84</f>
        <v>6279.7928549999997</v>
      </c>
      <c r="Q15" s="201">
        <f>'FY24 30WYP10FedRep'!Q84</f>
        <v>6024.8750339999997</v>
      </c>
      <c r="R15" s="247">
        <f>'FY24 30WYP10FedRep'!R84</f>
        <v>7009.6605790833319</v>
      </c>
      <c r="S15" s="199"/>
      <c r="T15" s="187"/>
    </row>
    <row r="16" spans="1:21" x14ac:dyDescent="0.25">
      <c r="A16" s="187"/>
      <c r="B16" s="192"/>
      <c r="C16" s="196"/>
      <c r="D16" s="197"/>
      <c r="E16" s="197"/>
      <c r="F16" s="197"/>
      <c r="G16" s="197"/>
      <c r="H16" s="197"/>
      <c r="I16" s="197"/>
      <c r="J16" s="197"/>
      <c r="K16" s="197"/>
      <c r="L16" s="197"/>
      <c r="M16" s="197"/>
      <c r="N16" s="197"/>
      <c r="O16" s="197"/>
      <c r="P16" s="197"/>
      <c r="Q16" s="197"/>
      <c r="R16" s="197"/>
      <c r="S16" s="199"/>
      <c r="T16" s="187"/>
    </row>
    <row r="17" spans="1:21" x14ac:dyDescent="0.25">
      <c r="A17" s="187"/>
      <c r="B17" s="192"/>
      <c r="C17" s="139" t="s">
        <v>358</v>
      </c>
      <c r="D17" s="140">
        <f>'FY24 30WYP10FedRep'!D87</f>
        <v>5727.3313373652772</v>
      </c>
      <c r="E17" s="140">
        <f>'FY24 30WYP10FedRep'!E87</f>
        <v>6944.6794720368343</v>
      </c>
      <c r="F17" s="140">
        <f>'FY24 30WYP10FedRep'!F87</f>
        <v>7928.3185925543476</v>
      </c>
      <c r="G17" s="140">
        <f>'FY24 30WYP10FedRep'!G87</f>
        <v>8152.7623330129418</v>
      </c>
      <c r="H17" s="140">
        <f>'FY24 30WYP10FedRep'!H87</f>
        <v>7247.5941567874397</v>
      </c>
      <c r="I17" s="140">
        <f>'FY24 30WYP10FedRep'!I87</f>
        <v>6978.4497908383473</v>
      </c>
      <c r="J17" s="140">
        <f>'FY24 30WYP10FedRep'!J87</f>
        <v>5821.5947967081829</v>
      </c>
      <c r="K17" s="140">
        <f>'FY24 30WYP10FedRep'!K87</f>
        <v>5821.5947967081829</v>
      </c>
      <c r="L17" s="140">
        <f>'FY24 30WYP10FedRep'!L87</f>
        <v>5962.9472090324625</v>
      </c>
      <c r="M17" s="140">
        <f>'FY24 30WYP10FedRep'!M87</f>
        <v>5850.666000174183</v>
      </c>
      <c r="N17" s="140">
        <f>'FY24 30WYP10FedRep'!N87</f>
        <v>6267.306882525746</v>
      </c>
      <c r="O17" s="140">
        <f>'FY24 30WYP10FedRep'!O87</f>
        <v>6176.5316017292425</v>
      </c>
      <c r="P17" s="140">
        <f>'FY24 30WYP10FedRep'!P87</f>
        <v>6176.529957284798</v>
      </c>
      <c r="Q17" s="140">
        <f>'FY24 30WYP10FedRep'!Q87</f>
        <v>4801.0420649567232</v>
      </c>
      <c r="R17" s="140">
        <f>'FY24 30WYP10FedRep'!R87</f>
        <v>6570.441894694899</v>
      </c>
      <c r="S17" s="199"/>
      <c r="T17" s="187"/>
      <c r="U17" s="277"/>
    </row>
    <row r="18" spans="1:21" x14ac:dyDescent="0.25">
      <c r="A18" s="187"/>
      <c r="B18" s="192"/>
      <c r="C18" s="133" t="s">
        <v>364</v>
      </c>
      <c r="D18" s="132">
        <f>'FY24 30WYP10FedRep'!D88</f>
        <v>134.7803817117636</v>
      </c>
      <c r="E18" s="132">
        <f>'FY24 30WYP10FedRep'!E88</f>
        <v>134.32827747099395</v>
      </c>
      <c r="F18" s="132">
        <f>'FY24 30WYP10FedRep'!F88</f>
        <v>135.72784477007644</v>
      </c>
      <c r="G18" s="132">
        <f>'FY24 30WYP10FedRep'!G88</f>
        <v>134.50255300018199</v>
      </c>
      <c r="H18" s="132">
        <f>'FY24 30WYP10FedRep'!H88</f>
        <v>135.53997594423387</v>
      </c>
      <c r="I18" s="132">
        <f>'FY24 30WYP10FedRep'!I88</f>
        <v>133.20209797974294</v>
      </c>
      <c r="J18" s="132">
        <f>'FY24 30WYP10FedRep'!J88</f>
        <v>131.82718218358679</v>
      </c>
      <c r="K18" s="132">
        <f>'FY24 30WYP10FedRep'!K88</f>
        <v>131.82718218358679</v>
      </c>
      <c r="L18" s="132">
        <f>'FY24 30WYP10FedRep'!L88</f>
        <v>133.54124660054805</v>
      </c>
      <c r="M18" s="132">
        <f>'FY24 30WYP10FedRep'!M88</f>
        <v>132.53184623645376</v>
      </c>
      <c r="N18" s="132">
        <f>'FY24 30WYP10FedRep'!N88</f>
        <v>134.29675790440754</v>
      </c>
      <c r="O18" s="132">
        <f>'FY24 30WYP10FedRep'!O88</f>
        <v>133.59387109230315</v>
      </c>
      <c r="P18" s="132">
        <f>'FY24 30WYP10FedRep'!P88</f>
        <v>133.59387109230315</v>
      </c>
      <c r="Q18" s="132">
        <f>'FY24 30WYP10FedRep'!Q88</f>
        <v>135.57470839703257</v>
      </c>
      <c r="R18" s="132">
        <f>'FY24 30WYP10FedRep'!R88</f>
        <v>134.11899999999997</v>
      </c>
      <c r="S18" s="199"/>
      <c r="T18" s="187"/>
    </row>
    <row r="19" spans="1:21" x14ac:dyDescent="0.25">
      <c r="A19" s="187"/>
      <c r="B19" s="192"/>
      <c r="C19" s="213" t="s">
        <v>283</v>
      </c>
      <c r="D19" s="217">
        <f>'FY24 30WYP10FedRep'!D89</f>
        <v>346.2606638468485</v>
      </c>
      <c r="E19" s="217">
        <f>'FY24 30WYP10FedRep'!E89</f>
        <v>346.2606638468485</v>
      </c>
      <c r="F19" s="217">
        <f>'FY24 30WYP10FedRep'!F89</f>
        <v>346.2606638468485</v>
      </c>
      <c r="G19" s="217">
        <f>'FY24 30WYP10FedRep'!G89</f>
        <v>346.2606638468485</v>
      </c>
      <c r="H19" s="217">
        <f>'FY24 30WYP10FedRep'!H89</f>
        <v>346.2606638468485</v>
      </c>
      <c r="I19" s="217">
        <f>'FY24 30WYP10FedRep'!I89</f>
        <v>346.2606638468485</v>
      </c>
      <c r="J19" s="217">
        <f>'FY24 30WYP10FedRep'!J89</f>
        <v>346.2606638468485</v>
      </c>
      <c r="K19" s="217">
        <f>'FY24 30WYP10FedRep'!K89</f>
        <v>346.2606638468485</v>
      </c>
      <c r="L19" s="217">
        <f>'FY24 30WYP10FedRep'!L89</f>
        <v>346.2606638468485</v>
      </c>
      <c r="M19" s="217">
        <f>'FY24 30WYP10FedRep'!M89</f>
        <v>346.2606638468485</v>
      </c>
      <c r="N19" s="217">
        <f>'FY24 30WYP10FedRep'!N89</f>
        <v>346.2606638468485</v>
      </c>
      <c r="O19" s="217">
        <f>'FY24 30WYP10FedRep'!O89</f>
        <v>346.2606638468485</v>
      </c>
      <c r="P19" s="217">
        <f>'FY24 30WYP10FedRep'!P89</f>
        <v>346.2606638468485</v>
      </c>
      <c r="Q19" s="217">
        <f>'FY24 30WYP10FedRep'!Q89</f>
        <v>346.2606638468485</v>
      </c>
      <c r="R19" s="217">
        <f>'FY24 30WYP10FedRep'!R89</f>
        <v>346.2606638468485</v>
      </c>
      <c r="S19" s="199"/>
      <c r="T19" s="187"/>
    </row>
    <row r="20" spans="1:21" x14ac:dyDescent="0.25">
      <c r="A20" s="187"/>
      <c r="B20" s="192"/>
      <c r="C20" s="203" t="s">
        <v>254</v>
      </c>
      <c r="D20" s="204">
        <f>'FY24 30WYP10FedRep'!D90</f>
        <v>6208.3723829238897</v>
      </c>
      <c r="E20" s="204">
        <f>'FY24 30WYP10FedRep'!E90</f>
        <v>7425.2684133546773</v>
      </c>
      <c r="F20" s="204">
        <f>'FY24 30WYP10FedRep'!F90</f>
        <v>8410.3071011712727</v>
      </c>
      <c r="G20" s="204">
        <f>'FY24 30WYP10FedRep'!G90</f>
        <v>8633.5255498599709</v>
      </c>
      <c r="H20" s="204">
        <f>'FY24 30WYP10FedRep'!H90</f>
        <v>7729.3947965785219</v>
      </c>
      <c r="I20" s="204">
        <f>'FY24 30WYP10FedRep'!I90</f>
        <v>7457.9125526649386</v>
      </c>
      <c r="J20" s="204">
        <f>'FY24 30WYP10FedRep'!J90</f>
        <v>6299.6826427386186</v>
      </c>
      <c r="K20" s="204">
        <f>'FY24 30WYP10FedRep'!K90</f>
        <v>6299.6826427386186</v>
      </c>
      <c r="L20" s="204">
        <f>'FY24 30WYP10FedRep'!L90</f>
        <v>6442.7491194798595</v>
      </c>
      <c r="M20" s="204">
        <f>'FY24 30WYP10FedRep'!M90</f>
        <v>6329.4585102574856</v>
      </c>
      <c r="N20" s="204">
        <f>'FY24 30WYP10FedRep'!N90</f>
        <v>6747.8643042770027</v>
      </c>
      <c r="O20" s="204">
        <f>'FY24 30WYP10FedRep'!O90</f>
        <v>6656.3861366683941</v>
      </c>
      <c r="P20" s="204">
        <f>'FY24 30WYP10FedRep'!P90</f>
        <v>6656.3844922239496</v>
      </c>
      <c r="Q20" s="204">
        <f>'FY24 30WYP10FedRep'!Q90</f>
        <v>5282.8774372006046</v>
      </c>
      <c r="R20" s="205">
        <f>'FY24 30WYP10FedRep'!R90</f>
        <v>7050.8215585417474</v>
      </c>
      <c r="S20" s="199"/>
      <c r="T20" s="187"/>
      <c r="U20" s="277"/>
    </row>
    <row r="21" spans="1:21" ht="15.75" thickBot="1" x14ac:dyDescent="0.3">
      <c r="A21" s="187"/>
      <c r="B21" s="193"/>
      <c r="C21" s="194"/>
      <c r="D21" s="195"/>
      <c r="E21" s="195"/>
      <c r="F21" s="195"/>
      <c r="G21" s="195"/>
      <c r="H21" s="195"/>
      <c r="I21" s="195"/>
      <c r="J21" s="195"/>
      <c r="K21" s="195"/>
      <c r="L21" s="195"/>
      <c r="M21" s="195"/>
      <c r="N21" s="195"/>
      <c r="O21" s="195"/>
      <c r="P21" s="195"/>
      <c r="Q21" s="195"/>
      <c r="R21" s="195"/>
      <c r="S21" s="206"/>
      <c r="T21" s="187"/>
    </row>
    <row r="22" spans="1:21" ht="15.75" thickBot="1" x14ac:dyDescent="0.3">
      <c r="A22" s="187"/>
      <c r="B22" s="187"/>
      <c r="C22" s="196"/>
      <c r="D22" s="197"/>
      <c r="E22" s="197"/>
      <c r="F22" s="197"/>
      <c r="G22" s="197"/>
      <c r="H22" s="197"/>
      <c r="I22" s="197"/>
      <c r="J22" s="197"/>
      <c r="K22" s="197"/>
      <c r="L22" s="197"/>
      <c r="M22" s="197"/>
      <c r="N22" s="197"/>
      <c r="O22" s="197"/>
      <c r="P22" s="197"/>
      <c r="Q22" s="197"/>
      <c r="R22" s="197"/>
      <c r="S22" s="200"/>
      <c r="T22" s="187"/>
    </row>
    <row r="23" spans="1:21" ht="16.5" thickTop="1" x14ac:dyDescent="0.25">
      <c r="A23" s="187"/>
      <c r="B23" s="556"/>
      <c r="C23" s="557"/>
      <c r="D23" s="558"/>
      <c r="E23" s="558"/>
      <c r="F23" s="558"/>
      <c r="G23" s="558"/>
      <c r="H23" s="558"/>
      <c r="I23" s="558"/>
      <c r="J23" s="558"/>
      <c r="K23" s="558"/>
      <c r="L23" s="558"/>
      <c r="M23" s="558"/>
      <c r="N23" s="558"/>
      <c r="O23" s="558"/>
      <c r="P23" s="558"/>
      <c r="Q23" s="558"/>
      <c r="R23" s="558"/>
      <c r="S23" s="559"/>
      <c r="T23" s="187"/>
    </row>
    <row r="24" spans="1:21" ht="15.75" x14ac:dyDescent="0.25">
      <c r="A24" s="187"/>
      <c r="B24" s="560"/>
      <c r="C24" s="561" t="s">
        <v>366</v>
      </c>
      <c r="D24" s="562" t="s">
        <v>316</v>
      </c>
      <c r="E24" s="563"/>
      <c r="F24" s="564"/>
      <c r="G24" s="565" t="s">
        <v>380</v>
      </c>
      <c r="H24" s="562" t="s">
        <v>239</v>
      </c>
      <c r="I24" s="564"/>
      <c r="J24" s="564"/>
      <c r="K24" s="565" t="s">
        <v>365</v>
      </c>
      <c r="L24" s="562" t="s">
        <v>238</v>
      </c>
      <c r="M24" s="564"/>
      <c r="N24" s="565" t="s">
        <v>323</v>
      </c>
      <c r="O24" s="562" t="s">
        <v>238</v>
      </c>
      <c r="P24" s="566"/>
      <c r="Q24" s="565" t="s">
        <v>421</v>
      </c>
      <c r="R24" s="562" t="s">
        <v>238</v>
      </c>
      <c r="S24" s="567"/>
      <c r="T24" s="187"/>
    </row>
    <row r="25" spans="1:21" ht="15.75" x14ac:dyDescent="0.25">
      <c r="A25" s="187"/>
      <c r="B25" s="560"/>
      <c r="C25" s="568" t="s">
        <v>252</v>
      </c>
      <c r="D25" s="569">
        <f>((L25*'Critical Prices'!$M$16)/1000)*H25</f>
        <v>116971.82059765994</v>
      </c>
      <c r="E25" s="570"/>
      <c r="F25" s="571"/>
      <c r="G25" s="568" t="s">
        <v>252</v>
      </c>
      <c r="H25" s="572">
        <f>'Critical Prices'!C33</f>
        <v>35.236861374711694</v>
      </c>
      <c r="I25" s="571"/>
      <c r="J25" s="571"/>
      <c r="K25" s="568" t="s">
        <v>252</v>
      </c>
      <c r="L25" s="571">
        <f>R9+R8</f>
        <v>377.912889344262</v>
      </c>
      <c r="M25" s="571"/>
      <c r="N25" s="568" t="s">
        <v>252</v>
      </c>
      <c r="O25" s="571">
        <f>R7</f>
        <v>6457.2629174526346</v>
      </c>
      <c r="P25" s="570"/>
      <c r="Q25" s="568" t="s">
        <v>252</v>
      </c>
      <c r="R25" s="571">
        <f>R5</f>
        <v>6788.6914937545152</v>
      </c>
      <c r="S25" s="567"/>
      <c r="T25" s="187"/>
    </row>
    <row r="26" spans="1:21" ht="15.75" x14ac:dyDescent="0.25">
      <c r="A26" s="187"/>
      <c r="B26" s="560"/>
      <c r="C26" s="573" t="s">
        <v>275</v>
      </c>
      <c r="D26" s="574">
        <f>(($L$26*'Critical Prices'!$M$16)/1000)*$H$26</f>
        <v>135279.13223364751</v>
      </c>
      <c r="E26" s="570"/>
      <c r="F26" s="571"/>
      <c r="G26" s="573" t="s">
        <v>275</v>
      </c>
      <c r="H26" s="572">
        <f>'Critical Prices'!F33</f>
        <v>32.059287615742853</v>
      </c>
      <c r="I26" s="571"/>
      <c r="J26" s="571"/>
      <c r="K26" s="573" t="s">
        <v>275</v>
      </c>
      <c r="L26" s="571">
        <f>R19+R18</f>
        <v>480.37966384684847</v>
      </c>
      <c r="M26" s="571"/>
      <c r="N26" s="573" t="s">
        <v>275</v>
      </c>
      <c r="O26" s="571">
        <f>R17</f>
        <v>6570.441894694899</v>
      </c>
      <c r="P26" s="570"/>
      <c r="Q26" s="573" t="s">
        <v>275</v>
      </c>
      <c r="R26" s="571">
        <f>R15</f>
        <v>7009.6605790833319</v>
      </c>
      <c r="S26" s="567"/>
      <c r="T26" s="187"/>
    </row>
    <row r="27" spans="1:21" ht="15.75" x14ac:dyDescent="0.25">
      <c r="A27" s="187"/>
      <c r="B27" s="560"/>
      <c r="C27" s="575" t="s">
        <v>392</v>
      </c>
      <c r="D27" s="576">
        <f>D26-D25</f>
        <v>18307.311635987571</v>
      </c>
      <c r="E27" s="570"/>
      <c r="F27" s="571"/>
      <c r="G27" s="573" t="s">
        <v>237</v>
      </c>
      <c r="H27" s="572">
        <f>H26-H25</f>
        <v>-3.1775737589688404</v>
      </c>
      <c r="I27" s="571"/>
      <c r="J27" s="571"/>
      <c r="K27" s="573" t="s">
        <v>237</v>
      </c>
      <c r="L27" s="571">
        <f>L26-L25</f>
        <v>102.46677450258647</v>
      </c>
      <c r="M27" s="571"/>
      <c r="N27" s="573" t="s">
        <v>237</v>
      </c>
      <c r="O27" s="571">
        <f>O26-O25</f>
        <v>113.17897724226441</v>
      </c>
      <c r="P27" s="570"/>
      <c r="Q27" s="577" t="s">
        <v>317</v>
      </c>
      <c r="R27" s="571">
        <f>R26-R25</f>
        <v>220.96908532881662</v>
      </c>
      <c r="S27" s="567"/>
      <c r="T27" s="187"/>
    </row>
    <row r="28" spans="1:21" ht="15.75" x14ac:dyDescent="0.25">
      <c r="A28" s="187"/>
      <c r="B28" s="560"/>
      <c r="C28" s="573"/>
      <c r="D28" s="569"/>
      <c r="E28" s="570"/>
      <c r="F28" s="571"/>
      <c r="G28" s="573"/>
      <c r="H28" s="572"/>
      <c r="I28" s="571"/>
      <c r="J28" s="571"/>
      <c r="K28" s="573"/>
      <c r="L28" s="571"/>
      <c r="M28" s="571"/>
      <c r="N28" s="573"/>
      <c r="O28" s="571"/>
      <c r="P28" s="570"/>
      <c r="Q28" s="577"/>
      <c r="R28" s="571"/>
      <c r="S28" s="567"/>
      <c r="T28" s="187"/>
    </row>
    <row r="29" spans="1:21" ht="15.75" x14ac:dyDescent="0.25">
      <c r="A29" s="187"/>
      <c r="B29" s="560"/>
      <c r="C29" s="575" t="s">
        <v>381</v>
      </c>
      <c r="D29" s="576">
        <f>(O27*'Critical Prices'!$M$16)/1000*H29</f>
        <v>34726.153273835043</v>
      </c>
      <c r="E29" s="570"/>
      <c r="F29" s="571"/>
      <c r="G29" s="573" t="s">
        <v>394</v>
      </c>
      <c r="H29" s="572">
        <v>34.93</v>
      </c>
      <c r="I29" s="571"/>
      <c r="J29" s="571"/>
      <c r="K29" s="573"/>
      <c r="L29" s="571"/>
      <c r="M29" s="571"/>
      <c r="N29" s="573"/>
      <c r="O29" s="571"/>
      <c r="P29" s="570"/>
      <c r="Q29" s="577"/>
      <c r="R29" s="571"/>
      <c r="S29" s="567"/>
      <c r="T29" s="187"/>
    </row>
    <row r="30" spans="1:21" ht="10.5" customHeight="1" x14ac:dyDescent="0.25">
      <c r="A30" s="187"/>
      <c r="B30" s="560"/>
      <c r="C30" s="577"/>
      <c r="D30" s="569"/>
      <c r="E30" s="570"/>
      <c r="F30" s="571"/>
      <c r="G30" s="573"/>
      <c r="H30" s="572"/>
      <c r="I30" s="571"/>
      <c r="J30" s="571"/>
      <c r="K30" s="573"/>
      <c r="L30" s="578"/>
      <c r="M30" s="571"/>
      <c r="N30" s="573"/>
      <c r="O30" s="579"/>
      <c r="P30" s="570"/>
      <c r="Q30" s="577"/>
      <c r="R30" s="571"/>
      <c r="S30" s="567"/>
      <c r="T30" s="187"/>
    </row>
    <row r="31" spans="1:21" ht="4.5" customHeight="1" x14ac:dyDescent="0.25">
      <c r="A31" s="187"/>
      <c r="B31" s="560"/>
      <c r="C31" s="580"/>
      <c r="D31" s="581"/>
      <c r="E31" s="581"/>
      <c r="F31" s="581"/>
      <c r="G31" s="581"/>
      <c r="H31" s="581"/>
      <c r="I31" s="581"/>
      <c r="J31" s="581"/>
      <c r="K31" s="581"/>
      <c r="L31" s="581"/>
      <c r="M31" s="581"/>
      <c r="N31" s="581"/>
      <c r="O31" s="581"/>
      <c r="P31" s="581"/>
      <c r="Q31" s="581"/>
      <c r="R31" s="581"/>
      <c r="S31" s="567"/>
      <c r="T31" s="187"/>
    </row>
    <row r="32" spans="1:21" ht="10.5" customHeight="1" x14ac:dyDescent="0.25">
      <c r="A32" s="187"/>
      <c r="B32" s="560"/>
      <c r="C32" s="570"/>
      <c r="D32" s="582"/>
      <c r="E32" s="571"/>
      <c r="F32" s="571"/>
      <c r="G32" s="571"/>
      <c r="H32" s="571"/>
      <c r="I32" s="571"/>
      <c r="J32" s="571"/>
      <c r="K32" s="571"/>
      <c r="L32" s="571"/>
      <c r="M32" s="571"/>
      <c r="N32" s="571"/>
      <c r="O32" s="571"/>
      <c r="P32" s="571"/>
      <c r="Q32" s="571"/>
      <c r="R32" s="571"/>
      <c r="S32" s="567"/>
      <c r="T32" s="187"/>
    </row>
    <row r="33" spans="1:23" ht="15.75" x14ac:dyDescent="0.25">
      <c r="A33" s="187"/>
      <c r="B33" s="560"/>
      <c r="C33" s="583" t="s">
        <v>393</v>
      </c>
      <c r="D33" s="584">
        <f>D27</f>
        <v>18307.311635987571</v>
      </c>
      <c r="E33" s="571"/>
      <c r="F33" s="585"/>
      <c r="G33" s="585"/>
      <c r="H33" s="585"/>
      <c r="I33" s="585"/>
      <c r="J33" s="586" t="s">
        <v>396</v>
      </c>
      <c r="K33" s="585"/>
      <c r="L33" s="655" t="s">
        <v>395</v>
      </c>
      <c r="M33" s="656"/>
      <c r="N33" s="656"/>
      <c r="O33" s="656"/>
      <c r="P33" s="656"/>
      <c r="Q33" s="656"/>
      <c r="R33" s="657"/>
      <c r="S33" s="567"/>
      <c r="T33" s="187"/>
      <c r="U33" s="200"/>
      <c r="V33" s="200"/>
    </row>
    <row r="34" spans="1:23" ht="15.75" x14ac:dyDescent="0.25">
      <c r="A34" s="187"/>
      <c r="B34" s="560"/>
      <c r="C34" s="577"/>
      <c r="D34" s="569"/>
      <c r="E34" s="571"/>
      <c r="F34" s="585"/>
      <c r="G34" s="585"/>
      <c r="H34" s="585"/>
      <c r="I34" s="573" t="s">
        <v>259</v>
      </c>
      <c r="J34" s="572">
        <v>20.056044460580193</v>
      </c>
      <c r="K34" s="585"/>
      <c r="L34" s="587"/>
      <c r="M34" s="573" t="s">
        <v>308</v>
      </c>
      <c r="N34" s="588">
        <f>'FY25 Inventory_80WY v 30WY'!Q197</f>
        <v>8873.2803805528802</v>
      </c>
      <c r="O34" s="589"/>
      <c r="P34" s="589"/>
      <c r="Q34" s="590" t="s">
        <v>310</v>
      </c>
      <c r="R34" s="591">
        <f>'FY24 Inventory_80WY v 30WY'!Q97</f>
        <v>2118.5840384852595</v>
      </c>
      <c r="S34" s="567"/>
      <c r="T34" s="187"/>
      <c r="U34" s="200"/>
      <c r="V34" s="187"/>
      <c r="W34" s="483"/>
    </row>
    <row r="35" spans="1:23" ht="15.75" x14ac:dyDescent="0.25">
      <c r="A35" s="187"/>
      <c r="B35" s="560"/>
      <c r="C35" s="583" t="s">
        <v>367</v>
      </c>
      <c r="D35" s="592">
        <f>D29</f>
        <v>34726.153273835043</v>
      </c>
      <c r="E35" s="570"/>
      <c r="F35" s="585"/>
      <c r="G35" s="593"/>
      <c r="H35" s="594"/>
      <c r="I35" s="595" t="s">
        <v>397</v>
      </c>
      <c r="J35" s="596">
        <f>((-D41/1000)/J34)/100</f>
        <v>-7.2326667902170268E-3</v>
      </c>
      <c r="K35" s="585"/>
      <c r="L35" s="587"/>
      <c r="M35" s="590" t="s">
        <v>309</v>
      </c>
      <c r="N35" s="597">
        <f>'FY24 Inventory_80WY v 30WY'!AH197</f>
        <v>8903.3886175729676</v>
      </c>
      <c r="O35" s="589"/>
      <c r="P35" s="589"/>
      <c r="Q35" s="590" t="s">
        <v>311</v>
      </c>
      <c r="R35" s="591">
        <f>'FY24 Inventory_80WY v 30WY'!AH97</f>
        <v>1852.5670590312188</v>
      </c>
      <c r="S35" s="567"/>
      <c r="T35" s="519"/>
      <c r="U35" s="479"/>
      <c r="V35" s="200"/>
      <c r="W35" s="483"/>
    </row>
    <row r="36" spans="1:23" ht="15.75" x14ac:dyDescent="0.25">
      <c r="A36" s="187"/>
      <c r="B36" s="560"/>
      <c r="C36" s="570"/>
      <c r="D36" s="570"/>
      <c r="E36" s="570"/>
      <c r="F36" s="585"/>
      <c r="G36" s="585"/>
      <c r="H36" s="585"/>
      <c r="I36" s="585"/>
      <c r="J36" s="585"/>
      <c r="K36" s="585"/>
      <c r="L36" s="598"/>
      <c r="M36" s="589"/>
      <c r="N36" s="589"/>
      <c r="O36" s="589"/>
      <c r="P36" s="589"/>
      <c r="Q36" s="589"/>
      <c r="R36" s="599"/>
      <c r="S36" s="567"/>
      <c r="T36" s="187"/>
      <c r="U36" s="483"/>
      <c r="V36" s="483"/>
      <c r="W36" s="483"/>
    </row>
    <row r="37" spans="1:23" ht="15.75" x14ac:dyDescent="0.25">
      <c r="A37" s="187"/>
      <c r="B37" s="560"/>
      <c r="C37" s="600" t="s">
        <v>255</v>
      </c>
      <c r="D37" s="569">
        <f>'FY24 Inventory_80WY v 30WY'!$CA$97/1000</f>
        <v>276736.6748891173</v>
      </c>
      <c r="E37" s="571"/>
      <c r="F37" s="585"/>
      <c r="G37" s="585"/>
      <c r="H37" s="585"/>
      <c r="I37" s="585"/>
      <c r="J37" s="585"/>
      <c r="K37" s="585"/>
      <c r="L37" s="601"/>
      <c r="M37" s="590" t="s">
        <v>312</v>
      </c>
      <c r="N37" s="588">
        <f>'FY24 Inventory_80WY v 30WY'!Q100</f>
        <v>6835.1758067968967</v>
      </c>
      <c r="O37" s="589"/>
      <c r="P37" s="571"/>
      <c r="Q37" s="573" t="s">
        <v>314</v>
      </c>
      <c r="R37" s="602">
        <f>'FY24 Inventory_80WY v 30WY'!AV98</f>
        <v>24.387961458333336</v>
      </c>
      <c r="S37" s="567"/>
      <c r="T37" s="187"/>
      <c r="U37" s="483"/>
      <c r="V37" s="483"/>
      <c r="W37" s="483"/>
    </row>
    <row r="38" spans="1:23" ht="15.75" x14ac:dyDescent="0.25">
      <c r="A38" s="187"/>
      <c r="B38" s="560"/>
      <c r="C38" s="600" t="s">
        <v>256</v>
      </c>
      <c r="D38" s="569">
        <f>'FY24 Inventory_80WY v 30WY'!$CR$97/1000</f>
        <v>238209.07865061014</v>
      </c>
      <c r="E38" s="571"/>
      <c r="F38" s="585"/>
      <c r="G38" s="585"/>
      <c r="H38" s="585"/>
      <c r="I38" s="585"/>
      <c r="J38" s="585"/>
      <c r="K38" s="585"/>
      <c r="L38" s="603"/>
      <c r="M38" s="604" t="s">
        <v>313</v>
      </c>
      <c r="N38" s="605">
        <f>'FY24 Inventory_80WY v 30WY'!AH100</f>
        <v>7050.8215585417474</v>
      </c>
      <c r="O38" s="606"/>
      <c r="P38" s="607"/>
      <c r="Q38" s="608" t="s">
        <v>315</v>
      </c>
      <c r="R38" s="609">
        <f>'FY24 Inventory_80WY v 30WY'!BJ98</f>
        <v>24.804263888888894</v>
      </c>
      <c r="S38" s="567"/>
      <c r="T38" s="187"/>
      <c r="U38" s="483"/>
      <c r="V38" s="483"/>
      <c r="W38" s="483"/>
    </row>
    <row r="39" spans="1:23" ht="15.75" x14ac:dyDescent="0.25">
      <c r="A39" s="187"/>
      <c r="B39" s="560"/>
      <c r="C39" s="583" t="s">
        <v>257</v>
      </c>
      <c r="D39" s="592">
        <f>D38-D37</f>
        <v>-38527.596238507162</v>
      </c>
      <c r="E39" s="571"/>
      <c r="F39" s="571"/>
      <c r="G39" s="573"/>
      <c r="H39" s="585"/>
      <c r="I39" s="585"/>
      <c r="J39" s="571"/>
      <c r="K39" s="571"/>
      <c r="L39" s="571"/>
      <c r="M39" s="571"/>
      <c r="N39" s="585"/>
      <c r="O39" s="585"/>
      <c r="P39" s="585"/>
      <c r="Q39" s="610"/>
      <c r="R39" s="611"/>
      <c r="S39" s="567"/>
      <c r="T39" s="187"/>
    </row>
    <row r="40" spans="1:23" ht="15.75" x14ac:dyDescent="0.25">
      <c r="A40" s="187"/>
      <c r="B40" s="560"/>
      <c r="C40" s="570"/>
      <c r="D40" s="571"/>
      <c r="E40" s="571"/>
      <c r="F40" s="585"/>
      <c r="G40" s="571"/>
      <c r="H40" s="585"/>
      <c r="I40" s="585"/>
      <c r="J40" s="585"/>
      <c r="K40" s="571"/>
      <c r="L40" s="571"/>
      <c r="M40" s="571"/>
      <c r="N40" s="573"/>
      <c r="O40" s="571"/>
      <c r="P40" s="571"/>
      <c r="Q40" s="573"/>
      <c r="R40" s="612"/>
      <c r="S40" s="567"/>
      <c r="T40" s="187"/>
    </row>
    <row r="41" spans="1:23" ht="15.75" x14ac:dyDescent="0.25">
      <c r="A41" s="187"/>
      <c r="B41" s="560"/>
      <c r="C41" s="613" t="s">
        <v>258</v>
      </c>
      <c r="D41" s="614">
        <f>D33+D35+D39</f>
        <v>14505.868671315453</v>
      </c>
      <c r="E41" s="571"/>
      <c r="F41" s="585"/>
      <c r="G41" s="571"/>
      <c r="H41" s="585"/>
      <c r="I41" s="585"/>
      <c r="J41" s="589"/>
      <c r="K41" s="571"/>
      <c r="L41" s="571"/>
      <c r="M41" s="571"/>
      <c r="N41" s="573"/>
      <c r="O41" s="571"/>
      <c r="P41" s="615"/>
      <c r="Q41" s="573"/>
      <c r="R41" s="616"/>
      <c r="S41" s="567"/>
      <c r="T41" s="187"/>
    </row>
    <row r="42" spans="1:23" ht="16.5" thickBot="1" x14ac:dyDescent="0.3">
      <c r="A42" s="187"/>
      <c r="B42" s="617"/>
      <c r="C42" s="618"/>
      <c r="D42" s="619"/>
      <c r="E42" s="619"/>
      <c r="F42" s="619"/>
      <c r="G42" s="619"/>
      <c r="H42" s="619"/>
      <c r="I42" s="619"/>
      <c r="J42" s="619"/>
      <c r="K42" s="619"/>
      <c r="L42" s="619"/>
      <c r="M42" s="619"/>
      <c r="N42" s="619"/>
      <c r="O42" s="619"/>
      <c r="P42" s="619"/>
      <c r="Q42" s="619"/>
      <c r="R42" s="620"/>
      <c r="S42" s="621"/>
      <c r="T42" s="187"/>
    </row>
    <row r="43" spans="1:23" ht="15.75" thickTop="1" x14ac:dyDescent="0.25">
      <c r="A43" s="187"/>
      <c r="B43" s="187"/>
      <c r="C43" s="122"/>
      <c r="D43" s="200"/>
      <c r="E43" s="200"/>
      <c r="F43" s="200"/>
      <c r="G43" s="200"/>
      <c r="H43" s="200"/>
      <c r="I43" s="200"/>
      <c r="J43" s="200"/>
      <c r="K43" s="200"/>
      <c r="L43" s="323"/>
      <c r="M43" s="200"/>
      <c r="N43" s="200"/>
      <c r="O43" s="200"/>
      <c r="P43" s="200"/>
      <c r="Q43" s="200"/>
      <c r="R43" s="200"/>
      <c r="S43" s="187"/>
      <c r="T43" s="187"/>
    </row>
    <row r="44" spans="1:23" x14ac:dyDescent="0.25">
      <c r="L44" s="329"/>
      <c r="R44" s="291"/>
    </row>
    <row r="45" spans="1:23" x14ac:dyDescent="0.25">
      <c r="B45" s="451"/>
      <c r="C45" s="279"/>
      <c r="F45" s="200"/>
      <c r="J45" s="200"/>
      <c r="K45" s="208"/>
    </row>
    <row r="46" spans="1:23" ht="36" customHeight="1" x14ac:dyDescent="0.25">
      <c r="C46" s="653"/>
      <c r="D46" s="654"/>
      <c r="E46" s="654"/>
      <c r="F46" s="654"/>
      <c r="G46" s="654"/>
      <c r="H46" s="654"/>
      <c r="I46" s="654"/>
      <c r="J46" s="654"/>
      <c r="K46" s="654"/>
      <c r="L46" s="654"/>
      <c r="M46" s="654"/>
      <c r="N46" s="654"/>
      <c r="O46" s="654"/>
      <c r="P46" s="654"/>
      <c r="Q46" s="654"/>
      <c r="R46" s="654"/>
      <c r="S46" s="654"/>
    </row>
    <row r="47" spans="1:23" ht="36" customHeight="1" x14ac:dyDescent="0.25">
      <c r="C47" s="653"/>
      <c r="D47" s="654"/>
      <c r="E47" s="654"/>
      <c r="F47" s="654"/>
      <c r="G47" s="654"/>
      <c r="H47" s="654"/>
      <c r="I47" s="654"/>
      <c r="J47" s="654"/>
      <c r="K47" s="654"/>
      <c r="L47" s="654"/>
      <c r="M47" s="654"/>
      <c r="N47" s="654"/>
      <c r="O47" s="654"/>
      <c r="P47" s="654"/>
      <c r="Q47" s="654"/>
      <c r="R47" s="654"/>
      <c r="S47" s="654"/>
    </row>
    <row r="48" spans="1:23" ht="38.25" customHeight="1" x14ac:dyDescent="0.25">
      <c r="C48" s="653"/>
      <c r="D48" s="654"/>
      <c r="E48" s="654"/>
      <c r="F48" s="654"/>
      <c r="G48" s="654"/>
      <c r="H48" s="654"/>
      <c r="I48" s="654"/>
      <c r="J48" s="654"/>
      <c r="K48" s="654"/>
      <c r="L48" s="654"/>
      <c r="M48" s="654"/>
      <c r="N48" s="654"/>
      <c r="O48" s="654"/>
      <c r="P48" s="654"/>
      <c r="Q48" s="654"/>
      <c r="R48" s="654"/>
      <c r="S48" s="654"/>
    </row>
    <row r="49" spans="3:19" ht="36" customHeight="1" x14ac:dyDescent="0.25">
      <c r="C49" s="653"/>
      <c r="D49" s="654"/>
      <c r="E49" s="654"/>
      <c r="F49" s="654"/>
      <c r="G49" s="654"/>
      <c r="H49" s="654"/>
      <c r="I49" s="654"/>
      <c r="J49" s="654"/>
      <c r="K49" s="654"/>
      <c r="L49" s="654"/>
      <c r="M49" s="654"/>
      <c r="N49" s="654"/>
      <c r="O49" s="654"/>
      <c r="P49" s="654"/>
      <c r="Q49" s="654"/>
      <c r="R49" s="654"/>
      <c r="S49" s="654"/>
    </row>
    <row r="50" spans="3:19" ht="36" customHeight="1" x14ac:dyDescent="0.25">
      <c r="C50" s="653"/>
      <c r="D50" s="654"/>
      <c r="E50" s="654"/>
      <c r="F50" s="654"/>
      <c r="G50" s="654"/>
      <c r="H50" s="654"/>
      <c r="I50" s="654"/>
      <c r="J50" s="654"/>
      <c r="K50" s="654"/>
      <c r="L50" s="654"/>
      <c r="M50" s="654"/>
      <c r="N50" s="654"/>
      <c r="O50" s="654"/>
      <c r="P50" s="654"/>
      <c r="Q50" s="654"/>
      <c r="R50" s="654"/>
      <c r="S50" s="654"/>
    </row>
  </sheetData>
  <mergeCells count="6">
    <mergeCell ref="C50:S50"/>
    <mergeCell ref="L33:R33"/>
    <mergeCell ref="C46:S46"/>
    <mergeCell ref="C47:S47"/>
    <mergeCell ref="C48:S48"/>
    <mergeCell ref="C49:S49"/>
  </mergeCells>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outlinePr summaryBelow="0" summaryRight="0"/>
  </sheetPr>
  <dimension ref="A1:CR212"/>
  <sheetViews>
    <sheetView showGridLines="0" zoomScale="89" zoomScaleNormal="89" zoomScaleSheetLayoutView="112" workbookViewId="0">
      <selection activeCell="BM201" sqref="AQ161:BM201"/>
    </sheetView>
  </sheetViews>
  <sheetFormatPr defaultColWidth="8.85546875" defaultRowHeight="15" outlineLevelCol="2" x14ac:dyDescent="0.25"/>
  <cols>
    <col min="1" max="1" width="24.5703125" style="2" customWidth="1"/>
    <col min="2" max="2" width="15.42578125" style="2" customWidth="1"/>
    <col min="3" max="17" width="10" style="2" bestFit="1" customWidth="1"/>
    <col min="18" max="18" width="24.7109375" style="2" customWidth="1"/>
    <col min="19" max="19" width="15.42578125" style="2" customWidth="1"/>
    <col min="20" max="20" width="10.7109375" style="2" bestFit="1" customWidth="1"/>
    <col min="21" max="32" width="11.140625" style="2" bestFit="1" customWidth="1"/>
    <col min="33" max="33" width="10.7109375" style="2" bestFit="1" customWidth="1"/>
    <col min="34" max="34" width="11" style="2" customWidth="1"/>
    <col min="35" max="35" width="8.85546875" style="2"/>
    <col min="36" max="36" width="11.140625" style="2" bestFit="1" customWidth="1" outlineLevel="2"/>
    <col min="37" max="49" width="8.85546875" style="2" customWidth="1" outlineLevel="2"/>
    <col min="50" max="50" width="11.140625" style="2" bestFit="1" customWidth="1" outlineLevel="1"/>
    <col min="51" max="63" width="8.85546875" style="2" customWidth="1" outlineLevel="1"/>
    <col min="64" max="64" width="11.140625" style="2" bestFit="1" customWidth="1"/>
    <col min="65" max="65" width="15.7109375" style="2" bestFit="1" customWidth="1"/>
    <col min="66" max="66" width="15.28515625" style="2" bestFit="1" customWidth="1"/>
    <col min="67" max="67" width="15.7109375" style="2" bestFit="1" customWidth="1"/>
    <col min="68" max="68" width="16.28515625" style="2" bestFit="1" customWidth="1"/>
    <col min="69" max="69" width="17.140625" style="2" bestFit="1" customWidth="1"/>
    <col min="70" max="70" width="15.7109375" style="2" bestFit="1" customWidth="1"/>
    <col min="71" max="72" width="13.85546875" style="2" bestFit="1" customWidth="1"/>
    <col min="73" max="73" width="15.7109375" style="2" bestFit="1" customWidth="1"/>
    <col min="74" max="74" width="13.5703125" style="2" bestFit="1" customWidth="1"/>
    <col min="75" max="75" width="16.28515625" style="2" bestFit="1" customWidth="1"/>
    <col min="76" max="76" width="15.7109375" style="2" bestFit="1" customWidth="1"/>
    <col min="77" max="77" width="15.28515625" style="2" bestFit="1" customWidth="1"/>
    <col min="78" max="78" width="16.28515625" style="2" bestFit="1" customWidth="1"/>
    <col min="79" max="79" width="22" style="2" bestFit="1" customWidth="1"/>
    <col min="80" max="80" width="5.7109375" style="2" customWidth="1"/>
    <col min="81" max="81" width="11.140625" style="2" bestFit="1" customWidth="1"/>
    <col min="82" max="82" width="13.5703125" style="2" bestFit="1" customWidth="1"/>
    <col min="83" max="85" width="16.42578125" style="2" bestFit="1" customWidth="1"/>
    <col min="86" max="86" width="16.85546875" style="2" bestFit="1" customWidth="1"/>
    <col min="87" max="87" width="15.85546875" style="2" bestFit="1" customWidth="1"/>
    <col min="88" max="89" width="15" style="2" bestFit="1" customWidth="1"/>
    <col min="90" max="90" width="16.42578125" style="2" bestFit="1" customWidth="1"/>
    <col min="91" max="91" width="15" style="2" bestFit="1" customWidth="1"/>
    <col min="92" max="92" width="16.85546875" style="2" bestFit="1" customWidth="1"/>
    <col min="93" max="93" width="16.42578125" style="2" bestFit="1" customWidth="1"/>
    <col min="94" max="94" width="15.85546875" style="2" bestFit="1" customWidth="1"/>
    <col min="95" max="95" width="15" style="2" bestFit="1" customWidth="1"/>
    <col min="96" max="96" width="19.140625" style="2" bestFit="1" customWidth="1"/>
    <col min="97" max="16384" width="8.85546875" style="2"/>
  </cols>
  <sheetData>
    <row r="1" spans="1:96" ht="15.75" thickBot="1" x14ac:dyDescent="0.3">
      <c r="A1"/>
      <c r="B1"/>
      <c r="C1"/>
      <c r="D1"/>
      <c r="E1"/>
      <c r="F1"/>
      <c r="G1"/>
      <c r="H1" s="51"/>
      <c r="I1"/>
      <c r="J1"/>
      <c r="K1"/>
      <c r="L1"/>
      <c r="M1"/>
      <c r="N1"/>
      <c r="O1"/>
      <c r="P1"/>
      <c r="Q1"/>
      <c r="R1"/>
      <c r="S1"/>
      <c r="T1"/>
      <c r="U1"/>
      <c r="V1"/>
      <c r="W1"/>
      <c r="X1"/>
      <c r="Y1"/>
      <c r="Z1" s="51"/>
      <c r="AA1"/>
      <c r="AB1"/>
      <c r="AC1"/>
      <c r="AD1"/>
      <c r="AE1"/>
      <c r="AF1"/>
      <c r="AG1"/>
      <c r="AH1"/>
      <c r="AI1"/>
      <c r="AJ1"/>
      <c r="AK1"/>
      <c r="AL1"/>
      <c r="AM1"/>
      <c r="AN1"/>
      <c r="AO1"/>
      <c r="AP1"/>
      <c r="AQ1"/>
      <c r="AR1"/>
      <c r="AS1"/>
      <c r="AT1"/>
      <c r="AU1"/>
    </row>
    <row r="2" spans="1:96" ht="15" customHeight="1" x14ac:dyDescent="0.25">
      <c r="B2" s="667" t="s">
        <v>233</v>
      </c>
      <c r="C2" s="668"/>
      <c r="D2" s="668"/>
      <c r="E2" s="668"/>
      <c r="F2" s="668"/>
      <c r="G2" s="668"/>
      <c r="H2" s="668"/>
      <c r="I2" s="668"/>
      <c r="J2" s="668"/>
      <c r="K2" s="668"/>
      <c r="L2" s="668"/>
      <c r="M2" s="668"/>
      <c r="N2" s="668"/>
      <c r="O2" s="668"/>
      <c r="P2" s="668"/>
      <c r="Q2" s="669"/>
      <c r="S2" s="667" t="s">
        <v>249</v>
      </c>
      <c r="T2" s="668"/>
      <c r="U2" s="668"/>
      <c r="V2" s="668"/>
      <c r="W2" s="668"/>
      <c r="X2" s="668"/>
      <c r="Y2" s="668"/>
      <c r="Z2" s="668"/>
      <c r="AA2" s="668"/>
      <c r="AB2" s="668"/>
      <c r="AC2" s="668"/>
      <c r="AD2" s="668"/>
      <c r="AE2" s="668"/>
      <c r="AF2" s="668"/>
      <c r="AG2" s="668"/>
      <c r="AH2" s="669"/>
      <c r="AJ2" s="664" t="s">
        <v>305</v>
      </c>
      <c r="AK2" s="665"/>
      <c r="AL2" s="665"/>
      <c r="AM2" s="665"/>
      <c r="AN2" s="665"/>
      <c r="AO2" s="665"/>
      <c r="AP2" s="665"/>
      <c r="AQ2" s="665"/>
      <c r="AR2" s="665"/>
      <c r="AS2" s="665"/>
      <c r="AT2" s="665"/>
      <c r="AU2" s="665"/>
      <c r="AV2" s="666"/>
      <c r="AX2" s="664" t="s">
        <v>306</v>
      </c>
      <c r="AY2" s="665"/>
      <c r="AZ2" s="665"/>
      <c r="BA2" s="665"/>
      <c r="BB2" s="665"/>
      <c r="BC2" s="665"/>
      <c r="BD2" s="665"/>
      <c r="BE2" s="665"/>
      <c r="BF2" s="665"/>
      <c r="BG2" s="665"/>
      <c r="BH2" s="665"/>
      <c r="BI2" s="665"/>
      <c r="BJ2" s="666"/>
      <c r="BL2" s="661" t="s">
        <v>318</v>
      </c>
      <c r="BM2" s="662"/>
      <c r="BN2" s="662"/>
      <c r="BO2" s="662"/>
      <c r="BP2" s="662"/>
      <c r="BQ2" s="662"/>
      <c r="BR2" s="662"/>
      <c r="BS2" s="662"/>
      <c r="BT2" s="662"/>
      <c r="BU2" s="662"/>
      <c r="BV2" s="662"/>
      <c r="BW2" s="662"/>
      <c r="BX2" s="662"/>
      <c r="BY2" s="662"/>
      <c r="BZ2" s="662"/>
      <c r="CA2" s="663"/>
      <c r="CC2" s="661" t="s">
        <v>319</v>
      </c>
      <c r="CD2" s="662"/>
      <c r="CE2" s="662"/>
      <c r="CF2" s="662"/>
      <c r="CG2" s="662"/>
      <c r="CH2" s="662"/>
      <c r="CI2" s="662"/>
      <c r="CJ2" s="662"/>
      <c r="CK2" s="662"/>
      <c r="CL2" s="662"/>
      <c r="CM2" s="662"/>
      <c r="CN2" s="662"/>
      <c r="CO2" s="662"/>
      <c r="CP2" s="662"/>
      <c r="CQ2" s="662"/>
      <c r="CR2" s="663"/>
    </row>
    <row r="3" spans="1:96" x14ac:dyDescent="0.25">
      <c r="B3" s="3"/>
      <c r="C3" s="4"/>
      <c r="D3" s="4"/>
      <c r="E3" s="4"/>
      <c r="F3" s="4"/>
      <c r="G3" s="4"/>
      <c r="H3" s="4"/>
      <c r="I3" s="4"/>
      <c r="J3" s="4"/>
      <c r="K3" s="4"/>
      <c r="L3" s="4"/>
      <c r="M3" s="4"/>
      <c r="N3" s="4"/>
      <c r="O3" s="4"/>
      <c r="P3" s="4"/>
      <c r="Q3" s="5"/>
      <c r="S3" s="3"/>
      <c r="T3" s="4"/>
      <c r="U3" s="4"/>
      <c r="V3" s="4"/>
      <c r="W3" s="4"/>
      <c r="X3" s="4"/>
      <c r="Y3" s="4"/>
      <c r="Z3" s="4"/>
      <c r="AA3" s="4"/>
      <c r="AB3" s="4"/>
      <c r="AC3" s="4"/>
      <c r="AD3" s="4"/>
      <c r="AE3" s="4"/>
      <c r="AF3" s="4"/>
      <c r="AG3" s="4"/>
      <c r="AH3" s="5"/>
      <c r="AJ3" s="3"/>
      <c r="AK3" s="4"/>
      <c r="AL3" s="4"/>
      <c r="AM3" s="4"/>
      <c r="AN3" s="4"/>
      <c r="AO3" s="4"/>
      <c r="AP3" s="4"/>
      <c r="AQ3" s="4"/>
      <c r="AR3" s="4"/>
      <c r="AS3" s="4"/>
      <c r="AT3" s="4"/>
      <c r="AU3" s="4"/>
      <c r="AV3" s="5"/>
      <c r="AX3" s="3"/>
      <c r="AY3" s="4"/>
      <c r="AZ3" s="4"/>
      <c r="BA3" s="4"/>
      <c r="BB3" s="4"/>
      <c r="BC3" s="4"/>
      <c r="BD3" s="4"/>
      <c r="BE3" s="4"/>
      <c r="BF3" s="4"/>
      <c r="BG3" s="4"/>
      <c r="BH3" s="4"/>
      <c r="BI3" s="4"/>
      <c r="BJ3" s="5"/>
      <c r="BL3" s="3"/>
      <c r="BM3" s="4"/>
      <c r="BN3" s="4"/>
      <c r="BO3" s="4"/>
      <c r="BP3" s="4"/>
      <c r="BQ3" s="4"/>
      <c r="BR3" s="4"/>
      <c r="BS3" s="4"/>
      <c r="BT3" s="4"/>
      <c r="BU3" s="4"/>
      <c r="BV3" s="4"/>
      <c r="BW3" s="4"/>
      <c r="BX3" s="4"/>
      <c r="BY3" s="4"/>
      <c r="BZ3" s="4"/>
      <c r="CA3" s="5"/>
      <c r="CC3" s="3"/>
      <c r="CD3" s="4"/>
      <c r="CE3" s="4"/>
      <c r="CF3" s="4"/>
      <c r="CG3" s="4"/>
      <c r="CH3" s="4"/>
      <c r="CI3" s="4"/>
      <c r="CJ3" s="4"/>
      <c r="CK3" s="4"/>
      <c r="CL3" s="4"/>
      <c r="CM3" s="4"/>
      <c r="CN3" s="4"/>
      <c r="CO3" s="4"/>
      <c r="CP3" s="4"/>
      <c r="CQ3" s="4"/>
      <c r="CR3" s="5"/>
    </row>
    <row r="4" spans="1:96" s="9" customFormat="1" ht="30" customHeight="1" x14ac:dyDescent="0.25">
      <c r="B4" s="6" t="s">
        <v>12</v>
      </c>
      <c r="C4" s="7" t="s">
        <v>13</v>
      </c>
      <c r="D4" s="7" t="s">
        <v>14</v>
      </c>
      <c r="E4" s="7" t="s">
        <v>15</v>
      </c>
      <c r="F4" s="7" t="s">
        <v>16</v>
      </c>
      <c r="G4" s="7" t="s">
        <v>17</v>
      </c>
      <c r="H4" s="7" t="s">
        <v>18</v>
      </c>
      <c r="I4" s="7" t="s">
        <v>19</v>
      </c>
      <c r="J4" s="7" t="s">
        <v>20</v>
      </c>
      <c r="K4" s="7" t="s">
        <v>21</v>
      </c>
      <c r="L4" s="7" t="s">
        <v>22</v>
      </c>
      <c r="M4" s="7" t="s">
        <v>23</v>
      </c>
      <c r="N4" s="7" t="s">
        <v>24</v>
      </c>
      <c r="O4" s="7" t="s">
        <v>25</v>
      </c>
      <c r="P4" s="7" t="s">
        <v>26</v>
      </c>
      <c r="Q4" s="8" t="s">
        <v>27</v>
      </c>
      <c r="S4" s="6" t="s">
        <v>12</v>
      </c>
      <c r="T4" s="7" t="s">
        <v>13</v>
      </c>
      <c r="U4" s="7" t="s">
        <v>14</v>
      </c>
      <c r="V4" s="7" t="s">
        <v>15</v>
      </c>
      <c r="W4" s="7" t="s">
        <v>16</v>
      </c>
      <c r="X4" s="7" t="s">
        <v>17</v>
      </c>
      <c r="Y4" s="7" t="s">
        <v>18</v>
      </c>
      <c r="Z4" s="7" t="s">
        <v>19</v>
      </c>
      <c r="AA4" s="7" t="s">
        <v>20</v>
      </c>
      <c r="AB4" s="7" t="s">
        <v>21</v>
      </c>
      <c r="AC4" s="7" t="s">
        <v>22</v>
      </c>
      <c r="AD4" s="7" t="s">
        <v>23</v>
      </c>
      <c r="AE4" s="7" t="s">
        <v>24</v>
      </c>
      <c r="AF4" s="7" t="s">
        <v>25</v>
      </c>
      <c r="AG4" s="7" t="s">
        <v>26</v>
      </c>
      <c r="AH4" s="8" t="s">
        <v>27</v>
      </c>
      <c r="AJ4" s="6" t="s">
        <v>12</v>
      </c>
      <c r="AK4" s="7" t="s">
        <v>13</v>
      </c>
      <c r="AL4" s="7" t="s">
        <v>14</v>
      </c>
      <c r="AM4" s="7" t="s">
        <v>15</v>
      </c>
      <c r="AN4" s="7" t="s">
        <v>16</v>
      </c>
      <c r="AO4" s="7" t="s">
        <v>17</v>
      </c>
      <c r="AP4" s="7" t="s">
        <v>18</v>
      </c>
      <c r="AQ4" s="7" t="s">
        <v>29</v>
      </c>
      <c r="AR4" s="7" t="s">
        <v>21</v>
      </c>
      <c r="AS4" s="7" t="s">
        <v>22</v>
      </c>
      <c r="AT4" s="7" t="s">
        <v>23</v>
      </c>
      <c r="AU4" s="7" t="s">
        <v>30</v>
      </c>
      <c r="AV4" s="8" t="s">
        <v>26</v>
      </c>
      <c r="AX4" s="6" t="s">
        <v>12</v>
      </c>
      <c r="AY4" s="7" t="s">
        <v>13</v>
      </c>
      <c r="AZ4" s="7" t="s">
        <v>14</v>
      </c>
      <c r="BA4" s="7" t="s">
        <v>15</v>
      </c>
      <c r="BB4" s="7" t="s">
        <v>16</v>
      </c>
      <c r="BC4" s="7" t="s">
        <v>17</v>
      </c>
      <c r="BD4" s="7" t="s">
        <v>18</v>
      </c>
      <c r="BE4" s="7" t="s">
        <v>29</v>
      </c>
      <c r="BF4" s="7" t="s">
        <v>21</v>
      </c>
      <c r="BG4" s="7" t="s">
        <v>22</v>
      </c>
      <c r="BH4" s="7" t="s">
        <v>23</v>
      </c>
      <c r="BI4" s="7" t="s">
        <v>30</v>
      </c>
      <c r="BJ4" s="8" t="s">
        <v>26</v>
      </c>
      <c r="BL4" s="18"/>
      <c r="BM4" s="7" t="s">
        <v>13</v>
      </c>
      <c r="BN4" s="7" t="s">
        <v>14</v>
      </c>
      <c r="BO4" s="7" t="s">
        <v>15</v>
      </c>
      <c r="BP4" s="7" t="s">
        <v>16</v>
      </c>
      <c r="BQ4" s="7" t="s">
        <v>17</v>
      </c>
      <c r="BR4" s="7" t="s">
        <v>18</v>
      </c>
      <c r="BS4" s="7" t="s">
        <v>19</v>
      </c>
      <c r="BT4" s="7" t="s">
        <v>20</v>
      </c>
      <c r="BU4" s="7" t="s">
        <v>21</v>
      </c>
      <c r="BV4" s="7" t="s">
        <v>22</v>
      </c>
      <c r="BW4" s="7" t="s">
        <v>23</v>
      </c>
      <c r="BX4" s="7" t="s">
        <v>24</v>
      </c>
      <c r="BY4" s="7" t="s">
        <v>25</v>
      </c>
      <c r="BZ4" s="7" t="s">
        <v>26</v>
      </c>
      <c r="CA4" s="8" t="s">
        <v>31</v>
      </c>
      <c r="CC4" s="18"/>
      <c r="CD4" s="7" t="s">
        <v>13</v>
      </c>
      <c r="CE4" s="7" t="s">
        <v>14</v>
      </c>
      <c r="CF4" s="7" t="s">
        <v>15</v>
      </c>
      <c r="CG4" s="7" t="s">
        <v>16</v>
      </c>
      <c r="CH4" s="7" t="s">
        <v>17</v>
      </c>
      <c r="CI4" s="7" t="s">
        <v>18</v>
      </c>
      <c r="CJ4" s="7" t="s">
        <v>19</v>
      </c>
      <c r="CK4" s="7" t="s">
        <v>20</v>
      </c>
      <c r="CL4" s="7" t="s">
        <v>21</v>
      </c>
      <c r="CM4" s="7" t="s">
        <v>22</v>
      </c>
      <c r="CN4" s="7" t="s">
        <v>23</v>
      </c>
      <c r="CO4" s="7" t="s">
        <v>24</v>
      </c>
      <c r="CP4" s="7" t="s">
        <v>25</v>
      </c>
      <c r="CQ4" s="7" t="s">
        <v>26</v>
      </c>
      <c r="CR4" s="8" t="s">
        <v>31</v>
      </c>
    </row>
    <row r="5" spans="1:96" x14ac:dyDescent="0.25">
      <c r="B5" s="44"/>
      <c r="C5" s="11"/>
      <c r="D5" s="11"/>
      <c r="E5" s="11"/>
      <c r="F5" s="11"/>
      <c r="G5" s="11"/>
      <c r="H5" s="11"/>
      <c r="I5" s="11"/>
      <c r="J5" s="11"/>
      <c r="K5" s="11"/>
      <c r="L5" s="11"/>
      <c r="M5" s="11"/>
      <c r="N5" s="11"/>
      <c r="O5" s="11"/>
      <c r="P5" s="11"/>
      <c r="Q5" s="12"/>
      <c r="S5" s="10"/>
      <c r="T5" s="11"/>
      <c r="U5" s="11"/>
      <c r="V5" s="11"/>
      <c r="W5" s="11"/>
      <c r="X5" s="11"/>
      <c r="Y5" s="11"/>
      <c r="Z5" s="11"/>
      <c r="AA5" s="11"/>
      <c r="AB5" s="11"/>
      <c r="AC5" s="11"/>
      <c r="AD5" s="11"/>
      <c r="AE5" s="11"/>
      <c r="AF5" s="11"/>
      <c r="AG5" s="11"/>
      <c r="AH5" s="12"/>
      <c r="AJ5" s="3"/>
      <c r="AK5" s="4"/>
      <c r="AL5" s="4"/>
      <c r="AM5" s="4"/>
      <c r="AN5" s="4"/>
      <c r="AO5" s="4"/>
      <c r="AP5" s="4"/>
      <c r="AQ5" s="4"/>
      <c r="AR5" s="4"/>
      <c r="AS5" s="4"/>
      <c r="AT5" s="4"/>
      <c r="AU5" s="4"/>
      <c r="AV5" s="5"/>
      <c r="AX5" s="3"/>
      <c r="AY5" s="4"/>
      <c r="AZ5" s="4"/>
      <c r="BA5" s="4"/>
      <c r="BB5" s="4"/>
      <c r="BC5" s="4"/>
      <c r="BD5" s="4"/>
      <c r="BE5" s="4"/>
      <c r="BF5" s="4"/>
      <c r="BG5" s="4"/>
      <c r="BH5" s="4"/>
      <c r="BI5" s="4"/>
      <c r="BJ5" s="5"/>
      <c r="BL5" s="13" t="s">
        <v>32</v>
      </c>
      <c r="BM5" s="14">
        <v>31</v>
      </c>
      <c r="BN5" s="14">
        <v>30</v>
      </c>
      <c r="BO5" s="14">
        <v>31</v>
      </c>
      <c r="BP5" s="14">
        <v>31</v>
      </c>
      <c r="BQ5" s="14">
        <v>28</v>
      </c>
      <c r="BR5" s="14">
        <v>31</v>
      </c>
      <c r="BS5" s="14">
        <v>15</v>
      </c>
      <c r="BT5" s="14">
        <v>15</v>
      </c>
      <c r="BU5" s="14">
        <v>31</v>
      </c>
      <c r="BV5" s="14">
        <v>30</v>
      </c>
      <c r="BW5" s="14">
        <v>31</v>
      </c>
      <c r="BX5" s="14">
        <v>15</v>
      </c>
      <c r="BY5" s="14">
        <v>16</v>
      </c>
      <c r="BZ5" s="14">
        <v>30</v>
      </c>
      <c r="CA5" s="15">
        <f>SUM(BM5:BZ5)</f>
        <v>365</v>
      </c>
      <c r="CC5" s="13" t="s">
        <v>32</v>
      </c>
      <c r="CD5" s="14">
        <v>31</v>
      </c>
      <c r="CE5" s="14">
        <v>30</v>
      </c>
      <c r="CF5" s="14">
        <v>31</v>
      </c>
      <c r="CG5" s="14">
        <v>31</v>
      </c>
      <c r="CH5" s="14">
        <v>28</v>
      </c>
      <c r="CI5" s="14">
        <v>31</v>
      </c>
      <c r="CJ5" s="14">
        <v>15</v>
      </c>
      <c r="CK5" s="14">
        <v>15</v>
      </c>
      <c r="CL5" s="14">
        <v>31</v>
      </c>
      <c r="CM5" s="14">
        <v>30</v>
      </c>
      <c r="CN5" s="14">
        <v>31</v>
      </c>
      <c r="CO5" s="14">
        <v>15</v>
      </c>
      <c r="CP5" s="14">
        <v>16</v>
      </c>
      <c r="CQ5" s="14">
        <v>30</v>
      </c>
      <c r="CR5" s="15">
        <f>SUM(CD5:CQ5)</f>
        <v>365</v>
      </c>
    </row>
    <row r="6" spans="1:96" x14ac:dyDescent="0.25">
      <c r="B6" s="13">
        <v>1929</v>
      </c>
      <c r="C6" s="82">
        <f>C106-C$100</f>
        <v>154.11267483036318</v>
      </c>
      <c r="D6" s="82">
        <f t="shared" ref="D6:Q6" si="0">D106-D$100</f>
        <v>297.37324229112892</v>
      </c>
      <c r="E6" s="82">
        <f t="shared" si="0"/>
        <v>-570.52599193434708</v>
      </c>
      <c r="F6" s="82">
        <f t="shared" si="0"/>
        <v>-369.08940896189597</v>
      </c>
      <c r="G6" s="82">
        <f t="shared" si="0"/>
        <v>76.027077753559752</v>
      </c>
      <c r="H6" s="82">
        <f t="shared" si="0"/>
        <v>-59.058506536576715</v>
      </c>
      <c r="I6" s="82">
        <f t="shared" si="0"/>
        <v>-190.68294276266261</v>
      </c>
      <c r="J6" s="82">
        <f t="shared" si="0"/>
        <v>-1074.476672146423</v>
      </c>
      <c r="K6" s="82">
        <f t="shared" si="0"/>
        <v>150.53635399963059</v>
      </c>
      <c r="L6" s="82">
        <f t="shared" si="0"/>
        <v>2627.6693259401536</v>
      </c>
      <c r="M6" s="82">
        <f t="shared" si="0"/>
        <v>-373.95141052484723</v>
      </c>
      <c r="N6" s="82">
        <f t="shared" si="0"/>
        <v>229.76644383226085</v>
      </c>
      <c r="O6" s="82">
        <f t="shared" si="0"/>
        <v>277.22331740085974</v>
      </c>
      <c r="P6" s="82">
        <f t="shared" si="0"/>
        <v>465.33957368368192</v>
      </c>
      <c r="Q6" s="83">
        <f t="shared" si="0"/>
        <v>167.54446032532815</v>
      </c>
      <c r="S6" s="13">
        <v>1929</v>
      </c>
      <c r="T6" s="58"/>
      <c r="U6" s="58"/>
      <c r="V6" s="58"/>
      <c r="W6" s="58"/>
      <c r="X6" s="58"/>
      <c r="Y6" s="58"/>
      <c r="Z6" s="58"/>
      <c r="AA6" s="58"/>
      <c r="AB6" s="58"/>
      <c r="AC6" s="58"/>
      <c r="AD6" s="58"/>
      <c r="AE6" s="58"/>
      <c r="AF6" s="58"/>
      <c r="AG6" s="58"/>
      <c r="AH6" s="59"/>
      <c r="AJ6" s="13">
        <v>1929</v>
      </c>
      <c r="AK6" s="339">
        <f>'FY24 Aurora Prices for SecR'!AF5</f>
        <v>20.077000000000002</v>
      </c>
      <c r="AL6" s="339">
        <f>'FY24 Aurora Prices for SecR'!AG5</f>
        <v>28.73</v>
      </c>
      <c r="AM6" s="339">
        <f>'FY24 Aurora Prices for SecR'!AH5</f>
        <v>42.87</v>
      </c>
      <c r="AN6" s="339">
        <f>'FY24 Aurora Prices for SecR'!AI5</f>
        <v>46.326000000000001</v>
      </c>
      <c r="AO6" s="339">
        <f>'FY24 Aurora Prices for SecR'!AJ5</f>
        <v>43.265000000000001</v>
      </c>
      <c r="AP6" s="339">
        <f>'FY24 Aurora Prices for SecR'!AK5</f>
        <v>35.857999999999997</v>
      </c>
      <c r="AQ6" s="339">
        <f>'FY24 Aurora Prices for SecR'!AL5</f>
        <v>28.652000000000001</v>
      </c>
      <c r="AR6" s="339">
        <f>'FY24 Aurora Prices for SecR'!AM5</f>
        <v>25.631</v>
      </c>
      <c r="AS6" s="339">
        <f>'FY24 Aurora Prices for SecR'!AN5</f>
        <v>15.547000000000001</v>
      </c>
      <c r="AT6" s="339">
        <f>'FY24 Aurora Prices for SecR'!AO5</f>
        <v>36.875</v>
      </c>
      <c r="AU6" s="339">
        <f>'FY24 Aurora Prices for SecR'!AP5</f>
        <v>37.380000000000003</v>
      </c>
      <c r="AV6" s="340">
        <f>'FY24 Aurora Prices for SecR'!AQ5</f>
        <v>31.542000000000002</v>
      </c>
      <c r="AW6" s="550"/>
      <c r="AX6" s="13">
        <v>1929</v>
      </c>
      <c r="AY6" s="74"/>
      <c r="AZ6" s="74"/>
      <c r="BA6" s="74"/>
      <c r="BB6" s="74"/>
      <c r="BC6" s="74"/>
      <c r="BD6" s="74"/>
      <c r="BE6" s="74"/>
      <c r="BF6" s="74"/>
      <c r="BG6" s="74"/>
      <c r="BH6" s="74"/>
      <c r="BI6" s="74"/>
      <c r="BJ6" s="75"/>
      <c r="BL6" s="13">
        <v>1929</v>
      </c>
      <c r="BM6" s="21">
        <f>(C6*BM$5*24)*AK6</f>
        <v>2302025.4083914859</v>
      </c>
      <c r="BN6" s="21">
        <f t="shared" ref="BN6:BN37" si="1">(D6*BN$5*24)*AL6</f>
        <v>6151343.940737376</v>
      </c>
      <c r="BO6" s="21">
        <f t="shared" ref="BO6:BO37" si="2">(E6*BO$5*24)*AM6</f>
        <v>-18197086.260023739</v>
      </c>
      <c r="BP6" s="21">
        <f t="shared" ref="BP6:BP37" si="3">(F6*BP$5*24)*AN6</f>
        <v>-12721236.353919182</v>
      </c>
      <c r="BQ6" s="21">
        <f t="shared" ref="BQ6:BQ37" si="4">(G6*BQ$5*24)*AO6</f>
        <v>2210417.3407732164</v>
      </c>
      <c r="BR6" s="21">
        <f>(H6*BR$5*24)*AP6</f>
        <v>-1575583.6259770943</v>
      </c>
      <c r="BS6" s="21">
        <f>(I6*BS$5*24)*AQ6</f>
        <v>-1966841.163372891</v>
      </c>
      <c r="BT6" s="21">
        <f>(J6*BT$5*24)*AQ6</f>
        <v>-11082926.019722154</v>
      </c>
      <c r="BU6" s="21">
        <f>(K6*BU$5*24)*AR6</f>
        <v>2870647.5832872116</v>
      </c>
      <c r="BV6" s="21">
        <f t="shared" ref="BV6:BV37" si="5">(L6*BV$5*24)*AS6</f>
        <v>29413710.007481933</v>
      </c>
      <c r="BW6" s="21">
        <f>(M6*BW$5*24)*AT6</f>
        <v>-10259356.947749183</v>
      </c>
      <c r="BX6" s="21">
        <f>(N6*BX$5*24)*AU6</f>
        <v>3091921.0813619681</v>
      </c>
      <c r="BY6" s="21">
        <f>(O6*BY$5*24)*AU6</f>
        <v>3979241.3201065487</v>
      </c>
      <c r="BZ6" s="21">
        <f>(P6*BZ$5*24)*AV6</f>
        <v>10567973.399854101</v>
      </c>
      <c r="CA6" s="22">
        <f>SUM(BM6:BZ6)</f>
        <v>4784249.7112295981</v>
      </c>
      <c r="CC6" s="13">
        <v>1929</v>
      </c>
      <c r="CD6" s="53"/>
      <c r="CE6" s="53"/>
      <c r="CF6" s="53"/>
      <c r="CG6" s="53"/>
      <c r="CH6" s="53"/>
      <c r="CI6" s="53"/>
      <c r="CJ6" s="53"/>
      <c r="CK6" s="53"/>
      <c r="CL6" s="53"/>
      <c r="CM6" s="53"/>
      <c r="CN6" s="53"/>
      <c r="CO6" s="53"/>
      <c r="CP6" s="53"/>
      <c r="CQ6" s="53"/>
      <c r="CR6" s="54"/>
    </row>
    <row r="7" spans="1:96" x14ac:dyDescent="0.25">
      <c r="B7" s="13">
        <v>1930</v>
      </c>
      <c r="C7" s="82">
        <f t="shared" ref="C7:Q7" si="6">C107-C$100</f>
        <v>-310.38346515997728</v>
      </c>
      <c r="D7" s="82">
        <f t="shared" si="6"/>
        <v>280.41420396837839</v>
      </c>
      <c r="E7" s="82">
        <f t="shared" si="6"/>
        <v>-883.60345581167712</v>
      </c>
      <c r="F7" s="82">
        <f t="shared" si="6"/>
        <v>-731.82038835042658</v>
      </c>
      <c r="G7" s="82">
        <f t="shared" si="6"/>
        <v>-140.07941655294962</v>
      </c>
      <c r="H7" s="82">
        <f t="shared" si="6"/>
        <v>-531.44607292524688</v>
      </c>
      <c r="I7" s="82">
        <f t="shared" si="6"/>
        <v>-273.85171627611271</v>
      </c>
      <c r="J7" s="82">
        <f t="shared" si="6"/>
        <v>-592.55383486916253</v>
      </c>
      <c r="K7" s="82">
        <f t="shared" si="6"/>
        <v>1053.2155010814704</v>
      </c>
      <c r="L7" s="82">
        <f t="shared" si="6"/>
        <v>1071.8657031576931</v>
      </c>
      <c r="M7" s="82">
        <f t="shared" si="6"/>
        <v>786.46129456746257</v>
      </c>
      <c r="N7" s="82">
        <f t="shared" si="6"/>
        <v>473.96321085288037</v>
      </c>
      <c r="O7" s="82">
        <f t="shared" si="6"/>
        <v>432.90406388833981</v>
      </c>
      <c r="P7" s="82">
        <f t="shared" si="6"/>
        <v>373.48284234431139</v>
      </c>
      <c r="Q7" s="83">
        <f t="shared" si="6"/>
        <v>81.626927359838191</v>
      </c>
      <c r="S7" s="13">
        <v>1930</v>
      </c>
      <c r="T7" s="58"/>
      <c r="U7" s="58"/>
      <c r="V7" s="58"/>
      <c r="W7" s="58"/>
      <c r="X7" s="58"/>
      <c r="Y7" s="58"/>
      <c r="Z7" s="58"/>
      <c r="AA7" s="58"/>
      <c r="AB7" s="58"/>
      <c r="AC7" s="58"/>
      <c r="AD7" s="58"/>
      <c r="AE7" s="58"/>
      <c r="AF7" s="58"/>
      <c r="AG7" s="58"/>
      <c r="AH7" s="59"/>
      <c r="AJ7" s="13">
        <v>1930</v>
      </c>
      <c r="AK7" s="339">
        <f>'FY24 Aurora Prices for SecR'!AF6</f>
        <v>26.678000000000001</v>
      </c>
      <c r="AL7" s="339">
        <f>'FY24 Aurora Prices for SecR'!AG6</f>
        <v>34.130000000000003</v>
      </c>
      <c r="AM7" s="339">
        <f>'FY24 Aurora Prices for SecR'!AH6</f>
        <v>46.164999999999999</v>
      </c>
      <c r="AN7" s="339">
        <f>'FY24 Aurora Prices for SecR'!AI6</f>
        <v>44.856000000000002</v>
      </c>
      <c r="AO7" s="339">
        <f>'FY24 Aurora Prices for SecR'!AJ6</f>
        <v>41.064</v>
      </c>
      <c r="AP7" s="339">
        <f>'FY24 Aurora Prices for SecR'!AK6</f>
        <v>36.604999999999997</v>
      </c>
      <c r="AQ7" s="339">
        <f>'FY24 Aurora Prices for SecR'!AL6</f>
        <v>25.295999999999999</v>
      </c>
      <c r="AR7" s="339">
        <f>'FY24 Aurora Prices for SecR'!AM6</f>
        <v>22.231000000000002</v>
      </c>
      <c r="AS7" s="339">
        <f>'FY24 Aurora Prices for SecR'!AN6</f>
        <v>20.291</v>
      </c>
      <c r="AT7" s="339">
        <f>'FY24 Aurora Prices for SecR'!AO6</f>
        <v>31.632999999999999</v>
      </c>
      <c r="AU7" s="339">
        <f>'FY24 Aurora Prices for SecR'!AP6</f>
        <v>36.371000000000002</v>
      </c>
      <c r="AV7" s="340">
        <f>'FY24 Aurora Prices for SecR'!AQ6</f>
        <v>31.771999999999998</v>
      </c>
      <c r="AW7" s="550"/>
      <c r="AX7" s="13">
        <v>1930</v>
      </c>
      <c r="AY7" s="74"/>
      <c r="AZ7" s="74"/>
      <c r="BA7" s="74"/>
      <c r="BB7" s="74"/>
      <c r="BC7" s="74"/>
      <c r="BD7" s="74"/>
      <c r="BE7" s="74"/>
      <c r="BF7" s="74"/>
      <c r="BG7" s="74"/>
      <c r="BH7" s="74"/>
      <c r="BI7" s="74"/>
      <c r="BJ7" s="75"/>
      <c r="BL7" s="13">
        <v>1930</v>
      </c>
      <c r="BM7" s="21">
        <f t="shared" ref="BM7:BM37" si="7">(C7*BM$5*24)*AK7</f>
        <v>-6160625.1021521781</v>
      </c>
      <c r="BN7" s="21">
        <f t="shared" si="1"/>
        <v>6890786.4826373439</v>
      </c>
      <c r="BO7" s="21">
        <f t="shared" si="2"/>
        <v>-30348915.831934281</v>
      </c>
      <c r="BP7" s="21">
        <f t="shared" si="3"/>
        <v>-24422942.292845976</v>
      </c>
      <c r="BQ7" s="21">
        <f t="shared" si="4"/>
        <v>-3865492.6204139772</v>
      </c>
      <c r="BR7" s="21">
        <f t="shared" ref="BR7:BR37" si="8">(H7*BR$5*24)*AP7</f>
        <v>-14473466.123574924</v>
      </c>
      <c r="BS7" s="21">
        <f t="shared" ref="BS7:BS37" si="9">(I7*BS$5*24)*AQ7</f>
        <v>-2493847.085371397</v>
      </c>
      <c r="BT7" s="21">
        <f t="shared" ref="BT7:BT37" si="10">(J7*BT$5*24)*AQ7</f>
        <v>-5396127.0504661202</v>
      </c>
      <c r="BU7" s="21">
        <f t="shared" ref="BU7:BU37" si="11">(K7*BU$5*24)*AR7</f>
        <v>17420041.150579374</v>
      </c>
      <c r="BV7" s="21">
        <f t="shared" si="5"/>
        <v>15659443.427596381</v>
      </c>
      <c r="BW7" s="21">
        <f t="shared" ref="BW7:BW37" si="12">(M7*BW$5*24)*AT7</f>
        <v>18509328.817503091</v>
      </c>
      <c r="BX7" s="21">
        <f t="shared" ref="BX7:BX37" si="13">(N7*BX$5*24)*AU7</f>
        <v>6205865.7390948413</v>
      </c>
      <c r="BY7" s="21">
        <f t="shared" ref="BY7:BY70" si="14">(O7*BY$5*24)*AU7</f>
        <v>6046139.0237501981</v>
      </c>
      <c r="BZ7" s="21">
        <f t="shared" ref="BZ7:BZ38" si="15">(P7*BZ$5*24)*AV7</f>
        <v>8543733.744213691</v>
      </c>
      <c r="CA7" s="22">
        <f t="shared" ref="CA7:CA70" si="16">SUM(BM7:BZ7)</f>
        <v>-7886077.7213839199</v>
      </c>
      <c r="CC7" s="13">
        <v>1930</v>
      </c>
      <c r="CD7" s="53"/>
      <c r="CE7" s="53"/>
      <c r="CF7" s="53"/>
      <c r="CG7" s="53"/>
      <c r="CH7" s="53"/>
      <c r="CI7" s="53"/>
      <c r="CJ7" s="53"/>
      <c r="CK7" s="53"/>
      <c r="CL7" s="53"/>
      <c r="CM7" s="53"/>
      <c r="CN7" s="53"/>
      <c r="CO7" s="53"/>
      <c r="CP7" s="53"/>
      <c r="CQ7" s="53"/>
      <c r="CR7" s="54"/>
    </row>
    <row r="8" spans="1:96" x14ac:dyDescent="0.25">
      <c r="B8" s="13">
        <v>1931</v>
      </c>
      <c r="C8" s="82">
        <f t="shared" ref="C8:Q8" si="17">C108-C$100</f>
        <v>-304.14078950868679</v>
      </c>
      <c r="D8" s="82">
        <f t="shared" si="17"/>
        <v>411.58431638942875</v>
      </c>
      <c r="E8" s="82">
        <f t="shared" si="17"/>
        <v>-514.61527698148711</v>
      </c>
      <c r="F8" s="82">
        <f t="shared" si="17"/>
        <v>-1276.8584650725761</v>
      </c>
      <c r="G8" s="82">
        <f t="shared" si="17"/>
        <v>-12.385456959779731</v>
      </c>
      <c r="H8" s="82">
        <f t="shared" si="17"/>
        <v>38.038845240223054</v>
      </c>
      <c r="I8" s="82">
        <f t="shared" si="17"/>
        <v>180.95239837632744</v>
      </c>
      <c r="J8" s="82">
        <f t="shared" si="17"/>
        <v>-1201.852644138773</v>
      </c>
      <c r="K8" s="82">
        <f t="shared" si="17"/>
        <v>895.42051521173016</v>
      </c>
      <c r="L8" s="82">
        <f t="shared" si="17"/>
        <v>764.00458333757342</v>
      </c>
      <c r="M8" s="82">
        <f t="shared" si="17"/>
        <v>801.09304961303224</v>
      </c>
      <c r="N8" s="82">
        <f t="shared" si="17"/>
        <v>828.31060294237068</v>
      </c>
      <c r="O8" s="82">
        <f t="shared" si="17"/>
        <v>338.02977370671942</v>
      </c>
      <c r="P8" s="82">
        <f t="shared" si="17"/>
        <v>181.37505217036141</v>
      </c>
      <c r="Q8" s="83">
        <f t="shared" si="17"/>
        <v>87.285163257015483</v>
      </c>
      <c r="S8" s="13">
        <v>1931</v>
      </c>
      <c r="T8" s="58"/>
      <c r="U8" s="58"/>
      <c r="V8" s="58"/>
      <c r="W8" s="58"/>
      <c r="X8" s="58"/>
      <c r="Y8" s="58"/>
      <c r="Z8" s="58"/>
      <c r="AA8" s="58"/>
      <c r="AB8" s="58"/>
      <c r="AC8" s="58"/>
      <c r="AD8" s="58"/>
      <c r="AE8" s="58"/>
      <c r="AF8" s="58"/>
      <c r="AG8" s="58"/>
      <c r="AH8" s="59"/>
      <c r="AJ8" s="13">
        <v>1931</v>
      </c>
      <c r="AK8" s="339">
        <f>'FY24 Aurora Prices for SecR'!AF7</f>
        <v>25.076000000000001</v>
      </c>
      <c r="AL8" s="339">
        <f>'FY24 Aurora Prices for SecR'!AG7</f>
        <v>32.527000000000001</v>
      </c>
      <c r="AM8" s="339">
        <f>'FY24 Aurora Prices for SecR'!AH7</f>
        <v>43.786000000000001</v>
      </c>
      <c r="AN8" s="339">
        <f>'FY24 Aurora Prices for SecR'!AI7</f>
        <v>45.895000000000003</v>
      </c>
      <c r="AO8" s="339">
        <f>'FY24 Aurora Prices for SecR'!AJ7</f>
        <v>46.591000000000001</v>
      </c>
      <c r="AP8" s="339">
        <f>'FY24 Aurora Prices for SecR'!AK7</f>
        <v>38.414999999999999</v>
      </c>
      <c r="AQ8" s="339">
        <f>'FY24 Aurora Prices for SecR'!AL7</f>
        <v>30.867999999999999</v>
      </c>
      <c r="AR8" s="339">
        <f>'FY24 Aurora Prices for SecR'!AM7</f>
        <v>26.699000000000002</v>
      </c>
      <c r="AS8" s="339">
        <f>'FY24 Aurora Prices for SecR'!AN7</f>
        <v>27.300999999999998</v>
      </c>
      <c r="AT8" s="339">
        <f>'FY24 Aurora Prices for SecR'!AO7</f>
        <v>37.697000000000003</v>
      </c>
      <c r="AU8" s="339">
        <f>'FY24 Aurora Prices for SecR'!AP7</f>
        <v>39.493000000000002</v>
      </c>
      <c r="AV8" s="340">
        <f>'FY24 Aurora Prices for SecR'!AQ7</f>
        <v>34.433</v>
      </c>
      <c r="AW8" s="550"/>
      <c r="AX8" s="13">
        <v>1931</v>
      </c>
      <c r="AY8" s="74"/>
      <c r="AZ8" s="74"/>
      <c r="BA8" s="74"/>
      <c r="BB8" s="74"/>
      <c r="BC8" s="74"/>
      <c r="BD8" s="74"/>
      <c r="BE8" s="74"/>
      <c r="BF8" s="74"/>
      <c r="BG8" s="74"/>
      <c r="BH8" s="74"/>
      <c r="BI8" s="74"/>
      <c r="BJ8" s="75"/>
      <c r="BL8" s="13">
        <v>1931</v>
      </c>
      <c r="BM8" s="21">
        <f t="shared" si="7"/>
        <v>-5674216.021663554</v>
      </c>
      <c r="BN8" s="21">
        <f t="shared" si="1"/>
        <v>9639074.2026232425</v>
      </c>
      <c r="BO8" s="21">
        <f t="shared" si="2"/>
        <v>-16764510.721326077</v>
      </c>
      <c r="BP8" s="21">
        <f t="shared" si="3"/>
        <v>-43599455.92535238</v>
      </c>
      <c r="BQ8" s="21">
        <f t="shared" si="4"/>
        <v>-387778.1545432015</v>
      </c>
      <c r="BR8" s="21">
        <f t="shared" si="8"/>
        <v>1087179.1064879575</v>
      </c>
      <c r="BS8" s="21">
        <f t="shared" si="9"/>
        <v>2010829.907908971</v>
      </c>
      <c r="BT8" s="21">
        <f t="shared" si="10"/>
        <v>-13355563.470939232</v>
      </c>
      <c r="BU8" s="21">
        <f t="shared" si="11"/>
        <v>17786683.257714663</v>
      </c>
      <c r="BV8" s="21">
        <f t="shared" si="5"/>
        <v>15017824.173383348</v>
      </c>
      <c r="BW8" s="21">
        <f t="shared" si="12"/>
        <v>22467910.690299284</v>
      </c>
      <c r="BX8" s="21">
        <f t="shared" si="13"/>
        <v>11776489.431121098</v>
      </c>
      <c r="BY8" s="21">
        <f t="shared" si="14"/>
        <v>5126326.9835517965</v>
      </c>
      <c r="BZ8" s="21">
        <f t="shared" si="15"/>
        <v>4496606.7633950794</v>
      </c>
      <c r="CA8" s="22">
        <f t="shared" si="16"/>
        <v>9627400.2226609997</v>
      </c>
      <c r="CC8" s="13">
        <v>1931</v>
      </c>
      <c r="CD8" s="53"/>
      <c r="CE8" s="53"/>
      <c r="CF8" s="53"/>
      <c r="CG8" s="53"/>
      <c r="CH8" s="53"/>
      <c r="CI8" s="53"/>
      <c r="CJ8" s="53"/>
      <c r="CK8" s="53"/>
      <c r="CL8" s="53"/>
      <c r="CM8" s="53"/>
      <c r="CN8" s="53"/>
      <c r="CO8" s="53"/>
      <c r="CP8" s="53"/>
      <c r="CQ8" s="53"/>
      <c r="CR8" s="54"/>
    </row>
    <row r="9" spans="1:96" x14ac:dyDescent="0.25">
      <c r="B9" s="13">
        <v>1932</v>
      </c>
      <c r="C9" s="82">
        <f t="shared" ref="C9:Q9" si="18">C109-C$100</f>
        <v>-365.91256477424668</v>
      </c>
      <c r="D9" s="82">
        <f t="shared" si="18"/>
        <v>-61.784214668950881</v>
      </c>
      <c r="E9" s="82">
        <f t="shared" si="18"/>
        <v>-631.736490101257</v>
      </c>
      <c r="F9" s="82">
        <f t="shared" si="18"/>
        <v>-391.98647062070631</v>
      </c>
      <c r="G9" s="82">
        <f t="shared" si="18"/>
        <v>-1322.2610867712101</v>
      </c>
      <c r="H9" s="82">
        <f t="shared" si="18"/>
        <v>2550.5216297373627</v>
      </c>
      <c r="I9" s="82">
        <f t="shared" si="18"/>
        <v>3389.7057337544575</v>
      </c>
      <c r="J9" s="82">
        <f t="shared" si="18"/>
        <v>3598.2497051854871</v>
      </c>
      <c r="K9" s="82">
        <f t="shared" si="18"/>
        <v>4471.5160342643812</v>
      </c>
      <c r="L9" s="82">
        <f t="shared" si="18"/>
        <v>5155.0900752426833</v>
      </c>
      <c r="M9" s="82">
        <f t="shared" si="18"/>
        <v>2128.5675932864924</v>
      </c>
      <c r="N9" s="82">
        <f t="shared" si="18"/>
        <v>947.74266735575111</v>
      </c>
      <c r="O9" s="82">
        <f t="shared" si="18"/>
        <v>1346.4625177237194</v>
      </c>
      <c r="P9" s="82">
        <f t="shared" si="18"/>
        <v>366.50243388301169</v>
      </c>
      <c r="Q9" s="83">
        <f t="shared" si="18"/>
        <v>1377.5652309740271</v>
      </c>
      <c r="S9" s="13">
        <v>1932</v>
      </c>
      <c r="T9" s="58"/>
      <c r="U9" s="58"/>
      <c r="V9" s="58"/>
      <c r="W9" s="58"/>
      <c r="X9" s="58"/>
      <c r="Y9" s="58"/>
      <c r="Z9" s="58"/>
      <c r="AA9" s="58"/>
      <c r="AB9" s="58"/>
      <c r="AC9" s="58"/>
      <c r="AD9" s="58"/>
      <c r="AE9" s="58"/>
      <c r="AF9" s="58"/>
      <c r="AG9" s="58"/>
      <c r="AH9" s="59"/>
      <c r="AJ9" s="13">
        <v>1932</v>
      </c>
      <c r="AK9" s="339">
        <f>'FY24 Aurora Prices for SecR'!AF8</f>
        <v>27.091999999999999</v>
      </c>
      <c r="AL9" s="339">
        <f>'FY24 Aurora Prices for SecR'!AG8</f>
        <v>31.167000000000002</v>
      </c>
      <c r="AM9" s="339">
        <f>'FY24 Aurora Prices for SecR'!AH8</f>
        <v>43.225000000000001</v>
      </c>
      <c r="AN9" s="339">
        <f>'FY24 Aurora Prices for SecR'!AI8</f>
        <v>44.728999999999999</v>
      </c>
      <c r="AO9" s="339">
        <f>'FY24 Aurora Prices for SecR'!AJ8</f>
        <v>54.16</v>
      </c>
      <c r="AP9" s="339">
        <f>'FY24 Aurora Prices for SecR'!AK8</f>
        <v>29.356999999999999</v>
      </c>
      <c r="AQ9" s="339">
        <f>'FY24 Aurora Prices for SecR'!AL8</f>
        <v>9.1199999999999992</v>
      </c>
      <c r="AR9" s="339">
        <f>'FY24 Aurora Prices for SecR'!AM8</f>
        <v>8.5269999999999992</v>
      </c>
      <c r="AS9" s="339">
        <f>'FY24 Aurora Prices for SecR'!AN8</f>
        <v>0</v>
      </c>
      <c r="AT9" s="339">
        <f>'FY24 Aurora Prices for SecR'!AO8</f>
        <v>27.321999999999999</v>
      </c>
      <c r="AU9" s="339">
        <f>'FY24 Aurora Prices for SecR'!AP8</f>
        <v>36.673000000000002</v>
      </c>
      <c r="AV9" s="340">
        <f>'FY24 Aurora Prices for SecR'!AQ8</f>
        <v>30.113</v>
      </c>
      <c r="AW9" s="550"/>
      <c r="AX9" s="13">
        <v>1932</v>
      </c>
      <c r="AY9" s="74"/>
      <c r="AZ9" s="74"/>
      <c r="BA9" s="74"/>
      <c r="BB9" s="74"/>
      <c r="BC9" s="74"/>
      <c r="BD9" s="74"/>
      <c r="BE9" s="74"/>
      <c r="BF9" s="74"/>
      <c r="BG9" s="74"/>
      <c r="BH9" s="74"/>
      <c r="BI9" s="74"/>
      <c r="BJ9" s="75"/>
      <c r="BL9" s="13">
        <v>1932</v>
      </c>
      <c r="BM9" s="21">
        <f t="shared" si="7"/>
        <v>-7375497.5844187336</v>
      </c>
      <c r="BN9" s="21">
        <f t="shared" si="1"/>
        <v>-1386452.6053827784</v>
      </c>
      <c r="BO9" s="21">
        <f t="shared" si="2"/>
        <v>-20316266.479762368</v>
      </c>
      <c r="BP9" s="21">
        <f t="shared" si="3"/>
        <v>-13044673.156228818</v>
      </c>
      <c r="BQ9" s="21">
        <f t="shared" si="4"/>
        <v>-48124379.828803308</v>
      </c>
      <c r="BR9" s="21">
        <f t="shared" si="8"/>
        <v>55707493.632244609</v>
      </c>
      <c r="BS9" s="21">
        <f>(I9*BS$5*24)*AQ9</f>
        <v>11129081.865062634</v>
      </c>
      <c r="BT9" s="21">
        <f t="shared" si="10"/>
        <v>11813773.43206499</v>
      </c>
      <c r="BU9" s="21">
        <f t="shared" si="11"/>
        <v>28367691.21478425</v>
      </c>
      <c r="BV9" s="21">
        <f t="shared" si="5"/>
        <v>0</v>
      </c>
      <c r="BW9" s="21">
        <f t="shared" si="12"/>
        <v>43268602.495127514</v>
      </c>
      <c r="BX9" s="21">
        <f t="shared" si="13"/>
        <v>12512364.062377486</v>
      </c>
      <c r="BY9" s="21">
        <f t="shared" si="14"/>
        <v>18961466.846393075</v>
      </c>
      <c r="BZ9" s="21">
        <f t="shared" si="15"/>
        <v>7946271.2098937742</v>
      </c>
      <c r="CA9" s="22">
        <f t="shared" si="16"/>
        <v>99459475.103352338</v>
      </c>
      <c r="CC9" s="13">
        <v>1932</v>
      </c>
      <c r="CD9" s="53"/>
      <c r="CE9" s="53"/>
      <c r="CF9" s="53"/>
      <c r="CG9" s="53"/>
      <c r="CH9" s="53"/>
      <c r="CI9" s="53"/>
      <c r="CJ9" s="53"/>
      <c r="CK9" s="53"/>
      <c r="CL9" s="53"/>
      <c r="CM9" s="53"/>
      <c r="CN9" s="53"/>
      <c r="CO9" s="53"/>
      <c r="CP9" s="53"/>
      <c r="CQ9" s="53"/>
      <c r="CR9" s="54"/>
    </row>
    <row r="10" spans="1:96" x14ac:dyDescent="0.25">
      <c r="B10" s="13">
        <v>1933</v>
      </c>
      <c r="C10" s="82">
        <f t="shared" ref="C10:Q10" si="19">C110-C$100</f>
        <v>39.8568208711431</v>
      </c>
      <c r="D10" s="82">
        <f t="shared" si="19"/>
        <v>148.8414653949385</v>
      </c>
      <c r="E10" s="82">
        <f t="shared" si="19"/>
        <v>1387.6834730366336</v>
      </c>
      <c r="F10" s="82">
        <f t="shared" si="19"/>
        <v>3564.4211658745835</v>
      </c>
      <c r="G10" s="82">
        <f t="shared" si="19"/>
        <v>4362.3518758752107</v>
      </c>
      <c r="H10" s="82">
        <f t="shared" si="19"/>
        <v>2459.2277381087642</v>
      </c>
      <c r="I10" s="82">
        <f t="shared" si="19"/>
        <v>1863.5653141047778</v>
      </c>
      <c r="J10" s="82">
        <f t="shared" si="19"/>
        <v>791.42566962285764</v>
      </c>
      <c r="K10" s="82">
        <f t="shared" si="19"/>
        <v>3321.8764223954713</v>
      </c>
      <c r="L10" s="82">
        <f t="shared" si="19"/>
        <v>6989.5230224284833</v>
      </c>
      <c r="M10" s="82">
        <f t="shared" si="19"/>
        <v>5594.7150973976022</v>
      </c>
      <c r="N10" s="82">
        <f t="shared" si="19"/>
        <v>3222.3157718193806</v>
      </c>
      <c r="O10" s="82">
        <f t="shared" si="19"/>
        <v>3412.8090829987405</v>
      </c>
      <c r="P10" s="82">
        <f t="shared" si="19"/>
        <v>545.13674975714184</v>
      </c>
      <c r="Q10" s="83">
        <f t="shared" si="19"/>
        <v>2754.1564392178261</v>
      </c>
      <c r="S10" s="13">
        <v>1933</v>
      </c>
      <c r="T10" s="58"/>
      <c r="U10" s="58"/>
      <c r="V10" s="58"/>
      <c r="W10" s="58"/>
      <c r="X10" s="58"/>
      <c r="Y10" s="58"/>
      <c r="Z10" s="58"/>
      <c r="AA10" s="58"/>
      <c r="AB10" s="58"/>
      <c r="AC10" s="58"/>
      <c r="AD10" s="58"/>
      <c r="AE10" s="58"/>
      <c r="AF10" s="58"/>
      <c r="AG10" s="58"/>
      <c r="AH10" s="59"/>
      <c r="AJ10" s="13">
        <v>1933</v>
      </c>
      <c r="AK10" s="339">
        <f>'FY24 Aurora Prices for SecR'!AF9</f>
        <v>23.43</v>
      </c>
      <c r="AL10" s="339">
        <f>'FY24 Aurora Prices for SecR'!AG9</f>
        <v>32.651000000000003</v>
      </c>
      <c r="AM10" s="339">
        <f>'FY24 Aurora Prices for SecR'!AH9</f>
        <v>34.710999999999999</v>
      </c>
      <c r="AN10" s="339">
        <f>'FY24 Aurora Prices for SecR'!AI9</f>
        <v>29.504000000000001</v>
      </c>
      <c r="AO10" s="339">
        <f>'FY24 Aurora Prices for SecR'!AJ9</f>
        <v>31.277999999999999</v>
      </c>
      <c r="AP10" s="339">
        <f>'FY24 Aurora Prices for SecR'!AK9</f>
        <v>30.09</v>
      </c>
      <c r="AQ10" s="339">
        <f>'FY24 Aurora Prices for SecR'!AL9</f>
        <v>19.539000000000001</v>
      </c>
      <c r="AR10" s="339">
        <f>'FY24 Aurora Prices for SecR'!AM9</f>
        <v>15.521000000000001</v>
      </c>
      <c r="AS10" s="339">
        <f>'FY24 Aurora Prices for SecR'!AN9</f>
        <v>0</v>
      </c>
      <c r="AT10" s="339">
        <f>'FY24 Aurora Prices for SecR'!AO9</f>
        <v>9.8770000000000007</v>
      </c>
      <c r="AU10" s="339">
        <f>'FY24 Aurora Prices for SecR'!AP9</f>
        <v>25.489000000000001</v>
      </c>
      <c r="AV10" s="340">
        <f>'FY24 Aurora Prices for SecR'!AQ9</f>
        <v>28.858000000000001</v>
      </c>
      <c r="AW10" s="550"/>
      <c r="AX10" s="13">
        <v>1933</v>
      </c>
      <c r="AY10" s="74"/>
      <c r="AZ10" s="74"/>
      <c r="BA10" s="74"/>
      <c r="BB10" s="74"/>
      <c r="BC10" s="74"/>
      <c r="BD10" s="74"/>
      <c r="BE10" s="74"/>
      <c r="BF10" s="74"/>
      <c r="BG10" s="74"/>
      <c r="BH10" s="74"/>
      <c r="BI10" s="74"/>
      <c r="BJ10" s="75"/>
      <c r="BL10" s="13">
        <v>1933</v>
      </c>
      <c r="BM10" s="21">
        <f t="shared" si="7"/>
        <v>694780.91288009682</v>
      </c>
      <c r="BN10" s="21">
        <f t="shared" si="1"/>
        <v>3499072.3343592989</v>
      </c>
      <c r="BO10" s="21">
        <f t="shared" si="2"/>
        <v>35836903.488235489</v>
      </c>
      <c r="BP10" s="21">
        <f t="shared" si="3"/>
        <v>78242523.466004997</v>
      </c>
      <c r="BQ10" s="21">
        <f t="shared" si="4"/>
        <v>91691471.406275883</v>
      </c>
      <c r="BR10" s="21">
        <f t="shared" si="8"/>
        <v>55054633.003931388</v>
      </c>
      <c r="BS10" s="21">
        <f t="shared" si="9"/>
        <v>13108392.962025573</v>
      </c>
      <c r="BT10" s="21">
        <f t="shared" si="10"/>
        <v>5566919.8171539651</v>
      </c>
      <c r="BU10" s="21">
        <f t="shared" si="11"/>
        <v>38359779.90028809</v>
      </c>
      <c r="BV10" s="21">
        <f t="shared" si="5"/>
        <v>0</v>
      </c>
      <c r="BW10" s="21">
        <f t="shared" si="12"/>
        <v>41112696.756645113</v>
      </c>
      <c r="BX10" s="21">
        <f t="shared" si="13"/>
        <v>29568098.414845511</v>
      </c>
      <c r="BY10" s="21">
        <f t="shared" si="14"/>
        <v>33403810.835157078</v>
      </c>
      <c r="BZ10" s="21">
        <f t="shared" si="15"/>
        <v>11326720.553633951</v>
      </c>
      <c r="CA10" s="22">
        <f t="shared" si="16"/>
        <v>437465803.8514365</v>
      </c>
      <c r="CC10" s="13">
        <v>1933</v>
      </c>
      <c r="CD10" s="53"/>
      <c r="CE10" s="53"/>
      <c r="CF10" s="53"/>
      <c r="CG10" s="53"/>
      <c r="CH10" s="53"/>
      <c r="CI10" s="53"/>
      <c r="CJ10" s="53"/>
      <c r="CK10" s="53"/>
      <c r="CL10" s="53"/>
      <c r="CM10" s="53"/>
      <c r="CN10" s="53"/>
      <c r="CO10" s="53"/>
      <c r="CP10" s="53"/>
      <c r="CQ10" s="53"/>
      <c r="CR10" s="54"/>
    </row>
    <row r="11" spans="1:96" x14ac:dyDescent="0.25">
      <c r="B11" s="13">
        <v>1934</v>
      </c>
      <c r="C11" s="82">
        <f t="shared" ref="C11:Q11" si="20">C111-C$100</f>
        <v>692.17146929114278</v>
      </c>
      <c r="D11" s="82">
        <f t="shared" si="20"/>
        <v>3598.4862462887995</v>
      </c>
      <c r="E11" s="82">
        <f t="shared" si="20"/>
        <v>5913.8646216111629</v>
      </c>
      <c r="F11" s="82">
        <f t="shared" si="20"/>
        <v>6915.7352346773832</v>
      </c>
      <c r="G11" s="82">
        <f t="shared" si="20"/>
        <v>6724.1092840277106</v>
      </c>
      <c r="H11" s="82">
        <f t="shared" si="20"/>
        <v>4752.3214936412933</v>
      </c>
      <c r="I11" s="82">
        <f t="shared" si="20"/>
        <v>6013.0555925317676</v>
      </c>
      <c r="J11" s="82">
        <f t="shared" si="20"/>
        <v>4429.6579319014281</v>
      </c>
      <c r="K11" s="82">
        <f t="shared" si="20"/>
        <v>4641.9929735651804</v>
      </c>
      <c r="L11" s="82">
        <f t="shared" si="20"/>
        <v>3398.9222282890523</v>
      </c>
      <c r="M11" s="82">
        <f t="shared" si="20"/>
        <v>94.187984241522827</v>
      </c>
      <c r="N11" s="82">
        <f t="shared" si="20"/>
        <v>154.2521697045504</v>
      </c>
      <c r="O11" s="82">
        <f t="shared" si="20"/>
        <v>441.43007218226012</v>
      </c>
      <c r="P11" s="82">
        <f t="shared" si="20"/>
        <v>-21.112619291357987</v>
      </c>
      <c r="Q11" s="83">
        <f t="shared" si="20"/>
        <v>3518.4218599752458</v>
      </c>
      <c r="S11" s="13">
        <v>1934</v>
      </c>
      <c r="T11" s="58"/>
      <c r="U11" s="58"/>
      <c r="V11" s="58"/>
      <c r="W11" s="58"/>
      <c r="X11" s="58"/>
      <c r="Y11" s="58"/>
      <c r="Z11" s="58"/>
      <c r="AA11" s="58"/>
      <c r="AB11" s="58"/>
      <c r="AC11" s="58"/>
      <c r="AD11" s="58"/>
      <c r="AE11" s="58"/>
      <c r="AF11" s="58"/>
      <c r="AG11" s="58"/>
      <c r="AH11" s="59"/>
      <c r="AJ11" s="13">
        <v>1934</v>
      </c>
      <c r="AK11" s="339">
        <f>'FY24 Aurora Prices for SecR'!AF10</f>
        <v>13.601000000000001</v>
      </c>
      <c r="AL11" s="339">
        <f>'FY24 Aurora Prices for SecR'!AG10</f>
        <v>15.669</v>
      </c>
      <c r="AM11" s="339">
        <f>'FY24 Aurora Prices for SecR'!AH10</f>
        <v>20.859000000000002</v>
      </c>
      <c r="AN11" s="339">
        <f>'FY24 Aurora Prices for SecR'!AI10</f>
        <v>7.9050000000000002</v>
      </c>
      <c r="AO11" s="339">
        <f>'FY24 Aurora Prices for SecR'!AJ10</f>
        <v>15.965999999999999</v>
      </c>
      <c r="AP11" s="339">
        <f>'FY24 Aurora Prices for SecR'!AK10</f>
        <v>19.757999999999999</v>
      </c>
      <c r="AQ11" s="339">
        <f>'FY24 Aurora Prices for SecR'!AL10</f>
        <v>1.581</v>
      </c>
      <c r="AR11" s="339">
        <f>'FY24 Aurora Prices for SecR'!AM10</f>
        <v>4.3559999999999999</v>
      </c>
      <c r="AS11" s="339">
        <f>'FY24 Aurora Prices for SecR'!AN10</f>
        <v>9.5559999999999992</v>
      </c>
      <c r="AT11" s="339">
        <f>'FY24 Aurora Prices for SecR'!AO10</f>
        <v>35.280999999999999</v>
      </c>
      <c r="AU11" s="339">
        <f>'FY24 Aurora Prices for SecR'!AP10</f>
        <v>38.421999999999997</v>
      </c>
      <c r="AV11" s="340">
        <f>'FY24 Aurora Prices for SecR'!AQ10</f>
        <v>32.661999999999999</v>
      </c>
      <c r="AW11" s="550"/>
      <c r="AX11" s="13">
        <v>1934</v>
      </c>
      <c r="AY11" s="74"/>
      <c r="AZ11" s="74"/>
      <c r="BA11" s="74"/>
      <c r="BB11" s="74"/>
      <c r="BC11" s="74"/>
      <c r="BD11" s="74"/>
      <c r="BE11" s="74"/>
      <c r="BF11" s="74"/>
      <c r="BG11" s="74"/>
      <c r="BH11" s="74"/>
      <c r="BI11" s="74"/>
      <c r="BJ11" s="75"/>
      <c r="BL11" s="13">
        <v>1934</v>
      </c>
      <c r="BM11" s="21">
        <f t="shared" si="7"/>
        <v>7004182.770448653</v>
      </c>
      <c r="BN11" s="21">
        <f t="shared" si="1"/>
        <v>40596970.315031424</v>
      </c>
      <c r="BO11" s="21">
        <f t="shared" si="2"/>
        <v>91777832.793787315</v>
      </c>
      <c r="BP11" s="21">
        <f t="shared" si="3"/>
        <v>40673651.950412787</v>
      </c>
      <c r="BQ11" s="21">
        <f t="shared" si="4"/>
        <v>72143990.572944462</v>
      </c>
      <c r="BR11" s="21">
        <f t="shared" si="8"/>
        <v>69858897.845095307</v>
      </c>
      <c r="BS11" s="21">
        <f t="shared" si="9"/>
        <v>3422390.7210453809</v>
      </c>
      <c r="BT11" s="21">
        <f t="shared" si="10"/>
        <v>2521184.1085210168</v>
      </c>
      <c r="BU11" s="21">
        <f t="shared" si="11"/>
        <v>15044067.916280344</v>
      </c>
      <c r="BV11" s="21">
        <f t="shared" si="5"/>
        <v>23385672.585741729</v>
      </c>
      <c r="BW11" s="21">
        <f t="shared" si="12"/>
        <v>2472346.4263867238</v>
      </c>
      <c r="BX11" s="21">
        <f t="shared" si="13"/>
        <v>2133603.6711797644</v>
      </c>
      <c r="BY11" s="21">
        <f t="shared" si="14"/>
        <v>6512880.4736205302</v>
      </c>
      <c r="BZ11" s="21">
        <f t="shared" si="15"/>
        <v>-496497.86733192089</v>
      </c>
      <c r="CA11" s="22">
        <f t="shared" si="16"/>
        <v>377051174.28316349</v>
      </c>
      <c r="CC11" s="13">
        <v>1934</v>
      </c>
      <c r="CD11" s="53"/>
      <c r="CE11" s="53"/>
      <c r="CF11" s="53"/>
      <c r="CG11" s="53"/>
      <c r="CH11" s="53"/>
      <c r="CI11" s="53"/>
      <c r="CJ11" s="53"/>
      <c r="CK11" s="53"/>
      <c r="CL11" s="53"/>
      <c r="CM11" s="53"/>
      <c r="CN11" s="53"/>
      <c r="CO11" s="53"/>
      <c r="CP11" s="53"/>
      <c r="CQ11" s="53"/>
      <c r="CR11" s="54"/>
    </row>
    <row r="12" spans="1:96" x14ac:dyDescent="0.25">
      <c r="B12" s="13">
        <v>1935</v>
      </c>
      <c r="C12" s="82">
        <f t="shared" ref="C12:Q12" si="21">C112-C$100</f>
        <v>-329.55211304470686</v>
      </c>
      <c r="D12" s="82">
        <f t="shared" si="21"/>
        <v>-489.40292781458174</v>
      </c>
      <c r="E12" s="82">
        <f t="shared" si="21"/>
        <v>114.08702549741247</v>
      </c>
      <c r="F12" s="82">
        <f t="shared" si="21"/>
        <v>2888.0506814714836</v>
      </c>
      <c r="G12" s="82">
        <f t="shared" si="21"/>
        <v>4373.7253671716098</v>
      </c>
      <c r="H12" s="82">
        <f t="shared" si="21"/>
        <v>1622.761360857734</v>
      </c>
      <c r="I12" s="82">
        <f t="shared" si="21"/>
        <v>454.56356435597809</v>
      </c>
      <c r="J12" s="82">
        <f t="shared" si="21"/>
        <v>690.72575999753735</v>
      </c>
      <c r="K12" s="82">
        <f t="shared" si="21"/>
        <v>2856.2666453998409</v>
      </c>
      <c r="L12" s="82">
        <f t="shared" si="21"/>
        <v>2570.7793964001239</v>
      </c>
      <c r="M12" s="82">
        <f t="shared" si="21"/>
        <v>2792.6852431321022</v>
      </c>
      <c r="N12" s="82">
        <f t="shared" si="21"/>
        <v>2802.5020797760908</v>
      </c>
      <c r="O12" s="82">
        <f t="shared" si="21"/>
        <v>627.02614926753995</v>
      </c>
      <c r="P12" s="82">
        <f t="shared" si="21"/>
        <v>-4.1909411372880641</v>
      </c>
      <c r="Q12" s="83">
        <f t="shared" si="21"/>
        <v>1556.1503362361127</v>
      </c>
      <c r="S12" s="13">
        <v>1935</v>
      </c>
      <c r="T12" s="58"/>
      <c r="U12" s="58"/>
      <c r="V12" s="58"/>
      <c r="W12" s="58"/>
      <c r="X12" s="58"/>
      <c r="Y12" s="58"/>
      <c r="Z12" s="58"/>
      <c r="AA12" s="58"/>
      <c r="AB12" s="58"/>
      <c r="AC12" s="58"/>
      <c r="AD12" s="58"/>
      <c r="AE12" s="58"/>
      <c r="AF12" s="58"/>
      <c r="AG12" s="58"/>
      <c r="AH12" s="59"/>
      <c r="AJ12" s="13">
        <v>1935</v>
      </c>
      <c r="AK12" s="339">
        <f>'FY24 Aurora Prices for SecR'!AF11</f>
        <v>23.148</v>
      </c>
      <c r="AL12" s="339">
        <f>'FY24 Aurora Prices for SecR'!AG11</f>
        <v>30.861000000000001</v>
      </c>
      <c r="AM12" s="339">
        <f>'FY24 Aurora Prices for SecR'!AH11</f>
        <v>40.040999999999997</v>
      </c>
      <c r="AN12" s="339">
        <f>'FY24 Aurora Prices for SecR'!AI11</f>
        <v>29.507000000000001</v>
      </c>
      <c r="AO12" s="339">
        <f>'FY24 Aurora Prices for SecR'!AJ11</f>
        <v>29.786999999999999</v>
      </c>
      <c r="AP12" s="339">
        <f>'FY24 Aurora Prices for SecR'!AK11</f>
        <v>29.053000000000001</v>
      </c>
      <c r="AQ12" s="339">
        <f>'FY24 Aurora Prices for SecR'!AL11</f>
        <v>23.120999999999999</v>
      </c>
      <c r="AR12" s="339">
        <f>'FY24 Aurora Prices for SecR'!AM11</f>
        <v>14.406000000000001</v>
      </c>
      <c r="AS12" s="339">
        <f>'FY24 Aurora Prices for SecR'!AN11</f>
        <v>8.6739999999999995</v>
      </c>
      <c r="AT12" s="339">
        <f>'FY24 Aurora Prices for SecR'!AO11</f>
        <v>20.832999999999998</v>
      </c>
      <c r="AU12" s="339">
        <f>'FY24 Aurora Prices for SecR'!AP11</f>
        <v>29.821999999999999</v>
      </c>
      <c r="AV12" s="340">
        <f>'FY24 Aurora Prices for SecR'!AQ11</f>
        <v>28.286000000000001</v>
      </c>
      <c r="AW12" s="550"/>
      <c r="AX12" s="13">
        <v>1935</v>
      </c>
      <c r="AY12" s="74"/>
      <c r="AZ12" s="74"/>
      <c r="BA12" s="74"/>
      <c r="BB12" s="74"/>
      <c r="BC12" s="74"/>
      <c r="BD12" s="74"/>
      <c r="BE12" s="74"/>
      <c r="BF12" s="74"/>
      <c r="BG12" s="74"/>
      <c r="BH12" s="74"/>
      <c r="BI12" s="74"/>
      <c r="BJ12" s="75"/>
      <c r="BL12" s="13">
        <v>1935</v>
      </c>
      <c r="BM12" s="21">
        <f t="shared" si="7"/>
        <v>-5675583.4006926026</v>
      </c>
      <c r="BN12" s="21">
        <f t="shared" si="1"/>
        <v>-10874493.903805781</v>
      </c>
      <c r="BO12" s="21">
        <f t="shared" si="2"/>
        <v>3398709.9894287679</v>
      </c>
      <c r="BP12" s="21">
        <f t="shared" si="3"/>
        <v>63401977.324885227</v>
      </c>
      <c r="BQ12" s="21">
        <f t="shared" si="4"/>
        <v>87548265.848024175</v>
      </c>
      <c r="BR12" s="21">
        <f t="shared" si="8"/>
        <v>35076687.847847812</v>
      </c>
      <c r="BS12" s="21">
        <f t="shared" si="9"/>
        <v>3783587.1017308449</v>
      </c>
      <c r="BT12" s="21">
        <f t="shared" si="10"/>
        <v>5749297.3068851009</v>
      </c>
      <c r="BU12" s="21">
        <f t="shared" si="11"/>
        <v>30613648.706460804</v>
      </c>
      <c r="BV12" s="21">
        <f t="shared" si="5"/>
        <v>16055237.148749765</v>
      </c>
      <c r="BW12" s="21">
        <f t="shared" si="12"/>
        <v>43285928.682607286</v>
      </c>
      <c r="BX12" s="21">
        <f t="shared" si="13"/>
        <v>30087438.12830973</v>
      </c>
      <c r="BY12" s="21">
        <f t="shared" si="14"/>
        <v>7180482.7482073251</v>
      </c>
      <c r="BZ12" s="21">
        <f t="shared" si="15"/>
        <v>-85352.371926717737</v>
      </c>
      <c r="CA12" s="22">
        <f t="shared" si="16"/>
        <v>309545831.15671176</v>
      </c>
      <c r="CC12" s="13">
        <v>1935</v>
      </c>
      <c r="CD12" s="53"/>
      <c r="CE12" s="53"/>
      <c r="CF12" s="53"/>
      <c r="CG12" s="53"/>
      <c r="CH12" s="53"/>
      <c r="CI12" s="53"/>
      <c r="CJ12" s="53"/>
      <c r="CK12" s="53"/>
      <c r="CL12" s="53"/>
      <c r="CM12" s="53"/>
      <c r="CN12" s="53"/>
      <c r="CO12" s="53"/>
      <c r="CP12" s="53"/>
      <c r="CQ12" s="53"/>
      <c r="CR12" s="54"/>
    </row>
    <row r="13" spans="1:96" x14ac:dyDescent="0.25">
      <c r="B13" s="13">
        <v>1936</v>
      </c>
      <c r="C13" s="82">
        <f t="shared" ref="C13:Q13" si="22">C113-C$100</f>
        <v>-74.981282410836684</v>
      </c>
      <c r="D13" s="82">
        <f t="shared" si="22"/>
        <v>218.81930335437846</v>
      </c>
      <c r="E13" s="82">
        <f t="shared" si="22"/>
        <v>-609.8841598926474</v>
      </c>
      <c r="F13" s="82">
        <f t="shared" si="22"/>
        <v>-1005.2251818869763</v>
      </c>
      <c r="G13" s="82">
        <f t="shared" si="22"/>
        <v>-1102.4841839421397</v>
      </c>
      <c r="H13" s="82">
        <f t="shared" si="22"/>
        <v>573.9038159873835</v>
      </c>
      <c r="I13" s="82">
        <f t="shared" si="22"/>
        <v>-199.24020049418232</v>
      </c>
      <c r="J13" s="82">
        <f t="shared" si="22"/>
        <v>2772.3210015167469</v>
      </c>
      <c r="K13" s="82">
        <f t="shared" si="22"/>
        <v>5429.2457496140796</v>
      </c>
      <c r="L13" s="82">
        <f t="shared" si="22"/>
        <v>4072.3945254857836</v>
      </c>
      <c r="M13" s="82">
        <f t="shared" si="22"/>
        <v>1907.6750048513732</v>
      </c>
      <c r="N13" s="82">
        <f t="shared" si="22"/>
        <v>494.99852843743065</v>
      </c>
      <c r="O13" s="82">
        <f t="shared" si="22"/>
        <v>512.18351994594013</v>
      </c>
      <c r="P13" s="82">
        <f t="shared" si="22"/>
        <v>123.46339291671211</v>
      </c>
      <c r="Q13" s="83">
        <f t="shared" si="22"/>
        <v>942.85366074842659</v>
      </c>
      <c r="S13" s="13">
        <v>1936</v>
      </c>
      <c r="T13" s="58"/>
      <c r="U13" s="58"/>
      <c r="V13" s="58"/>
      <c r="W13" s="58"/>
      <c r="X13" s="58"/>
      <c r="Y13" s="58"/>
      <c r="Z13" s="58"/>
      <c r="AA13" s="58"/>
      <c r="AB13" s="58"/>
      <c r="AC13" s="58"/>
      <c r="AD13" s="58"/>
      <c r="AE13" s="58"/>
      <c r="AF13" s="58"/>
      <c r="AG13" s="58"/>
      <c r="AH13" s="59"/>
      <c r="AJ13" s="13">
        <v>1936</v>
      </c>
      <c r="AK13" s="339">
        <f>'FY24 Aurora Prices for SecR'!AF12</f>
        <v>24.497</v>
      </c>
      <c r="AL13" s="339">
        <f>'FY24 Aurora Prices for SecR'!AG12</f>
        <v>32.328000000000003</v>
      </c>
      <c r="AM13" s="339">
        <f>'FY24 Aurora Prices for SecR'!AH12</f>
        <v>44.433999999999997</v>
      </c>
      <c r="AN13" s="339">
        <f>'FY24 Aurora Prices for SecR'!AI12</f>
        <v>46.02</v>
      </c>
      <c r="AO13" s="339">
        <f>'FY24 Aurora Prices for SecR'!AJ12</f>
        <v>46.03</v>
      </c>
      <c r="AP13" s="339">
        <f>'FY24 Aurora Prices for SecR'!AK12</f>
        <v>34.252000000000002</v>
      </c>
      <c r="AQ13" s="339">
        <f>'FY24 Aurora Prices for SecR'!AL12</f>
        <v>18.085000000000001</v>
      </c>
      <c r="AR13" s="339">
        <f>'FY24 Aurora Prices for SecR'!AM12</f>
        <v>3.258</v>
      </c>
      <c r="AS13" s="339">
        <f>'FY24 Aurora Prices for SecR'!AN12</f>
        <v>3.351</v>
      </c>
      <c r="AT13" s="339">
        <f>'FY24 Aurora Prices for SecR'!AO12</f>
        <v>25.891999999999999</v>
      </c>
      <c r="AU13" s="339">
        <f>'FY24 Aurora Prices for SecR'!AP12</f>
        <v>37.951000000000001</v>
      </c>
      <c r="AV13" s="340">
        <f>'FY24 Aurora Prices for SecR'!AQ12</f>
        <v>34.353999999999999</v>
      </c>
      <c r="AW13" s="550"/>
      <c r="AX13" s="13">
        <v>1936</v>
      </c>
      <c r="AY13" s="74"/>
      <c r="AZ13" s="74"/>
      <c r="BA13" s="74"/>
      <c r="BB13" s="74"/>
      <c r="BC13" s="74"/>
      <c r="BD13" s="74"/>
      <c r="BE13" s="74"/>
      <c r="BF13" s="74"/>
      <c r="BG13" s="74"/>
      <c r="BH13" s="74"/>
      <c r="BI13" s="74"/>
      <c r="BJ13" s="75"/>
      <c r="BL13" s="13">
        <v>1936</v>
      </c>
      <c r="BM13" s="21">
        <f t="shared" si="7"/>
        <v>-1366591.45756239</v>
      </c>
      <c r="BN13" s="21">
        <f t="shared" si="1"/>
        <v>5093273.1159650506</v>
      </c>
      <c r="BO13" s="21">
        <f t="shared" si="2"/>
        <v>-20162097.013938401</v>
      </c>
      <c r="BP13" s="21">
        <f t="shared" si="3"/>
        <v>-34417784.375606358</v>
      </c>
      <c r="BQ13" s="21">
        <f t="shared" si="4"/>
        <v>-34102217.175167695</v>
      </c>
      <c r="BR13" s="21">
        <f t="shared" si="8"/>
        <v>14625071.007868698</v>
      </c>
      <c r="BS13" s="21">
        <f t="shared" si="9"/>
        <v>-1297173.2493374236</v>
      </c>
      <c r="BT13" s="21">
        <f t="shared" si="10"/>
        <v>18049473.112474933</v>
      </c>
      <c r="BU13" s="21">
        <f t="shared" si="11"/>
        <v>13160231.093268547</v>
      </c>
      <c r="BV13" s="21">
        <f t="shared" si="5"/>
        <v>9825547.719530059</v>
      </c>
      <c r="BW13" s="21">
        <f t="shared" si="12"/>
        <v>36748779.791855142</v>
      </c>
      <c r="BX13" s="21">
        <f t="shared" si="13"/>
        <v>6762848.0949824154</v>
      </c>
      <c r="BY13" s="21">
        <f t="shared" si="14"/>
        <v>7464144.6779398555</v>
      </c>
      <c r="BZ13" s="21">
        <f t="shared" si="15"/>
        <v>3053852.208187724</v>
      </c>
      <c r="CA13" s="22">
        <f t="shared" si="16"/>
        <v>23437357.550460164</v>
      </c>
      <c r="CC13" s="13">
        <v>1936</v>
      </c>
      <c r="CD13" s="53"/>
      <c r="CE13" s="53"/>
      <c r="CF13" s="53"/>
      <c r="CG13" s="53"/>
      <c r="CH13" s="53"/>
      <c r="CI13" s="53"/>
      <c r="CJ13" s="53"/>
      <c r="CK13" s="53"/>
      <c r="CL13" s="53"/>
      <c r="CM13" s="53"/>
      <c r="CN13" s="53"/>
      <c r="CO13" s="53"/>
      <c r="CP13" s="53"/>
      <c r="CQ13" s="53"/>
      <c r="CR13" s="54"/>
    </row>
    <row r="14" spans="1:96" x14ac:dyDescent="0.25">
      <c r="B14" s="13">
        <v>1937</v>
      </c>
      <c r="C14" s="82">
        <f t="shared" ref="C14:Q14" si="23">C114-C$100</f>
        <v>-119.44036299902746</v>
      </c>
      <c r="D14" s="82">
        <f t="shared" si="23"/>
        <v>487.12576794231882</v>
      </c>
      <c r="E14" s="82">
        <f t="shared" si="23"/>
        <v>-602.29121552127708</v>
      </c>
      <c r="F14" s="82">
        <f t="shared" si="23"/>
        <v>-1704.3575632933062</v>
      </c>
      <c r="G14" s="82">
        <f t="shared" si="23"/>
        <v>-1364.58578175608</v>
      </c>
      <c r="H14" s="82">
        <f t="shared" si="23"/>
        <v>-579.89327522794702</v>
      </c>
      <c r="I14" s="82">
        <f t="shared" si="23"/>
        <v>-325.72633290133217</v>
      </c>
      <c r="J14" s="82">
        <f t="shared" si="23"/>
        <v>-958.74596179485252</v>
      </c>
      <c r="K14" s="82">
        <f t="shared" si="23"/>
        <v>1498.3479786821208</v>
      </c>
      <c r="L14" s="82">
        <f t="shared" si="23"/>
        <v>1901.7607391610827</v>
      </c>
      <c r="M14" s="82">
        <f t="shared" si="23"/>
        <v>263.27191862981272</v>
      </c>
      <c r="N14" s="82">
        <f t="shared" si="23"/>
        <v>290.52832923904043</v>
      </c>
      <c r="O14" s="82">
        <f t="shared" si="23"/>
        <v>36.007160662359638</v>
      </c>
      <c r="P14" s="82">
        <f t="shared" si="23"/>
        <v>150.03292007006166</v>
      </c>
      <c r="Q14" s="83">
        <f t="shared" si="23"/>
        <v>-46.484313042381473</v>
      </c>
      <c r="S14" s="13">
        <v>1937</v>
      </c>
      <c r="T14" s="58"/>
      <c r="U14" s="58"/>
      <c r="V14" s="58"/>
      <c r="W14" s="58"/>
      <c r="X14" s="58"/>
      <c r="Y14" s="58"/>
      <c r="Z14" s="58"/>
      <c r="AA14" s="58"/>
      <c r="AB14" s="58"/>
      <c r="AC14" s="58"/>
      <c r="AD14" s="58"/>
      <c r="AE14" s="58"/>
      <c r="AF14" s="58"/>
      <c r="AG14" s="58"/>
      <c r="AH14" s="59"/>
      <c r="AJ14" s="13">
        <v>1937</v>
      </c>
      <c r="AK14" s="339">
        <f>'FY24 Aurora Prices for SecR'!AF13</f>
        <v>26.597999999999999</v>
      </c>
      <c r="AL14" s="339">
        <f>'FY24 Aurora Prices for SecR'!AG13</f>
        <v>34.874000000000002</v>
      </c>
      <c r="AM14" s="339">
        <f>'FY24 Aurora Prices for SecR'!AH13</f>
        <v>44.360999999999997</v>
      </c>
      <c r="AN14" s="339">
        <f>'FY24 Aurora Prices for SecR'!AI13</f>
        <v>49.706000000000003</v>
      </c>
      <c r="AO14" s="339">
        <f>'FY24 Aurora Prices for SecR'!AJ13</f>
        <v>54.984999999999999</v>
      </c>
      <c r="AP14" s="339">
        <f>'FY24 Aurora Prices for SecR'!AK13</f>
        <v>40.776000000000003</v>
      </c>
      <c r="AQ14" s="339">
        <f>'FY24 Aurora Prices for SecR'!AL13</f>
        <v>27.283000000000001</v>
      </c>
      <c r="AR14" s="339">
        <f>'FY24 Aurora Prices for SecR'!AM13</f>
        <v>23.062000000000001</v>
      </c>
      <c r="AS14" s="339">
        <f>'FY24 Aurora Prices for SecR'!AN13</f>
        <v>15.786</v>
      </c>
      <c r="AT14" s="339">
        <f>'FY24 Aurora Prices for SecR'!AO13</f>
        <v>32.807000000000002</v>
      </c>
      <c r="AU14" s="339">
        <f>'FY24 Aurora Prices for SecR'!AP13</f>
        <v>39.258000000000003</v>
      </c>
      <c r="AV14" s="340">
        <f>'FY24 Aurora Prices for SecR'!AQ13</f>
        <v>33.682000000000002</v>
      </c>
      <c r="AW14" s="550"/>
      <c r="AX14" s="13">
        <v>1937</v>
      </c>
      <c r="AY14" s="74"/>
      <c r="AZ14" s="74"/>
      <c r="BA14" s="74"/>
      <c r="BB14" s="74"/>
      <c r="BC14" s="74"/>
      <c r="BD14" s="74"/>
      <c r="BE14" s="74"/>
      <c r="BF14" s="74"/>
      <c r="BG14" s="74"/>
      <c r="BH14" s="74"/>
      <c r="BI14" s="74"/>
      <c r="BJ14" s="75"/>
      <c r="BL14" s="13">
        <v>1937</v>
      </c>
      <c r="BM14" s="21">
        <f t="shared" si="7"/>
        <v>-2363594.8326358101</v>
      </c>
      <c r="BN14" s="21">
        <f t="shared" si="1"/>
        <v>12231377.302478706</v>
      </c>
      <c r="BO14" s="21">
        <f t="shared" si="2"/>
        <v>-19878371.015134092</v>
      </c>
      <c r="BP14" s="21">
        <f t="shared" si="3"/>
        <v>-63029296.998546466</v>
      </c>
      <c r="BQ14" s="21">
        <f t="shared" si="4"/>
        <v>-50421335.469024621</v>
      </c>
      <c r="BR14" s="21">
        <f t="shared" si="8"/>
        <v>-17592421.773876909</v>
      </c>
      <c r="BS14" s="21">
        <f t="shared" si="9"/>
        <v>-3199244.9545969367</v>
      </c>
      <c r="BT14" s="21">
        <f t="shared" si="10"/>
        <v>-9416687.7872336265</v>
      </c>
      <c r="BU14" s="21">
        <f t="shared" si="11"/>
        <v>25708846.406769101</v>
      </c>
      <c r="BV14" s="21">
        <f t="shared" si="5"/>
        <v>21615260.420445733</v>
      </c>
      <c r="BW14" s="21">
        <f t="shared" si="12"/>
        <v>6426048.40485927</v>
      </c>
      <c r="BX14" s="21">
        <f t="shared" si="13"/>
        <v>4106002.0137358503</v>
      </c>
      <c r="BY14" s="21">
        <f t="shared" si="14"/>
        <v>542810.53950063931</v>
      </c>
      <c r="BZ14" s="21">
        <f t="shared" si="15"/>
        <v>3638454.3459358686</v>
      </c>
      <c r="CA14" s="22">
        <f t="shared" si="16"/>
        <v>-91632153.397323295</v>
      </c>
      <c r="CC14" s="13">
        <v>1937</v>
      </c>
      <c r="CD14" s="53"/>
      <c r="CE14" s="53"/>
      <c r="CF14" s="53"/>
      <c r="CG14" s="53"/>
      <c r="CH14" s="53"/>
      <c r="CI14" s="53"/>
      <c r="CJ14" s="53"/>
      <c r="CK14" s="53"/>
      <c r="CL14" s="53"/>
      <c r="CM14" s="53"/>
      <c r="CN14" s="53"/>
      <c r="CO14" s="53"/>
      <c r="CP14" s="53"/>
      <c r="CQ14" s="53"/>
      <c r="CR14" s="54"/>
    </row>
    <row r="15" spans="1:96" x14ac:dyDescent="0.25">
      <c r="B15" s="13">
        <v>1938</v>
      </c>
      <c r="C15" s="82">
        <f t="shared" ref="C15:Q15" si="24">C115-C$100</f>
        <v>-72.624673548497412</v>
      </c>
      <c r="D15" s="82">
        <f t="shared" si="24"/>
        <v>596.99965135482853</v>
      </c>
      <c r="E15" s="82">
        <f t="shared" si="24"/>
        <v>523.52791149820223</v>
      </c>
      <c r="F15" s="82">
        <f t="shared" si="24"/>
        <v>3474.3766493638841</v>
      </c>
      <c r="G15" s="82">
        <f t="shared" si="24"/>
        <v>1623.8689358703305</v>
      </c>
      <c r="H15" s="82">
        <f t="shared" si="24"/>
        <v>3714.7704923859928</v>
      </c>
      <c r="I15" s="82">
        <f t="shared" si="24"/>
        <v>2763.1587788675079</v>
      </c>
      <c r="J15" s="82">
        <f t="shared" si="24"/>
        <v>4341.3585589267268</v>
      </c>
      <c r="K15" s="82">
        <f t="shared" si="24"/>
        <v>4020.1481154032808</v>
      </c>
      <c r="L15" s="82">
        <f t="shared" si="24"/>
        <v>3834.7130015044831</v>
      </c>
      <c r="M15" s="82">
        <f t="shared" si="24"/>
        <v>2932.7084136866033</v>
      </c>
      <c r="N15" s="82">
        <f t="shared" si="24"/>
        <v>77.012901853410767</v>
      </c>
      <c r="O15" s="82">
        <f t="shared" si="24"/>
        <v>23.519794133640062</v>
      </c>
      <c r="P15" s="82">
        <f t="shared" si="24"/>
        <v>332.74170649352163</v>
      </c>
      <c r="Q15" s="83">
        <f t="shared" si="24"/>
        <v>2047.9117284253607</v>
      </c>
      <c r="S15" s="13">
        <v>1938</v>
      </c>
      <c r="T15" s="58"/>
      <c r="U15" s="58"/>
      <c r="V15" s="58"/>
      <c r="W15" s="58"/>
      <c r="X15" s="58"/>
      <c r="Y15" s="58"/>
      <c r="Z15" s="58"/>
      <c r="AA15" s="58"/>
      <c r="AB15" s="58"/>
      <c r="AC15" s="58"/>
      <c r="AD15" s="58"/>
      <c r="AE15" s="58"/>
      <c r="AF15" s="58"/>
      <c r="AG15" s="58"/>
      <c r="AH15" s="59"/>
      <c r="AJ15" s="13">
        <v>1938</v>
      </c>
      <c r="AK15" s="339">
        <f>'FY24 Aurora Prices for SecR'!AF14</f>
        <v>24.782</v>
      </c>
      <c r="AL15" s="339">
        <f>'FY24 Aurora Prices for SecR'!AG14</f>
        <v>28.219000000000001</v>
      </c>
      <c r="AM15" s="339">
        <f>'FY24 Aurora Prices for SecR'!AH14</f>
        <v>39.948999999999998</v>
      </c>
      <c r="AN15" s="339">
        <f>'FY24 Aurora Prices for SecR'!AI14</f>
        <v>26.61</v>
      </c>
      <c r="AO15" s="339">
        <f>'FY24 Aurora Prices for SecR'!AJ14</f>
        <v>34.841000000000001</v>
      </c>
      <c r="AP15" s="339">
        <f>'FY24 Aurora Prices for SecR'!AK14</f>
        <v>24.66</v>
      </c>
      <c r="AQ15" s="339">
        <f>'FY24 Aurora Prices for SecR'!AL14</f>
        <v>6.3449999999999998</v>
      </c>
      <c r="AR15" s="339">
        <f>'FY24 Aurora Prices for SecR'!AM14</f>
        <v>6.6989999999999998</v>
      </c>
      <c r="AS15" s="339">
        <f>'FY24 Aurora Prices for SecR'!AN14</f>
        <v>5.3609999999999998</v>
      </c>
      <c r="AT15" s="339">
        <f>'FY24 Aurora Prices for SecR'!AO14</f>
        <v>21.542000000000002</v>
      </c>
      <c r="AU15" s="339">
        <f>'FY24 Aurora Prices for SecR'!AP14</f>
        <v>36.777000000000001</v>
      </c>
      <c r="AV15" s="340">
        <f>'FY24 Aurora Prices for SecR'!AQ14</f>
        <v>31.181000000000001</v>
      </c>
      <c r="AW15" s="550"/>
      <c r="AX15" s="13">
        <v>1938</v>
      </c>
      <c r="AY15" s="74"/>
      <c r="AZ15" s="74"/>
      <c r="BA15" s="74"/>
      <c r="BB15" s="74"/>
      <c r="BC15" s="74"/>
      <c r="BD15" s="74"/>
      <c r="BE15" s="74"/>
      <c r="BF15" s="74"/>
      <c r="BG15" s="74"/>
      <c r="BH15" s="74"/>
      <c r="BI15" s="74"/>
      <c r="BJ15" s="75"/>
      <c r="BL15" s="13">
        <v>1938</v>
      </c>
      <c r="BM15" s="21">
        <f t="shared" si="7"/>
        <v>-1339039.7869498739</v>
      </c>
      <c r="BN15" s="21">
        <f t="shared" si="1"/>
        <v>12129647.876338974</v>
      </c>
      <c r="BO15" s="21">
        <f t="shared" si="2"/>
        <v>15560325.903112611</v>
      </c>
      <c r="BP15" s="21">
        <f t="shared" si="3"/>
        <v>68785153.003842279</v>
      </c>
      <c r="BQ15" s="21">
        <f t="shared" si="4"/>
        <v>38019890.223610297</v>
      </c>
      <c r="BR15" s="21">
        <f t="shared" si="8"/>
        <v>68155042.814625502</v>
      </c>
      <c r="BS15" s="21">
        <f t="shared" si="9"/>
        <v>6311607.2826891607</v>
      </c>
      <c r="BT15" s="21">
        <f t="shared" si="10"/>
        <v>9916531.2203004286</v>
      </c>
      <c r="BU15" s="21">
        <f t="shared" si="11"/>
        <v>20036643.33546441</v>
      </c>
      <c r="BV15" s="21">
        <f t="shared" si="5"/>
        <v>14801685.408767186</v>
      </c>
      <c r="BW15" s="21">
        <f t="shared" si="12"/>
        <v>47003245.057841785</v>
      </c>
      <c r="BX15" s="21">
        <f t="shared" si="13"/>
        <v>1019629.2569266396</v>
      </c>
      <c r="BY15" s="21">
        <f t="shared" si="14"/>
        <v>332155.18803950615</v>
      </c>
      <c r="BZ15" s="21">
        <f t="shared" si="15"/>
        <v>7470157.7881256389</v>
      </c>
      <c r="CA15" s="22">
        <f t="shared" si="16"/>
        <v>308202674.57273459</v>
      </c>
      <c r="CC15" s="13">
        <v>1938</v>
      </c>
      <c r="CD15" s="53"/>
      <c r="CE15" s="53"/>
      <c r="CF15" s="53"/>
      <c r="CG15" s="53"/>
      <c r="CH15" s="53"/>
      <c r="CI15" s="53"/>
      <c r="CJ15" s="53"/>
      <c r="CK15" s="53"/>
      <c r="CL15" s="53"/>
      <c r="CM15" s="53"/>
      <c r="CN15" s="53"/>
      <c r="CO15" s="53"/>
      <c r="CP15" s="53"/>
      <c r="CQ15" s="53"/>
      <c r="CR15" s="54"/>
    </row>
    <row r="16" spans="1:96" x14ac:dyDescent="0.25">
      <c r="B16" s="13">
        <v>1939</v>
      </c>
      <c r="C16" s="82">
        <f t="shared" ref="C16:Q16" si="25">C116-C$100</f>
        <v>40.072917393802527</v>
      </c>
      <c r="D16" s="82">
        <f t="shared" si="25"/>
        <v>79.257175095698585</v>
      </c>
      <c r="E16" s="82">
        <f t="shared" si="25"/>
        <v>-872.00124400524692</v>
      </c>
      <c r="F16" s="82">
        <f t="shared" si="25"/>
        <v>824.55201312242298</v>
      </c>
      <c r="G16" s="82">
        <f t="shared" si="25"/>
        <v>1611.3904660350108</v>
      </c>
      <c r="H16" s="82">
        <f t="shared" si="25"/>
        <v>773.48087591063359</v>
      </c>
      <c r="I16" s="82">
        <f t="shared" si="25"/>
        <v>962.76246412160799</v>
      </c>
      <c r="J16" s="82">
        <f t="shared" si="25"/>
        <v>1509.102627733967</v>
      </c>
      <c r="K16" s="82">
        <f t="shared" si="25"/>
        <v>3312.9061807956805</v>
      </c>
      <c r="L16" s="82">
        <f t="shared" si="25"/>
        <v>1543.0000806633634</v>
      </c>
      <c r="M16" s="82">
        <f t="shared" si="25"/>
        <v>1187.3694313723527</v>
      </c>
      <c r="N16" s="82">
        <f t="shared" si="25"/>
        <v>530.29435135196036</v>
      </c>
      <c r="O16" s="82">
        <f t="shared" si="25"/>
        <v>357.83701871529956</v>
      </c>
      <c r="P16" s="82">
        <f t="shared" si="25"/>
        <v>262.98326155528139</v>
      </c>
      <c r="Q16" s="83">
        <f t="shared" si="25"/>
        <v>869.51624242512298</v>
      </c>
      <c r="S16" s="13">
        <v>1939</v>
      </c>
      <c r="T16" s="58"/>
      <c r="U16" s="58"/>
      <c r="V16" s="58"/>
      <c r="W16" s="58"/>
      <c r="X16" s="58"/>
      <c r="Y16" s="58"/>
      <c r="Z16" s="58"/>
      <c r="AA16" s="58"/>
      <c r="AB16" s="58"/>
      <c r="AC16" s="58"/>
      <c r="AD16" s="58"/>
      <c r="AE16" s="58"/>
      <c r="AF16" s="58"/>
      <c r="AG16" s="58"/>
      <c r="AH16" s="59"/>
      <c r="AJ16" s="13">
        <v>1939</v>
      </c>
      <c r="AK16" s="339">
        <f>'FY24 Aurora Prices for SecR'!AF15</f>
        <v>26.550999999999998</v>
      </c>
      <c r="AL16" s="339">
        <f>'FY24 Aurora Prices for SecR'!AG15</f>
        <v>36.192999999999998</v>
      </c>
      <c r="AM16" s="339">
        <f>'FY24 Aurora Prices for SecR'!AH15</f>
        <v>46.392000000000003</v>
      </c>
      <c r="AN16" s="339">
        <f>'FY24 Aurora Prices for SecR'!AI15</f>
        <v>42.768000000000001</v>
      </c>
      <c r="AO16" s="339">
        <f>'FY24 Aurora Prices for SecR'!AJ15</f>
        <v>38.468000000000004</v>
      </c>
      <c r="AP16" s="339">
        <f>'FY24 Aurora Prices for SecR'!AK15</f>
        <v>33.933</v>
      </c>
      <c r="AQ16" s="339">
        <f>'FY24 Aurora Prices for SecR'!AL15</f>
        <v>20.805</v>
      </c>
      <c r="AR16" s="339">
        <f>'FY24 Aurora Prices for SecR'!AM15</f>
        <v>13.058999999999999</v>
      </c>
      <c r="AS16" s="339">
        <f>'FY24 Aurora Prices for SecR'!AN15</f>
        <v>17.498999999999999</v>
      </c>
      <c r="AT16" s="339">
        <f>'FY24 Aurora Prices for SecR'!AO15</f>
        <v>31.564</v>
      </c>
      <c r="AU16" s="339">
        <f>'FY24 Aurora Prices for SecR'!AP15</f>
        <v>38.576999999999998</v>
      </c>
      <c r="AV16" s="340">
        <f>'FY24 Aurora Prices for SecR'!AQ15</f>
        <v>33.381999999999998</v>
      </c>
      <c r="AW16" s="550"/>
      <c r="AX16" s="13">
        <v>1939</v>
      </c>
      <c r="AY16" s="74"/>
      <c r="AZ16" s="74"/>
      <c r="BA16" s="74"/>
      <c r="BB16" s="74"/>
      <c r="BC16" s="74"/>
      <c r="BD16" s="74"/>
      <c r="BE16" s="74"/>
      <c r="BF16" s="74"/>
      <c r="BG16" s="74"/>
      <c r="BH16" s="74"/>
      <c r="BI16" s="74"/>
      <c r="BJ16" s="75"/>
      <c r="BL16" s="13">
        <v>1939</v>
      </c>
      <c r="BM16" s="21">
        <f t="shared" si="7"/>
        <v>791598.16611380107</v>
      </c>
      <c r="BN16" s="21">
        <f t="shared" si="1"/>
        <v>2065359.5555318054</v>
      </c>
      <c r="BO16" s="21">
        <f t="shared" si="2"/>
        <v>-30097687.993647218</v>
      </c>
      <c r="BP16" s="21">
        <f t="shared" si="3"/>
        <v>26236743.729931522</v>
      </c>
      <c r="BQ16" s="21">
        <f t="shared" si="4"/>
        <v>41655242.796676181</v>
      </c>
      <c r="BR16" s="21">
        <f t="shared" si="8"/>
        <v>19527415.762332994</v>
      </c>
      <c r="BS16" s="21">
        <f t="shared" si="9"/>
        <v>7210898.3037780197</v>
      </c>
      <c r="BT16" s="21">
        <f t="shared" si="10"/>
        <v>11302876.861201867</v>
      </c>
      <c r="BU16" s="21">
        <f t="shared" si="11"/>
        <v>32187851.910368029</v>
      </c>
      <c r="BV16" s="21">
        <f t="shared" si="5"/>
        <v>19440690.056300301</v>
      </c>
      <c r="BW16" s="21">
        <f t="shared" si="12"/>
        <v>27883727.776486684</v>
      </c>
      <c r="BX16" s="21">
        <f t="shared" si="13"/>
        <v>7364579.4691576464</v>
      </c>
      <c r="BY16" s="21">
        <f t="shared" si="14"/>
        <v>5300843.0096563622</v>
      </c>
      <c r="BZ16" s="21">
        <f t="shared" si="15"/>
        <v>6320813.2108116494</v>
      </c>
      <c r="CA16" s="22">
        <f t="shared" si="16"/>
        <v>177190952.61469963</v>
      </c>
      <c r="CC16" s="13">
        <v>1939</v>
      </c>
      <c r="CD16" s="53"/>
      <c r="CE16" s="53"/>
      <c r="CF16" s="53"/>
      <c r="CG16" s="53"/>
      <c r="CH16" s="53"/>
      <c r="CI16" s="53"/>
      <c r="CJ16" s="53"/>
      <c r="CK16" s="53"/>
      <c r="CL16" s="53"/>
      <c r="CM16" s="53"/>
      <c r="CN16" s="53"/>
      <c r="CO16" s="53"/>
      <c r="CP16" s="53"/>
      <c r="CQ16" s="53"/>
      <c r="CR16" s="54"/>
    </row>
    <row r="17" spans="2:96" x14ac:dyDescent="0.25">
      <c r="B17" s="13">
        <v>1940</v>
      </c>
      <c r="C17" s="82">
        <f t="shared" ref="C17:Q17" si="26">C117-C$100</f>
        <v>-157.05346681738683</v>
      </c>
      <c r="D17" s="82">
        <f t="shared" si="26"/>
        <v>411.31433439509874</v>
      </c>
      <c r="E17" s="82">
        <f t="shared" si="26"/>
        <v>-534.39126893633693</v>
      </c>
      <c r="F17" s="82">
        <f t="shared" si="26"/>
        <v>1526.8571967313537</v>
      </c>
      <c r="G17" s="82">
        <f t="shared" si="26"/>
        <v>1288.9325771390595</v>
      </c>
      <c r="H17" s="82">
        <f t="shared" si="26"/>
        <v>2685.0416458715335</v>
      </c>
      <c r="I17" s="82">
        <f t="shared" si="26"/>
        <v>2195.6544848747581</v>
      </c>
      <c r="J17" s="82">
        <f t="shared" si="26"/>
        <v>1242.0077382132977</v>
      </c>
      <c r="K17" s="82">
        <f t="shared" si="26"/>
        <v>2427.8026414425512</v>
      </c>
      <c r="L17" s="82">
        <f t="shared" si="26"/>
        <v>1574.0558178358333</v>
      </c>
      <c r="M17" s="82">
        <f t="shared" si="26"/>
        <v>134.06761025947253</v>
      </c>
      <c r="N17" s="82">
        <f t="shared" si="26"/>
        <v>-215.01767438775914</v>
      </c>
      <c r="O17" s="82">
        <f t="shared" si="26"/>
        <v>-72.528083617420634</v>
      </c>
      <c r="P17" s="82">
        <f t="shared" si="26"/>
        <v>-56.813110190948464</v>
      </c>
      <c r="Q17" s="83">
        <f t="shared" si="26"/>
        <v>905.50481087272692</v>
      </c>
      <c r="S17" s="13">
        <v>1940</v>
      </c>
      <c r="T17" s="58"/>
      <c r="U17" s="58"/>
      <c r="V17" s="58"/>
      <c r="W17" s="58"/>
      <c r="X17" s="58"/>
      <c r="Y17" s="58"/>
      <c r="Z17" s="58"/>
      <c r="AA17" s="58"/>
      <c r="AB17" s="58"/>
      <c r="AC17" s="58"/>
      <c r="AD17" s="58"/>
      <c r="AE17" s="58"/>
      <c r="AF17" s="58"/>
      <c r="AG17" s="58"/>
      <c r="AH17" s="59"/>
      <c r="AJ17" s="13">
        <v>1940</v>
      </c>
      <c r="AK17" s="339">
        <f>'FY24 Aurora Prices for SecR'!AF16</f>
        <v>26.015999999999998</v>
      </c>
      <c r="AL17" s="339">
        <f>'FY24 Aurora Prices for SecR'!AG16</f>
        <v>31.103000000000002</v>
      </c>
      <c r="AM17" s="339">
        <f>'FY24 Aurora Prices for SecR'!AH16</f>
        <v>42.405000000000001</v>
      </c>
      <c r="AN17" s="339">
        <f>'FY24 Aurora Prices for SecR'!AI16</f>
        <v>36.591999999999999</v>
      </c>
      <c r="AO17" s="339">
        <f>'FY24 Aurora Prices for SecR'!AJ16</f>
        <v>39.134999999999998</v>
      </c>
      <c r="AP17" s="339">
        <f>'FY24 Aurora Prices for SecR'!AK16</f>
        <v>27.399000000000001</v>
      </c>
      <c r="AQ17" s="339">
        <f>'FY24 Aurora Prices for SecR'!AL16</f>
        <v>19.547999999999998</v>
      </c>
      <c r="AR17" s="339">
        <f>'FY24 Aurora Prices for SecR'!AM16</f>
        <v>17.048999999999999</v>
      </c>
      <c r="AS17" s="339">
        <f>'FY24 Aurora Prices for SecR'!AN16</f>
        <v>19.443999999999999</v>
      </c>
      <c r="AT17" s="339">
        <f>'FY24 Aurora Prices for SecR'!AO16</f>
        <v>37.340000000000003</v>
      </c>
      <c r="AU17" s="339">
        <f>'FY24 Aurora Prices for SecR'!AP16</f>
        <v>41.182000000000002</v>
      </c>
      <c r="AV17" s="340">
        <f>'FY24 Aurora Prices for SecR'!AQ16</f>
        <v>33.25</v>
      </c>
      <c r="AW17" s="550"/>
      <c r="AX17" s="13">
        <v>1940</v>
      </c>
      <c r="AY17" s="74"/>
      <c r="AZ17" s="74"/>
      <c r="BA17" s="74"/>
      <c r="BB17" s="74"/>
      <c r="BC17" s="74"/>
      <c r="BD17" s="74"/>
      <c r="BE17" s="74"/>
      <c r="BF17" s="74"/>
      <c r="BG17" s="74"/>
      <c r="BH17" s="74"/>
      <c r="BI17" s="74"/>
      <c r="BJ17" s="75"/>
      <c r="BL17" s="13">
        <v>1940</v>
      </c>
      <c r="BM17" s="21">
        <f t="shared" si="7"/>
        <v>-3039911.8265845245</v>
      </c>
      <c r="BN17" s="21">
        <f t="shared" si="1"/>
        <v>9211039.0147373453</v>
      </c>
      <c r="BO17" s="21">
        <f t="shared" si="2"/>
        <v>-16859681.148878556</v>
      </c>
      <c r="BP17" s="21">
        <f t="shared" si="3"/>
        <v>41567844.355838507</v>
      </c>
      <c r="BQ17" s="21">
        <f t="shared" si="4"/>
        <v>33897276.945058525</v>
      </c>
      <c r="BR17" s="21">
        <f t="shared" si="8"/>
        <v>54734187.305094205</v>
      </c>
      <c r="BS17" s="21">
        <f t="shared" si="9"/>
        <v>15451435.393319435</v>
      </c>
      <c r="BT17" s="21">
        <f t="shared" si="10"/>
        <v>8740356.2159736753</v>
      </c>
      <c r="BU17" s="21">
        <f t="shared" si="11"/>
        <v>30795355.782061819</v>
      </c>
      <c r="BV17" s="21">
        <f t="shared" si="5"/>
        <v>22036277.751839958</v>
      </c>
      <c r="BW17" s="21">
        <f t="shared" si="12"/>
        <v>3724526.9179139966</v>
      </c>
      <c r="BX17" s="21">
        <f t="shared" si="13"/>
        <v>-3187748.8319892115</v>
      </c>
      <c r="BY17" s="21">
        <f t="shared" si="14"/>
        <v>-1146950.9911805249</v>
      </c>
      <c r="BZ17" s="21">
        <f t="shared" si="15"/>
        <v>-1360105.8579713062</v>
      </c>
      <c r="CA17" s="22">
        <f t="shared" si="16"/>
        <v>194563901.02523333</v>
      </c>
      <c r="CC17" s="13">
        <v>1940</v>
      </c>
      <c r="CD17" s="53"/>
      <c r="CE17" s="53"/>
      <c r="CF17" s="53"/>
      <c r="CG17" s="53"/>
      <c r="CH17" s="53"/>
      <c r="CI17" s="53"/>
      <c r="CJ17" s="53"/>
      <c r="CK17" s="53"/>
      <c r="CL17" s="53"/>
      <c r="CM17" s="53"/>
      <c r="CN17" s="53"/>
      <c r="CO17" s="53"/>
      <c r="CP17" s="53"/>
      <c r="CQ17" s="53"/>
      <c r="CR17" s="54"/>
    </row>
    <row r="18" spans="2:96" x14ac:dyDescent="0.25">
      <c r="B18" s="13">
        <v>1941</v>
      </c>
      <c r="C18" s="82">
        <f t="shared" ref="C18:Q18" si="27">C118-C$100</f>
        <v>-149.45103036836736</v>
      </c>
      <c r="D18" s="82">
        <f t="shared" si="27"/>
        <v>758.02195060687882</v>
      </c>
      <c r="E18" s="82">
        <f t="shared" si="27"/>
        <v>384.02984113036291</v>
      </c>
      <c r="F18" s="82">
        <f t="shared" si="27"/>
        <v>-182.98983630929615</v>
      </c>
      <c r="G18" s="82">
        <f t="shared" si="27"/>
        <v>-326.19463301927954</v>
      </c>
      <c r="H18" s="82">
        <f t="shared" si="27"/>
        <v>340.28939276787332</v>
      </c>
      <c r="I18" s="82">
        <f t="shared" si="27"/>
        <v>427.59555767099755</v>
      </c>
      <c r="J18" s="82">
        <f t="shared" si="27"/>
        <v>-248.66466986170235</v>
      </c>
      <c r="K18" s="82">
        <f t="shared" si="27"/>
        <v>1573.4857817889406</v>
      </c>
      <c r="L18" s="82">
        <f t="shared" si="27"/>
        <v>1559.8586449306031</v>
      </c>
      <c r="M18" s="82">
        <f t="shared" si="27"/>
        <v>513.56176536845214</v>
      </c>
      <c r="N18" s="82">
        <f t="shared" si="27"/>
        <v>520.94195880401094</v>
      </c>
      <c r="O18" s="82">
        <f t="shared" si="27"/>
        <v>430.42043449642006</v>
      </c>
      <c r="P18" s="82">
        <f t="shared" si="27"/>
        <v>87.19134591708189</v>
      </c>
      <c r="Q18" s="83">
        <f t="shared" si="27"/>
        <v>426.17794863076324</v>
      </c>
      <c r="S18" s="13">
        <v>1941</v>
      </c>
      <c r="T18" s="58"/>
      <c r="U18" s="58"/>
      <c r="V18" s="58"/>
      <c r="W18" s="58"/>
      <c r="X18" s="58"/>
      <c r="Y18" s="58"/>
      <c r="Z18" s="58"/>
      <c r="AA18" s="58"/>
      <c r="AB18" s="58"/>
      <c r="AC18" s="58"/>
      <c r="AD18" s="58"/>
      <c r="AE18" s="58"/>
      <c r="AF18" s="58"/>
      <c r="AG18" s="58"/>
      <c r="AH18" s="59"/>
      <c r="AJ18" s="13">
        <v>1941</v>
      </c>
      <c r="AK18" s="339">
        <f>'FY24 Aurora Prices for SecR'!AF17</f>
        <v>24.873000000000001</v>
      </c>
      <c r="AL18" s="339">
        <f>'FY24 Aurora Prices for SecR'!AG17</f>
        <v>34.139000000000003</v>
      </c>
      <c r="AM18" s="339">
        <f>'FY24 Aurora Prices for SecR'!AH17</f>
        <v>44.151000000000003</v>
      </c>
      <c r="AN18" s="339">
        <f>'FY24 Aurora Prices for SecR'!AI17</f>
        <v>46.244</v>
      </c>
      <c r="AO18" s="339">
        <f>'FY24 Aurora Prices for SecR'!AJ17</f>
        <v>44.85</v>
      </c>
      <c r="AP18" s="339">
        <f>'FY24 Aurora Prices for SecR'!AK17</f>
        <v>36.049999999999997</v>
      </c>
      <c r="AQ18" s="339">
        <f>'FY24 Aurora Prices for SecR'!AL17</f>
        <v>25.416</v>
      </c>
      <c r="AR18" s="339">
        <f>'FY24 Aurora Prices for SecR'!AM17</f>
        <v>21.963999999999999</v>
      </c>
      <c r="AS18" s="339">
        <f>'FY24 Aurora Prices for SecR'!AN17</f>
        <v>21.213999999999999</v>
      </c>
      <c r="AT18" s="339">
        <f>'FY24 Aurora Prices for SecR'!AO17</f>
        <v>36.517000000000003</v>
      </c>
      <c r="AU18" s="339">
        <f>'FY24 Aurora Prices for SecR'!AP17</f>
        <v>40.253</v>
      </c>
      <c r="AV18" s="340">
        <f>'FY24 Aurora Prices for SecR'!AQ17</f>
        <v>33.798999999999999</v>
      </c>
      <c r="AW18" s="550"/>
      <c r="AX18" s="13">
        <v>1941</v>
      </c>
      <c r="AY18" s="74"/>
      <c r="AZ18" s="74"/>
      <c r="BA18" s="74"/>
      <c r="BB18" s="74"/>
      <c r="BC18" s="74"/>
      <c r="BD18" s="74"/>
      <c r="BE18" s="74"/>
      <c r="BF18" s="74"/>
      <c r="BG18" s="74"/>
      <c r="BH18" s="74"/>
      <c r="BI18" s="74"/>
      <c r="BJ18" s="75"/>
      <c r="BL18" s="13">
        <v>1941</v>
      </c>
      <c r="BM18" s="21">
        <f t="shared" si="7"/>
        <v>-2765667.8358941865</v>
      </c>
      <c r="BN18" s="21">
        <f t="shared" si="1"/>
        <v>18632240.187673133</v>
      </c>
      <c r="BO18" s="21">
        <f t="shared" si="2"/>
        <v>12614744.327715512</v>
      </c>
      <c r="BP18" s="21">
        <f t="shared" si="3"/>
        <v>-6295863.4007735951</v>
      </c>
      <c r="BQ18" s="21">
        <f t="shared" si="4"/>
        <v>-9831245.2834946699</v>
      </c>
      <c r="BR18" s="21">
        <f t="shared" si="8"/>
        <v>9126969.861305682</v>
      </c>
      <c r="BS18" s="21">
        <f t="shared" si="9"/>
        <v>3912396.7297557862</v>
      </c>
      <c r="BT18" s="21">
        <f t="shared" si="10"/>
        <v>-2275222.0497138095</v>
      </c>
      <c r="BU18" s="21">
        <f t="shared" si="11"/>
        <v>25712671.033141941</v>
      </c>
      <c r="BV18" s="21">
        <f t="shared" si="5"/>
        <v>23825405.731361624</v>
      </c>
      <c r="BW18" s="21">
        <f t="shared" si="12"/>
        <v>13952778.829554066</v>
      </c>
      <c r="BX18" s="21">
        <f t="shared" si="13"/>
        <v>7549011.6003856268</v>
      </c>
      <c r="BY18" s="21">
        <f t="shared" si="14"/>
        <v>6653074.0799172083</v>
      </c>
      <c r="BZ18" s="21">
        <f t="shared" si="15"/>
        <v>2121825.8164690444</v>
      </c>
      <c r="CA18" s="22">
        <f t="shared" si="16"/>
        <v>102933119.62740335</v>
      </c>
      <c r="CC18" s="13">
        <v>1941</v>
      </c>
      <c r="CD18" s="53"/>
      <c r="CE18" s="53"/>
      <c r="CF18" s="53"/>
      <c r="CG18" s="53"/>
      <c r="CH18" s="53"/>
      <c r="CI18" s="53"/>
      <c r="CJ18" s="53"/>
      <c r="CK18" s="53"/>
      <c r="CL18" s="53"/>
      <c r="CM18" s="53"/>
      <c r="CN18" s="53"/>
      <c r="CO18" s="53"/>
      <c r="CP18" s="53"/>
      <c r="CQ18" s="53"/>
      <c r="CR18" s="54"/>
    </row>
    <row r="19" spans="2:96" x14ac:dyDescent="0.25">
      <c r="B19" s="13">
        <v>1942</v>
      </c>
      <c r="C19" s="82">
        <f t="shared" ref="C19:Q19" si="28">C119-C$100</f>
        <v>-89.544800424347159</v>
      </c>
      <c r="D19" s="82">
        <f t="shared" si="28"/>
        <v>859.35467908997816</v>
      </c>
      <c r="E19" s="82">
        <f t="shared" si="28"/>
        <v>2487.0539197558628</v>
      </c>
      <c r="F19" s="82">
        <f t="shared" si="28"/>
        <v>3078.8852472186836</v>
      </c>
      <c r="G19" s="82">
        <f t="shared" si="28"/>
        <v>2494.5157183628598</v>
      </c>
      <c r="H19" s="82">
        <f t="shared" si="28"/>
        <v>45.497431908003819</v>
      </c>
      <c r="I19" s="82">
        <f t="shared" si="28"/>
        <v>29.40241162287748</v>
      </c>
      <c r="J19" s="82">
        <f t="shared" si="28"/>
        <v>1095.941249479627</v>
      </c>
      <c r="K19" s="82">
        <f t="shared" si="28"/>
        <v>1401.2814103144801</v>
      </c>
      <c r="L19" s="82">
        <f t="shared" si="28"/>
        <v>4267.5982068547828</v>
      </c>
      <c r="M19" s="82">
        <f t="shared" si="28"/>
        <v>3320.0545658359024</v>
      </c>
      <c r="N19" s="82">
        <f t="shared" si="28"/>
        <v>1264.7026918591509</v>
      </c>
      <c r="O19" s="82">
        <f t="shared" si="28"/>
        <v>1359.6468043326795</v>
      </c>
      <c r="P19" s="82">
        <f t="shared" si="28"/>
        <v>419.17185978805173</v>
      </c>
      <c r="Q19" s="83">
        <f t="shared" si="28"/>
        <v>1679.1583614627089</v>
      </c>
      <c r="S19" s="13">
        <v>1942</v>
      </c>
      <c r="T19" s="58"/>
      <c r="U19" s="58"/>
      <c r="V19" s="58"/>
      <c r="W19" s="58"/>
      <c r="X19" s="58"/>
      <c r="Y19" s="58"/>
      <c r="Z19" s="58"/>
      <c r="AA19" s="58"/>
      <c r="AB19" s="58"/>
      <c r="AC19" s="58"/>
      <c r="AD19" s="58"/>
      <c r="AE19" s="58"/>
      <c r="AF19" s="58"/>
      <c r="AG19" s="58"/>
      <c r="AH19" s="59"/>
      <c r="AJ19" s="13">
        <v>1942</v>
      </c>
      <c r="AK19" s="339">
        <f>'FY24 Aurora Prices for SecR'!AF18</f>
        <v>27.428000000000001</v>
      </c>
      <c r="AL19" s="339">
        <f>'FY24 Aurora Prices for SecR'!AG18</f>
        <v>32.76</v>
      </c>
      <c r="AM19" s="339">
        <f>'FY24 Aurora Prices for SecR'!AH18</f>
        <v>36.594000000000001</v>
      </c>
      <c r="AN19" s="339">
        <f>'FY24 Aurora Prices for SecR'!AI18</f>
        <v>34.801000000000002</v>
      </c>
      <c r="AO19" s="339">
        <f>'FY24 Aurora Prices for SecR'!AJ18</f>
        <v>33.658999999999999</v>
      </c>
      <c r="AP19" s="339">
        <f>'FY24 Aurora Prices for SecR'!AK18</f>
        <v>35.57</v>
      </c>
      <c r="AQ19" s="339">
        <f>'FY24 Aurora Prices for SecR'!AL18</f>
        <v>22.286000000000001</v>
      </c>
      <c r="AR19" s="339">
        <f>'FY24 Aurora Prices for SecR'!AM18</f>
        <v>18.741</v>
      </c>
      <c r="AS19" s="339">
        <f>'FY24 Aurora Prices for SecR'!AN18</f>
        <v>6.5759999999999996</v>
      </c>
      <c r="AT19" s="339">
        <f>'FY24 Aurora Prices for SecR'!AO18</f>
        <v>23.225000000000001</v>
      </c>
      <c r="AU19" s="339">
        <f>'FY24 Aurora Prices for SecR'!AP18</f>
        <v>34.338999999999999</v>
      </c>
      <c r="AV19" s="340">
        <f>'FY24 Aurora Prices for SecR'!AQ18</f>
        <v>32.668999999999997</v>
      </c>
      <c r="AW19" s="550"/>
      <c r="AX19" s="13">
        <v>1942</v>
      </c>
      <c r="AY19" s="74"/>
      <c r="AZ19" s="74"/>
      <c r="BA19" s="74"/>
      <c r="BB19" s="74"/>
      <c r="BC19" s="74"/>
      <c r="BD19" s="74"/>
      <c r="BE19" s="74"/>
      <c r="BF19" s="74"/>
      <c r="BG19" s="74"/>
      <c r="BH19" s="74"/>
      <c r="BI19" s="74"/>
      <c r="BJ19" s="75"/>
      <c r="BL19" s="13">
        <v>1942</v>
      </c>
      <c r="BM19" s="21">
        <f t="shared" si="7"/>
        <v>-1827289.8808130117</v>
      </c>
      <c r="BN19" s="21">
        <f t="shared" si="1"/>
        <v>20269770.686631132</v>
      </c>
      <c r="BO19" s="21">
        <f t="shared" si="2"/>
        <v>67712370.847822249</v>
      </c>
      <c r="BP19" s="21">
        <f t="shared" si="3"/>
        <v>79718324.403412312</v>
      </c>
      <c r="BQ19" s="21">
        <f t="shared" si="4"/>
        <v>56423071.867260329</v>
      </c>
      <c r="BR19" s="21">
        <f t="shared" si="8"/>
        <v>1204047.6778079658</v>
      </c>
      <c r="BS19" s="21">
        <f t="shared" si="9"/>
        <v>235894.37235388113</v>
      </c>
      <c r="BT19" s="21">
        <f t="shared" si="10"/>
        <v>8792692.8069250695</v>
      </c>
      <c r="BU19" s="21">
        <f t="shared" si="11"/>
        <v>19538492.693563532</v>
      </c>
      <c r="BV19" s="21">
        <f t="shared" si="5"/>
        <v>20205882.581959479</v>
      </c>
      <c r="BW19" s="21">
        <f t="shared" si="12"/>
        <v>57368550.864904895</v>
      </c>
      <c r="BX19" s="21">
        <f t="shared" si="13"/>
        <v>15634305.264870498</v>
      </c>
      <c r="BY19" s="21">
        <f t="shared" si="14"/>
        <v>17928542.059768274</v>
      </c>
      <c r="BZ19" s="21">
        <f t="shared" si="15"/>
        <v>9859626.350939421</v>
      </c>
      <c r="CA19" s="22">
        <f t="shared" si="16"/>
        <v>373064282.59740597</v>
      </c>
      <c r="CC19" s="13">
        <v>1942</v>
      </c>
      <c r="CD19" s="53"/>
      <c r="CE19" s="53"/>
      <c r="CF19" s="53"/>
      <c r="CG19" s="53"/>
      <c r="CH19" s="53"/>
      <c r="CI19" s="53"/>
      <c r="CJ19" s="53"/>
      <c r="CK19" s="53"/>
      <c r="CL19" s="53"/>
      <c r="CM19" s="53"/>
      <c r="CN19" s="53"/>
      <c r="CO19" s="53"/>
      <c r="CP19" s="53"/>
      <c r="CQ19" s="53"/>
      <c r="CR19" s="54"/>
    </row>
    <row r="20" spans="2:96" x14ac:dyDescent="0.25">
      <c r="B20" s="13">
        <v>1943</v>
      </c>
      <c r="C20" s="82">
        <f t="shared" ref="C20:Q20" si="29">C120-C$100</f>
        <v>-72.739026090316656</v>
      </c>
      <c r="D20" s="82">
        <f t="shared" si="29"/>
        <v>165.69294545846878</v>
      </c>
      <c r="E20" s="82">
        <f t="shared" si="29"/>
        <v>467.89705164918269</v>
      </c>
      <c r="F20" s="82">
        <f t="shared" si="29"/>
        <v>3986.2627938955839</v>
      </c>
      <c r="G20" s="82">
        <f t="shared" si="29"/>
        <v>4769.4435945430105</v>
      </c>
      <c r="H20" s="82">
        <f t="shared" si="29"/>
        <v>2997.7692526306437</v>
      </c>
      <c r="I20" s="82">
        <f t="shared" si="29"/>
        <v>6756.8374308764669</v>
      </c>
      <c r="J20" s="82">
        <f t="shared" si="29"/>
        <v>5727.5494070342274</v>
      </c>
      <c r="K20" s="82">
        <f t="shared" si="29"/>
        <v>3834.7494533557801</v>
      </c>
      <c r="L20" s="82">
        <f t="shared" si="29"/>
        <v>5687.0112029327838</v>
      </c>
      <c r="M20" s="82">
        <f t="shared" si="29"/>
        <v>5181.153695946603</v>
      </c>
      <c r="N20" s="82">
        <f t="shared" si="29"/>
        <v>1712.6494871415407</v>
      </c>
      <c r="O20" s="82">
        <f t="shared" si="29"/>
        <v>1334.9553281598801</v>
      </c>
      <c r="P20" s="82">
        <f t="shared" si="29"/>
        <v>132.50105941925176</v>
      </c>
      <c r="Q20" s="83">
        <f t="shared" si="29"/>
        <v>2908.9102808790085</v>
      </c>
      <c r="S20" s="13">
        <v>1943</v>
      </c>
      <c r="T20" s="58"/>
      <c r="U20" s="58"/>
      <c r="V20" s="58"/>
      <c r="W20" s="58"/>
      <c r="X20" s="58"/>
      <c r="Y20" s="58"/>
      <c r="Z20" s="58"/>
      <c r="AA20" s="58"/>
      <c r="AB20" s="58"/>
      <c r="AC20" s="58"/>
      <c r="AD20" s="58"/>
      <c r="AE20" s="58"/>
      <c r="AF20" s="58"/>
      <c r="AG20" s="58"/>
      <c r="AH20" s="59"/>
      <c r="AJ20" s="13">
        <v>1943</v>
      </c>
      <c r="AK20" s="339">
        <f>'FY24 Aurora Prices for SecR'!AF19</f>
        <v>24.166</v>
      </c>
      <c r="AL20" s="339">
        <f>'FY24 Aurora Prices for SecR'!AG19</f>
        <v>30.74</v>
      </c>
      <c r="AM20" s="339">
        <f>'FY24 Aurora Prices for SecR'!AH19</f>
        <v>39.283000000000001</v>
      </c>
      <c r="AN20" s="339">
        <f>'FY24 Aurora Prices for SecR'!AI19</f>
        <v>23.574999999999999</v>
      </c>
      <c r="AO20" s="339">
        <f>'FY24 Aurora Prices for SecR'!AJ19</f>
        <v>26.908999999999999</v>
      </c>
      <c r="AP20" s="339">
        <f>'FY24 Aurora Prices for SecR'!AK19</f>
        <v>22.55</v>
      </c>
      <c r="AQ20" s="339">
        <f>'FY24 Aurora Prices for SecR'!AL19</f>
        <v>0</v>
      </c>
      <c r="AR20" s="339">
        <f>'FY24 Aurora Prices for SecR'!AM19</f>
        <v>6.3710000000000004</v>
      </c>
      <c r="AS20" s="339">
        <f>'FY24 Aurora Prices for SecR'!AN19</f>
        <v>0</v>
      </c>
      <c r="AT20" s="339">
        <f>'FY24 Aurora Prices for SecR'!AO19</f>
        <v>8.52</v>
      </c>
      <c r="AU20" s="339">
        <f>'FY24 Aurora Prices for SecR'!AP19</f>
        <v>31.433</v>
      </c>
      <c r="AV20" s="340">
        <f>'FY24 Aurora Prices for SecR'!AQ19</f>
        <v>28.577999999999999</v>
      </c>
      <c r="AW20" s="550"/>
      <c r="AX20" s="13">
        <v>1943</v>
      </c>
      <c r="AY20" s="74"/>
      <c r="AZ20" s="74"/>
      <c r="BA20" s="74"/>
      <c r="BB20" s="74"/>
      <c r="BC20" s="74"/>
      <c r="BD20" s="74"/>
      <c r="BE20" s="74"/>
      <c r="BF20" s="74"/>
      <c r="BG20" s="74"/>
      <c r="BH20" s="74"/>
      <c r="BI20" s="74"/>
      <c r="BJ20" s="75"/>
      <c r="BL20" s="13">
        <v>1943</v>
      </c>
      <c r="BM20" s="21">
        <f t="shared" si="7"/>
        <v>-1307811.6105469528</v>
      </c>
      <c r="BN20" s="21">
        <f t="shared" si="1"/>
        <v>3667248.8232431975</v>
      </c>
      <c r="BO20" s="21">
        <f t="shared" si="2"/>
        <v>13675017.510671524</v>
      </c>
      <c r="BP20" s="21">
        <f t="shared" si="3"/>
        <v>69918252.152369753</v>
      </c>
      <c r="BQ20" s="21">
        <f t="shared" si="4"/>
        <v>86245123.564694896</v>
      </c>
      <c r="BR20" s="21">
        <f t="shared" si="8"/>
        <v>50294174.305234835</v>
      </c>
      <c r="BS20" s="21">
        <f t="shared" si="9"/>
        <v>0</v>
      </c>
      <c r="BT20" s="21">
        <f t="shared" si="10"/>
        <v>0</v>
      </c>
      <c r="BU20" s="21">
        <f t="shared" si="11"/>
        <v>18176804.442893282</v>
      </c>
      <c r="BV20" s="21">
        <f t="shared" si="5"/>
        <v>0</v>
      </c>
      <c r="BW20" s="21">
        <f t="shared" si="12"/>
        <v>32842711.540161997</v>
      </c>
      <c r="BX20" s="21">
        <f t="shared" si="13"/>
        <v>19380136.078555215</v>
      </c>
      <c r="BY20" s="21">
        <f t="shared" si="14"/>
        <v>16113273.918739012</v>
      </c>
      <c r="BZ20" s="21">
        <f t="shared" si="15"/>
        <v>2726362.9987800312</v>
      </c>
      <c r="CA20" s="22">
        <f t="shared" si="16"/>
        <v>311731293.72479683</v>
      </c>
      <c r="CC20" s="13">
        <v>1943</v>
      </c>
      <c r="CD20" s="53"/>
      <c r="CE20" s="53"/>
      <c r="CF20" s="53"/>
      <c r="CG20" s="53"/>
      <c r="CH20" s="53"/>
      <c r="CI20" s="53"/>
      <c r="CJ20" s="53"/>
      <c r="CK20" s="53"/>
      <c r="CL20" s="53"/>
      <c r="CM20" s="53"/>
      <c r="CN20" s="53"/>
      <c r="CO20" s="53"/>
      <c r="CP20" s="53"/>
      <c r="CQ20" s="53"/>
      <c r="CR20" s="54"/>
    </row>
    <row r="21" spans="2:96" x14ac:dyDescent="0.25">
      <c r="B21" s="13">
        <v>1944</v>
      </c>
      <c r="C21" s="82">
        <f t="shared" ref="C21:Q21" si="30">C121-C$100</f>
        <v>-272.06777667815732</v>
      </c>
      <c r="D21" s="82">
        <f t="shared" si="30"/>
        <v>335.98704215868838</v>
      </c>
      <c r="E21" s="82">
        <f t="shared" si="30"/>
        <v>-793.82957537501716</v>
      </c>
      <c r="F21" s="82">
        <f t="shared" si="30"/>
        <v>-520.92046647162624</v>
      </c>
      <c r="G21" s="82">
        <f t="shared" si="30"/>
        <v>811.70643904618009</v>
      </c>
      <c r="H21" s="82">
        <f t="shared" si="30"/>
        <v>-557.9704617110865</v>
      </c>
      <c r="I21" s="82">
        <f t="shared" si="30"/>
        <v>-747.18604495576255</v>
      </c>
      <c r="J21" s="82">
        <f t="shared" si="30"/>
        <v>-1518.9272330880831</v>
      </c>
      <c r="K21" s="82">
        <f t="shared" si="30"/>
        <v>352.88695761960025</v>
      </c>
      <c r="L21" s="82">
        <f t="shared" si="30"/>
        <v>758.9890658650429</v>
      </c>
      <c r="M21" s="82">
        <f t="shared" si="30"/>
        <v>-73.652653779047796</v>
      </c>
      <c r="N21" s="82">
        <f t="shared" si="30"/>
        <v>477.37814896777036</v>
      </c>
      <c r="O21" s="82">
        <f t="shared" si="30"/>
        <v>-32.785556502019972</v>
      </c>
      <c r="P21" s="82">
        <f t="shared" si="30"/>
        <v>-29.84116263913802</v>
      </c>
      <c r="Q21" s="83">
        <f t="shared" si="30"/>
        <v>-75.690617879380625</v>
      </c>
      <c r="S21" s="13">
        <v>1944</v>
      </c>
      <c r="T21" s="58"/>
      <c r="U21" s="58"/>
      <c r="V21" s="58"/>
      <c r="W21" s="58"/>
      <c r="X21" s="58"/>
      <c r="Y21" s="58"/>
      <c r="Z21" s="58"/>
      <c r="AA21" s="58"/>
      <c r="AB21" s="58"/>
      <c r="AC21" s="58"/>
      <c r="AD21" s="58"/>
      <c r="AE21" s="58"/>
      <c r="AF21" s="58"/>
      <c r="AG21" s="58"/>
      <c r="AH21" s="59"/>
      <c r="AJ21" s="13">
        <v>1944</v>
      </c>
      <c r="AK21" s="339">
        <f>'FY24 Aurora Prices for SecR'!AF20</f>
        <v>25.25</v>
      </c>
      <c r="AL21" s="339">
        <f>'FY24 Aurora Prices for SecR'!AG20</f>
        <v>34.872</v>
      </c>
      <c r="AM21" s="339">
        <f>'FY24 Aurora Prices for SecR'!AH20</f>
        <v>39.115000000000002</v>
      </c>
      <c r="AN21" s="339">
        <f>'FY24 Aurora Prices for SecR'!AI20</f>
        <v>45.65</v>
      </c>
      <c r="AO21" s="339">
        <f>'FY24 Aurora Prices for SecR'!AJ20</f>
        <v>39.264000000000003</v>
      </c>
      <c r="AP21" s="339">
        <f>'FY24 Aurora Prices for SecR'!AK20</f>
        <v>35.244999999999997</v>
      </c>
      <c r="AQ21" s="339">
        <f>'FY24 Aurora Prices for SecR'!AL20</f>
        <v>28.190999999999999</v>
      </c>
      <c r="AR21" s="339">
        <f>'FY24 Aurora Prices for SecR'!AM20</f>
        <v>23.867000000000001</v>
      </c>
      <c r="AS21" s="339">
        <f>'FY24 Aurora Prices for SecR'!AN20</f>
        <v>19.928000000000001</v>
      </c>
      <c r="AT21" s="339">
        <f>'FY24 Aurora Prices for SecR'!AO20</f>
        <v>34.387999999999998</v>
      </c>
      <c r="AU21" s="339">
        <f>'FY24 Aurora Prices for SecR'!AP20</f>
        <v>37.762999999999998</v>
      </c>
      <c r="AV21" s="340">
        <f>'FY24 Aurora Prices for SecR'!AQ20</f>
        <v>32.670999999999999</v>
      </c>
      <c r="AW21" s="550"/>
      <c r="AX21" s="13">
        <v>1944</v>
      </c>
      <c r="AY21" s="74"/>
      <c r="AZ21" s="74"/>
      <c r="BA21" s="74"/>
      <c r="BB21" s="74"/>
      <c r="BC21" s="74"/>
      <c r="BD21" s="74"/>
      <c r="BE21" s="74"/>
      <c r="BF21" s="74"/>
      <c r="BG21" s="74"/>
      <c r="BH21" s="74"/>
      <c r="BI21" s="74"/>
      <c r="BJ21" s="75"/>
      <c r="BL21" s="13">
        <v>1944</v>
      </c>
      <c r="BM21" s="21">
        <f t="shared" si="7"/>
        <v>-5111065.2526758639</v>
      </c>
      <c r="BN21" s="21">
        <f t="shared" si="1"/>
        <v>8435908.8965936024</v>
      </c>
      <c r="BO21" s="21">
        <f t="shared" si="2"/>
        <v>-23101679.017550584</v>
      </c>
      <c r="BP21" s="21">
        <f t="shared" si="3"/>
        <v>-17692334.355055723</v>
      </c>
      <c r="BQ21" s="21">
        <f t="shared" si="4"/>
        <v>21417205.570460595</v>
      </c>
      <c r="BR21" s="21">
        <f t="shared" si="8"/>
        <v>-14631257.678717386</v>
      </c>
      <c r="BS21" s="21">
        <f t="shared" si="9"/>
        <v>-7583011.8456052449</v>
      </c>
      <c r="BT21" s="21">
        <f t="shared" si="10"/>
        <v>-15415227.946075015</v>
      </c>
      <c r="BU21" s="21">
        <f t="shared" si="11"/>
        <v>6266230.6450252067</v>
      </c>
      <c r="BV21" s="21">
        <f t="shared" si="5"/>
        <v>10890096.555282172</v>
      </c>
      <c r="BW21" s="21">
        <f t="shared" si="12"/>
        <v>-1884378.9888664982</v>
      </c>
      <c r="BX21" s="21">
        <f t="shared" si="13"/>
        <v>6489803.1742091682</v>
      </c>
      <c r="BY21" s="21">
        <f t="shared" si="14"/>
        <v>-475423.09255133959</v>
      </c>
      <c r="BZ21" s="21">
        <f t="shared" si="15"/>
        <v>-701957.24969996035</v>
      </c>
      <c r="CA21" s="22">
        <f t="shared" si="16"/>
        <v>-33097090.585226864</v>
      </c>
      <c r="CC21" s="13">
        <v>1944</v>
      </c>
      <c r="CD21" s="53"/>
      <c r="CE21" s="53"/>
      <c r="CF21" s="53"/>
      <c r="CG21" s="53"/>
      <c r="CH21" s="53"/>
      <c r="CI21" s="53"/>
      <c r="CJ21" s="53"/>
      <c r="CK21" s="53"/>
      <c r="CL21" s="53"/>
      <c r="CM21" s="53"/>
      <c r="CN21" s="53"/>
      <c r="CO21" s="53"/>
      <c r="CP21" s="53"/>
      <c r="CQ21" s="53"/>
      <c r="CR21" s="54"/>
    </row>
    <row r="22" spans="2:96" x14ac:dyDescent="0.25">
      <c r="B22" s="13">
        <v>1945</v>
      </c>
      <c r="C22" s="82">
        <f t="shared" ref="C22:Q22" si="31">C122-C$100</f>
        <v>-245.91762076059695</v>
      </c>
      <c r="D22" s="82">
        <f t="shared" si="31"/>
        <v>260.26305034517827</v>
      </c>
      <c r="E22" s="82">
        <f t="shared" si="31"/>
        <v>-581.6094136388374</v>
      </c>
      <c r="F22" s="82">
        <f t="shared" si="31"/>
        <v>-1018.4430171706763</v>
      </c>
      <c r="G22" s="82">
        <f t="shared" si="31"/>
        <v>-533.22047673362977</v>
      </c>
      <c r="H22" s="82">
        <f t="shared" si="31"/>
        <v>-76.133483210686791</v>
      </c>
      <c r="I22" s="82">
        <f t="shared" si="31"/>
        <v>-587.96597208271214</v>
      </c>
      <c r="J22" s="82">
        <f t="shared" si="31"/>
        <v>-1200.082095908373</v>
      </c>
      <c r="K22" s="82">
        <f t="shared" si="31"/>
        <v>2353.4485779838797</v>
      </c>
      <c r="L22" s="82">
        <f t="shared" si="31"/>
        <v>4442.8705698890835</v>
      </c>
      <c r="M22" s="82">
        <f t="shared" si="31"/>
        <v>105.2794038363927</v>
      </c>
      <c r="N22" s="82">
        <f t="shared" si="31"/>
        <v>590.74250957781078</v>
      </c>
      <c r="O22" s="82">
        <f t="shared" si="31"/>
        <v>297.94270207368936</v>
      </c>
      <c r="P22" s="82">
        <f t="shared" si="31"/>
        <v>285.85130443601156</v>
      </c>
      <c r="Q22" s="83">
        <f t="shared" si="31"/>
        <v>377.82441558394748</v>
      </c>
      <c r="S22" s="13">
        <v>1945</v>
      </c>
      <c r="T22" s="58"/>
      <c r="U22" s="58"/>
      <c r="V22" s="58"/>
      <c r="W22" s="58"/>
      <c r="X22" s="58"/>
      <c r="Y22" s="58"/>
      <c r="Z22" s="58"/>
      <c r="AA22" s="58"/>
      <c r="AB22" s="58"/>
      <c r="AC22" s="58"/>
      <c r="AD22" s="58"/>
      <c r="AE22" s="58"/>
      <c r="AF22" s="58"/>
      <c r="AG22" s="58"/>
      <c r="AH22" s="59"/>
      <c r="AJ22" s="13">
        <v>1945</v>
      </c>
      <c r="AK22" s="339">
        <f>'FY24 Aurora Prices for SecR'!AF21</f>
        <v>26.475999999999999</v>
      </c>
      <c r="AL22" s="339">
        <f>'FY24 Aurora Prices for SecR'!AG21</f>
        <v>29.17</v>
      </c>
      <c r="AM22" s="339">
        <f>'FY24 Aurora Prices for SecR'!AH21</f>
        <v>39.683999999999997</v>
      </c>
      <c r="AN22" s="339">
        <f>'FY24 Aurora Prices for SecR'!AI21</f>
        <v>43.063000000000002</v>
      </c>
      <c r="AO22" s="339">
        <f>'FY24 Aurora Prices for SecR'!AJ21</f>
        <v>46.094000000000001</v>
      </c>
      <c r="AP22" s="339">
        <f>'FY24 Aurora Prices for SecR'!AK21</f>
        <v>37.433999999999997</v>
      </c>
      <c r="AQ22" s="339">
        <f>'FY24 Aurora Prices for SecR'!AL21</f>
        <v>25.785</v>
      </c>
      <c r="AR22" s="339">
        <f>'FY24 Aurora Prices for SecR'!AM21</f>
        <v>19.498000000000001</v>
      </c>
      <c r="AS22" s="339">
        <f>'FY24 Aurora Prices for SecR'!AN21</f>
        <v>5.3280000000000003</v>
      </c>
      <c r="AT22" s="339">
        <f>'FY24 Aurora Prices for SecR'!AO21</f>
        <v>33.424999999999997</v>
      </c>
      <c r="AU22" s="339">
        <f>'FY24 Aurora Prices for SecR'!AP21</f>
        <v>34.917000000000002</v>
      </c>
      <c r="AV22" s="340">
        <f>'FY24 Aurora Prices for SecR'!AQ21</f>
        <v>29.274000000000001</v>
      </c>
      <c r="AW22" s="550"/>
      <c r="AX22" s="13">
        <v>1945</v>
      </c>
      <c r="AY22" s="74"/>
      <c r="AZ22" s="74"/>
      <c r="BA22" s="74"/>
      <c r="BB22" s="74"/>
      <c r="BC22" s="74"/>
      <c r="BD22" s="74"/>
      <c r="BE22" s="74"/>
      <c r="BF22" s="74"/>
      <c r="BG22" s="74"/>
      <c r="BH22" s="74"/>
      <c r="BI22" s="74"/>
      <c r="BJ22" s="75"/>
      <c r="BL22" s="13">
        <v>1945</v>
      </c>
      <c r="BM22" s="21">
        <f t="shared" si="7"/>
        <v>-4844120.7058796277</v>
      </c>
      <c r="BN22" s="21">
        <f t="shared" si="1"/>
        <v>5466148.6885695728</v>
      </c>
      <c r="BO22" s="21">
        <f t="shared" si="2"/>
        <v>-17171957.450307656</v>
      </c>
      <c r="BP22" s="21">
        <f t="shared" si="3"/>
        <v>-32629765.466425102</v>
      </c>
      <c r="BQ22" s="21">
        <f t="shared" si="4"/>
        <v>-16516593.847864274</v>
      </c>
      <c r="BR22" s="21">
        <f t="shared" si="8"/>
        <v>-2120385.7230185838</v>
      </c>
      <c r="BS22" s="21">
        <f t="shared" si="9"/>
        <v>-5457852.9324549846</v>
      </c>
      <c r="BT22" s="21">
        <f t="shared" si="10"/>
        <v>-11139882.063479064</v>
      </c>
      <c r="BU22" s="21">
        <f t="shared" si="11"/>
        <v>34140330.037906088</v>
      </c>
      <c r="BV22" s="21">
        <f t="shared" si="5"/>
        <v>17043562.365385707</v>
      </c>
      <c r="BW22" s="21">
        <f t="shared" si="12"/>
        <v>2618109.2704841811</v>
      </c>
      <c r="BX22" s="21">
        <f t="shared" si="13"/>
        <v>7425704.2344942307</v>
      </c>
      <c r="BY22" s="21">
        <f t="shared" si="14"/>
        <v>3994853.8860698924</v>
      </c>
      <c r="BZ22" s="21">
        <f t="shared" si="15"/>
        <v>6024967.981963058</v>
      </c>
      <c r="CA22" s="22">
        <f t="shared" si="16"/>
        <v>-13166881.724556562</v>
      </c>
      <c r="CC22" s="13">
        <v>1945</v>
      </c>
      <c r="CD22" s="53"/>
      <c r="CE22" s="53"/>
      <c r="CF22" s="53"/>
      <c r="CG22" s="53"/>
      <c r="CH22" s="53"/>
      <c r="CI22" s="53"/>
      <c r="CJ22" s="53"/>
      <c r="CK22" s="53"/>
      <c r="CL22" s="53"/>
      <c r="CM22" s="53"/>
      <c r="CN22" s="53"/>
      <c r="CO22" s="53"/>
      <c r="CP22" s="53"/>
      <c r="CQ22" s="53"/>
      <c r="CR22" s="54"/>
    </row>
    <row r="23" spans="2:96" x14ac:dyDescent="0.25">
      <c r="B23" s="13">
        <v>1946</v>
      </c>
      <c r="C23" s="82">
        <f t="shared" ref="C23:Q23" si="32">C123-C$100</f>
        <v>-343.30263949054734</v>
      </c>
      <c r="D23" s="82">
        <f t="shared" si="32"/>
        <v>231.00344932721873</v>
      </c>
      <c r="E23" s="82">
        <f t="shared" si="32"/>
        <v>544.07419726940316</v>
      </c>
      <c r="F23" s="82">
        <f t="shared" si="32"/>
        <v>2514.1022966131832</v>
      </c>
      <c r="G23" s="82">
        <f t="shared" si="32"/>
        <v>2133.4023185535607</v>
      </c>
      <c r="H23" s="82">
        <f t="shared" si="32"/>
        <v>3206.5424412059929</v>
      </c>
      <c r="I23" s="82">
        <f t="shared" si="32"/>
        <v>3977.3004050249674</v>
      </c>
      <c r="J23" s="82">
        <f t="shared" si="32"/>
        <v>4578.5147097321269</v>
      </c>
      <c r="K23" s="82">
        <f t="shared" si="32"/>
        <v>4659.7303483615797</v>
      </c>
      <c r="L23" s="82">
        <f t="shared" si="32"/>
        <v>4185.7074172098828</v>
      </c>
      <c r="M23" s="82">
        <f t="shared" si="32"/>
        <v>3634.9601076471026</v>
      </c>
      <c r="N23" s="82">
        <f t="shared" si="32"/>
        <v>2224.3140868582204</v>
      </c>
      <c r="O23" s="82">
        <f t="shared" si="32"/>
        <v>2395.5931858704289</v>
      </c>
      <c r="P23" s="82">
        <f t="shared" si="32"/>
        <v>396.41681816410164</v>
      </c>
      <c r="Q23" s="83">
        <f t="shared" si="32"/>
        <v>2311.806955733784</v>
      </c>
      <c r="S23" s="13">
        <v>1946</v>
      </c>
      <c r="T23" s="58"/>
      <c r="U23" s="58"/>
      <c r="V23" s="58"/>
      <c r="W23" s="58"/>
      <c r="X23" s="58"/>
      <c r="Y23" s="58"/>
      <c r="Z23" s="58"/>
      <c r="AA23" s="58"/>
      <c r="AB23" s="58"/>
      <c r="AC23" s="58"/>
      <c r="AD23" s="58"/>
      <c r="AE23" s="58"/>
      <c r="AF23" s="58"/>
      <c r="AG23" s="58"/>
      <c r="AH23" s="59"/>
      <c r="AJ23" s="13">
        <v>1946</v>
      </c>
      <c r="AK23" s="339">
        <f>'FY24 Aurora Prices for SecR'!AF22</f>
        <v>24.244</v>
      </c>
      <c r="AL23" s="339">
        <f>'FY24 Aurora Prices for SecR'!AG22</f>
        <v>29.042000000000002</v>
      </c>
      <c r="AM23" s="339">
        <f>'FY24 Aurora Prices for SecR'!AH22</f>
        <v>38.369</v>
      </c>
      <c r="AN23" s="339">
        <f>'FY24 Aurora Prices for SecR'!AI22</f>
        <v>32.152000000000001</v>
      </c>
      <c r="AO23" s="339">
        <f>'FY24 Aurora Prices for SecR'!AJ22</f>
        <v>32.67</v>
      </c>
      <c r="AP23" s="339">
        <f>'FY24 Aurora Prices for SecR'!AK22</f>
        <v>24.565000000000001</v>
      </c>
      <c r="AQ23" s="339">
        <f>'FY24 Aurora Prices for SecR'!AL22</f>
        <v>3.9940000000000002</v>
      </c>
      <c r="AR23" s="339">
        <f>'FY24 Aurora Prices for SecR'!AM22</f>
        <v>1.7190000000000001</v>
      </c>
      <c r="AS23" s="339">
        <f>'FY24 Aurora Prices for SecR'!AN22</f>
        <v>1.306</v>
      </c>
      <c r="AT23" s="339">
        <f>'FY24 Aurora Prices for SecR'!AO22</f>
        <v>19.262</v>
      </c>
      <c r="AU23" s="339">
        <f>'FY24 Aurora Prices for SecR'!AP22</f>
        <v>28.600999999999999</v>
      </c>
      <c r="AV23" s="340">
        <f>'FY24 Aurora Prices for SecR'!AQ22</f>
        <v>31.859000000000002</v>
      </c>
      <c r="AW23" s="550"/>
      <c r="AX23" s="13">
        <v>1946</v>
      </c>
      <c r="AY23" s="74"/>
      <c r="AZ23" s="74"/>
      <c r="BA23" s="74"/>
      <c r="BB23" s="74"/>
      <c r="BC23" s="74"/>
      <c r="BD23" s="74"/>
      <c r="BE23" s="74"/>
      <c r="BF23" s="74"/>
      <c r="BG23" s="74"/>
      <c r="BH23" s="74"/>
      <c r="BI23" s="74"/>
      <c r="BJ23" s="75"/>
      <c r="BL23" s="13">
        <v>1946</v>
      </c>
      <c r="BM23" s="21">
        <f t="shared" si="7"/>
        <v>-6192333.7187057696</v>
      </c>
      <c r="BN23" s="21">
        <f t="shared" si="1"/>
        <v>4830337.5662599821</v>
      </c>
      <c r="BO23" s="21">
        <f t="shared" si="2"/>
        <v>15531433.659022121</v>
      </c>
      <c r="BP23" s="21">
        <f t="shared" si="3"/>
        <v>60140062.278286055</v>
      </c>
      <c r="BQ23" s="21">
        <f t="shared" si="4"/>
        <v>46837226.51808133</v>
      </c>
      <c r="BR23" s="21">
        <f t="shared" si="8"/>
        <v>58603924.010759562</v>
      </c>
      <c r="BS23" s="21">
        <f t="shared" si="9"/>
        <v>5718721.614361099</v>
      </c>
      <c r="BT23" s="21">
        <f t="shared" si="10"/>
        <v>6583171.5902412413</v>
      </c>
      <c r="BU23" s="21">
        <f t="shared" si="11"/>
        <v>5959496.8928121654</v>
      </c>
      <c r="BV23" s="21">
        <f t="shared" si="5"/>
        <v>3935904.3985507973</v>
      </c>
      <c r="BW23" s="21">
        <f t="shared" si="12"/>
        <v>52092351.585562885</v>
      </c>
      <c r="BX23" s="21">
        <f t="shared" si="13"/>
        <v>22902338.591363508</v>
      </c>
      <c r="BY23" s="21">
        <f t="shared" si="14"/>
        <v>26310282.512286771</v>
      </c>
      <c r="BZ23" s="21">
        <f t="shared" si="15"/>
        <v>9093199.2551208809</v>
      </c>
      <c r="CA23" s="22">
        <f t="shared" si="16"/>
        <v>312346116.75400263</v>
      </c>
      <c r="CC23" s="13">
        <v>1946</v>
      </c>
      <c r="CD23" s="53"/>
      <c r="CE23" s="53"/>
      <c r="CF23" s="53"/>
      <c r="CG23" s="53"/>
      <c r="CH23" s="53"/>
      <c r="CI23" s="53"/>
      <c r="CJ23" s="53"/>
      <c r="CK23" s="53"/>
      <c r="CL23" s="53"/>
      <c r="CM23" s="53"/>
      <c r="CN23" s="53"/>
      <c r="CO23" s="53"/>
      <c r="CP23" s="53"/>
      <c r="CQ23" s="53"/>
      <c r="CR23" s="54"/>
    </row>
    <row r="24" spans="2:96" x14ac:dyDescent="0.25">
      <c r="B24" s="13">
        <v>1947</v>
      </c>
      <c r="C24" s="82">
        <f t="shared" ref="C24:Q24" si="33">C124-C$100</f>
        <v>-173.3951985197773</v>
      </c>
      <c r="D24" s="82">
        <f t="shared" si="33"/>
        <v>1235.870363706239</v>
      </c>
      <c r="E24" s="82">
        <f t="shared" si="33"/>
        <v>3926.7256923751629</v>
      </c>
      <c r="F24" s="82">
        <f t="shared" si="33"/>
        <v>4898.4471658877837</v>
      </c>
      <c r="G24" s="82">
        <f t="shared" si="33"/>
        <v>5626.9718652810097</v>
      </c>
      <c r="H24" s="82">
        <f t="shared" si="33"/>
        <v>4000.9701859982943</v>
      </c>
      <c r="I24" s="82">
        <f t="shared" si="33"/>
        <v>2180.3828386317182</v>
      </c>
      <c r="J24" s="82">
        <f t="shared" si="33"/>
        <v>1485.1237681777375</v>
      </c>
      <c r="K24" s="82">
        <f t="shared" si="33"/>
        <v>4050.62676393328</v>
      </c>
      <c r="L24" s="82">
        <f t="shared" si="33"/>
        <v>3911.2675336406837</v>
      </c>
      <c r="M24" s="82">
        <f t="shared" si="33"/>
        <v>3360.9009197933119</v>
      </c>
      <c r="N24" s="82">
        <f t="shared" si="33"/>
        <v>1586.4828774668204</v>
      </c>
      <c r="O24" s="82">
        <f t="shared" si="33"/>
        <v>868.81612812454932</v>
      </c>
      <c r="P24" s="82">
        <f t="shared" si="33"/>
        <v>501.18972802622193</v>
      </c>
      <c r="Q24" s="83">
        <f t="shared" si="33"/>
        <v>2865.9302788769728</v>
      </c>
      <c r="S24" s="13">
        <v>1947</v>
      </c>
      <c r="T24" s="58"/>
      <c r="U24" s="58"/>
      <c r="V24" s="58"/>
      <c r="W24" s="58"/>
      <c r="X24" s="58"/>
      <c r="Y24" s="58"/>
      <c r="Z24" s="58"/>
      <c r="AA24" s="58"/>
      <c r="AB24" s="58"/>
      <c r="AC24" s="58"/>
      <c r="AD24" s="58"/>
      <c r="AE24" s="58"/>
      <c r="AF24" s="58"/>
      <c r="AG24" s="58"/>
      <c r="AH24" s="59"/>
      <c r="AJ24" s="13">
        <v>1947</v>
      </c>
      <c r="AK24" s="339">
        <f>'FY24 Aurora Prices for SecR'!AF23</f>
        <v>19.422999999999998</v>
      </c>
      <c r="AL24" s="339">
        <f>'FY24 Aurora Prices for SecR'!AG23</f>
        <v>27.713999999999999</v>
      </c>
      <c r="AM24" s="339">
        <f>'FY24 Aurora Prices for SecR'!AH23</f>
        <v>27.887</v>
      </c>
      <c r="AN24" s="339">
        <f>'FY24 Aurora Prices for SecR'!AI23</f>
        <v>22.803000000000001</v>
      </c>
      <c r="AO24" s="339">
        <f>'FY24 Aurora Prices for SecR'!AJ23</f>
        <v>22.474</v>
      </c>
      <c r="AP24" s="339">
        <f>'FY24 Aurora Prices for SecR'!AK23</f>
        <v>21.029</v>
      </c>
      <c r="AQ24" s="339">
        <f>'FY24 Aurora Prices for SecR'!AL23</f>
        <v>13.141</v>
      </c>
      <c r="AR24" s="339">
        <f>'FY24 Aurora Prices for SecR'!AM23</f>
        <v>7.76</v>
      </c>
      <c r="AS24" s="339">
        <f>'FY24 Aurora Prices for SecR'!AN23</f>
        <v>5.1219999999999999</v>
      </c>
      <c r="AT24" s="339">
        <f>'FY24 Aurora Prices for SecR'!AO23</f>
        <v>21.141999999999999</v>
      </c>
      <c r="AU24" s="339">
        <f>'FY24 Aurora Prices for SecR'!AP23</f>
        <v>32.357999999999997</v>
      </c>
      <c r="AV24" s="340">
        <f>'FY24 Aurora Prices for SecR'!AQ23</f>
        <v>29.116</v>
      </c>
      <c r="AW24" s="550"/>
      <c r="AX24" s="13">
        <v>1947</v>
      </c>
      <c r="AY24" s="74"/>
      <c r="AZ24" s="74"/>
      <c r="BA24" s="74"/>
      <c r="BB24" s="74"/>
      <c r="BC24" s="74"/>
      <c r="BD24" s="74"/>
      <c r="BE24" s="74"/>
      <c r="BF24" s="74"/>
      <c r="BG24" s="74"/>
      <c r="BH24" s="74"/>
      <c r="BI24" s="74"/>
      <c r="BJ24" s="75"/>
      <c r="BL24" s="13">
        <v>1947</v>
      </c>
      <c r="BM24" s="21">
        <f t="shared" si="7"/>
        <v>-2505684.0759921279</v>
      </c>
      <c r="BN24" s="21">
        <f t="shared" si="1"/>
        <v>24660656.107023388</v>
      </c>
      <c r="BO24" s="21">
        <f t="shared" si="2"/>
        <v>81471421.941150039</v>
      </c>
      <c r="BP24" s="21">
        <f t="shared" si="3"/>
        <v>83104272.298461929</v>
      </c>
      <c r="BQ24" s="21">
        <f t="shared" si="4"/>
        <v>84981500.150618672</v>
      </c>
      <c r="BR24" s="21">
        <f t="shared" si="8"/>
        <v>62597483.11877045</v>
      </c>
      <c r="BS24" s="21">
        <f t="shared" si="9"/>
        <v>10314867.917685388</v>
      </c>
      <c r="BT24" s="21">
        <f t="shared" si="10"/>
        <v>7025764.1175445132</v>
      </c>
      <c r="BU24" s="21">
        <f t="shared" si="11"/>
        <v>23386050.583962955</v>
      </c>
      <c r="BV24" s="21">
        <f t="shared" si="5"/>
        <v>14424128.861261459</v>
      </c>
      <c r="BW24" s="21">
        <f t="shared" si="12"/>
        <v>52865788.431225017</v>
      </c>
      <c r="BX24" s="21">
        <f t="shared" si="13"/>
        <v>18480748.661665693</v>
      </c>
      <c r="BY24" s="21">
        <f t="shared" si="14"/>
        <v>10795450.473159999</v>
      </c>
      <c r="BZ24" s="21">
        <f t="shared" si="15"/>
        <v>10506700.887272263</v>
      </c>
      <c r="CA24" s="22">
        <f t="shared" si="16"/>
        <v>482109149.47380972</v>
      </c>
      <c r="CC24" s="13">
        <v>1947</v>
      </c>
      <c r="CD24" s="53"/>
      <c r="CE24" s="53"/>
      <c r="CF24" s="53"/>
      <c r="CG24" s="53"/>
      <c r="CH24" s="53"/>
      <c r="CI24" s="53"/>
      <c r="CJ24" s="53"/>
      <c r="CK24" s="53"/>
      <c r="CL24" s="53"/>
      <c r="CM24" s="53"/>
      <c r="CN24" s="53"/>
      <c r="CO24" s="53"/>
      <c r="CP24" s="53"/>
      <c r="CQ24" s="53"/>
      <c r="CR24" s="54"/>
    </row>
    <row r="25" spans="2:96" x14ac:dyDescent="0.25">
      <c r="B25" s="13">
        <v>1948</v>
      </c>
      <c r="C25" s="82">
        <f t="shared" ref="C25:Q25" si="34">C125-C$100</f>
        <v>2532.4251491940331</v>
      </c>
      <c r="D25" s="82">
        <f t="shared" si="34"/>
        <v>2609.6150270902981</v>
      </c>
      <c r="E25" s="82">
        <f t="shared" si="34"/>
        <v>2016.1751558793621</v>
      </c>
      <c r="F25" s="82">
        <f t="shared" si="34"/>
        <v>4952.0358817489841</v>
      </c>
      <c r="G25" s="82">
        <f t="shared" si="34"/>
        <v>5304.9231666830092</v>
      </c>
      <c r="H25" s="82">
        <f t="shared" si="34"/>
        <v>1555.3991538125338</v>
      </c>
      <c r="I25" s="82">
        <f t="shared" si="34"/>
        <v>1459.6051446849779</v>
      </c>
      <c r="J25" s="82">
        <f t="shared" si="34"/>
        <v>4031.7017527503276</v>
      </c>
      <c r="K25" s="82">
        <f t="shared" si="34"/>
        <v>7305.1512808402804</v>
      </c>
      <c r="L25" s="82">
        <f t="shared" si="34"/>
        <v>7407.8144905508825</v>
      </c>
      <c r="M25" s="82">
        <f t="shared" si="34"/>
        <v>3256.3129806587131</v>
      </c>
      <c r="N25" s="82">
        <f t="shared" si="34"/>
        <v>3287.8415110111901</v>
      </c>
      <c r="O25" s="82">
        <f t="shared" si="34"/>
        <v>3718.4542568068</v>
      </c>
      <c r="P25" s="82">
        <f t="shared" si="34"/>
        <v>757.01894622085183</v>
      </c>
      <c r="Q25" s="83">
        <f t="shared" si="34"/>
        <v>3661.4048404588884</v>
      </c>
      <c r="S25" s="13">
        <v>1948</v>
      </c>
      <c r="T25" s="58"/>
      <c r="U25" s="58"/>
      <c r="V25" s="58"/>
      <c r="W25" s="58"/>
      <c r="X25" s="58"/>
      <c r="Y25" s="58"/>
      <c r="Z25" s="58"/>
      <c r="AA25" s="58"/>
      <c r="AB25" s="58"/>
      <c r="AC25" s="58"/>
      <c r="AD25" s="58"/>
      <c r="AE25" s="58"/>
      <c r="AF25" s="58"/>
      <c r="AG25" s="58"/>
      <c r="AH25" s="59"/>
      <c r="AJ25" s="13">
        <v>1948</v>
      </c>
      <c r="AK25" s="339">
        <f>'FY24 Aurora Prices for SecR'!AF24</f>
        <v>9.4909999999999997</v>
      </c>
      <c r="AL25" s="339">
        <f>'FY24 Aurora Prices for SecR'!AG24</f>
        <v>20.661000000000001</v>
      </c>
      <c r="AM25" s="339">
        <f>'FY24 Aurora Prices for SecR'!AH24</f>
        <v>33.415999999999997</v>
      </c>
      <c r="AN25" s="339">
        <f>'FY24 Aurora Prices for SecR'!AI24</f>
        <v>22.045999999999999</v>
      </c>
      <c r="AO25" s="339">
        <f>'FY24 Aurora Prices for SecR'!AJ24</f>
        <v>26.736999999999998</v>
      </c>
      <c r="AP25" s="339">
        <f>'FY24 Aurora Prices for SecR'!AK24</f>
        <v>31.2</v>
      </c>
      <c r="AQ25" s="339">
        <f>'FY24 Aurora Prices for SecR'!AL24</f>
        <v>13.253</v>
      </c>
      <c r="AR25" s="339">
        <f>'FY24 Aurora Prices for SecR'!AM24</f>
        <v>0</v>
      </c>
      <c r="AS25" s="339">
        <f>'FY24 Aurora Prices for SecR'!AN24</f>
        <v>0</v>
      </c>
      <c r="AT25" s="339">
        <f>'FY24 Aurora Prices for SecR'!AO24</f>
        <v>20.773</v>
      </c>
      <c r="AU25" s="339">
        <f>'FY24 Aurora Prices for SecR'!AP24</f>
        <v>24.545999999999999</v>
      </c>
      <c r="AV25" s="340">
        <f>'FY24 Aurora Prices for SecR'!AQ24</f>
        <v>26.46</v>
      </c>
      <c r="AW25" s="550"/>
      <c r="AX25" s="13">
        <v>1948</v>
      </c>
      <c r="AY25" s="74"/>
      <c r="AZ25" s="74"/>
      <c r="BA25" s="74"/>
      <c r="BB25" s="74"/>
      <c r="BC25" s="74"/>
      <c r="BD25" s="74"/>
      <c r="BE25" s="74"/>
      <c r="BF25" s="74"/>
      <c r="BG25" s="74"/>
      <c r="BH25" s="74"/>
      <c r="BI25" s="74"/>
      <c r="BJ25" s="75"/>
      <c r="BL25" s="13">
        <v>1948</v>
      </c>
      <c r="BM25" s="21">
        <f t="shared" si="7"/>
        <v>17882223.835704423</v>
      </c>
      <c r="BN25" s="21">
        <f t="shared" si="1"/>
        <v>38820424.373793103</v>
      </c>
      <c r="BO25" s="21">
        <f t="shared" si="2"/>
        <v>50125146.702595375</v>
      </c>
      <c r="BP25" s="21">
        <f t="shared" si="3"/>
        <v>81224401.78848435</v>
      </c>
      <c r="BQ25" s="21">
        <f t="shared" si="4"/>
        <v>95314955.035509616</v>
      </c>
      <c r="BR25" s="21">
        <f t="shared" si="8"/>
        <v>36105169.477619581</v>
      </c>
      <c r="BS25" s="21">
        <f t="shared" si="9"/>
        <v>6963892.9137036037</v>
      </c>
      <c r="BT25" s="21">
        <f t="shared" si="10"/>
        <v>19235571.598512035</v>
      </c>
      <c r="BU25" s="21">
        <f t="shared" si="11"/>
        <v>0</v>
      </c>
      <c r="BV25" s="21">
        <f t="shared" si="5"/>
        <v>0</v>
      </c>
      <c r="BW25" s="21">
        <f t="shared" si="12"/>
        <v>50326681.823134251</v>
      </c>
      <c r="BX25" s="21">
        <f t="shared" si="13"/>
        <v>29053208.782541044</v>
      </c>
      <c r="BY25" s="21">
        <f t="shared" si="14"/>
        <v>35048900.424030609</v>
      </c>
      <c r="BZ25" s="21">
        <f t="shared" si="15"/>
        <v>14422119.348242695</v>
      </c>
      <c r="CA25" s="22">
        <f t="shared" si="16"/>
        <v>474522696.10387069</v>
      </c>
      <c r="CC25" s="13">
        <v>1948</v>
      </c>
      <c r="CD25" s="53"/>
      <c r="CE25" s="53"/>
      <c r="CF25" s="53"/>
      <c r="CG25" s="53"/>
      <c r="CH25" s="53"/>
      <c r="CI25" s="53"/>
      <c r="CJ25" s="53"/>
      <c r="CK25" s="53"/>
      <c r="CL25" s="53"/>
      <c r="CM25" s="53"/>
      <c r="CN25" s="53"/>
      <c r="CO25" s="53"/>
      <c r="CP25" s="53"/>
      <c r="CQ25" s="53"/>
      <c r="CR25" s="54"/>
    </row>
    <row r="26" spans="2:96" x14ac:dyDescent="0.25">
      <c r="B26" s="13">
        <v>1949</v>
      </c>
      <c r="C26" s="82">
        <f t="shared" ref="C26:Q26" si="35">C126-C$100</f>
        <v>396.52284144804253</v>
      </c>
      <c r="D26" s="82">
        <f t="shared" si="35"/>
        <v>947.99984273457812</v>
      </c>
      <c r="E26" s="82">
        <f t="shared" si="35"/>
        <v>-79.321227202526643</v>
      </c>
      <c r="F26" s="82">
        <f t="shared" si="35"/>
        <v>3013.0103499870829</v>
      </c>
      <c r="G26" s="82">
        <f t="shared" si="35"/>
        <v>1328.3022195483209</v>
      </c>
      <c r="H26" s="82">
        <f t="shared" si="35"/>
        <v>3990.9906146144931</v>
      </c>
      <c r="I26" s="82">
        <f t="shared" si="35"/>
        <v>2259.5347162444777</v>
      </c>
      <c r="J26" s="82">
        <f t="shared" si="35"/>
        <v>4590.2712043742276</v>
      </c>
      <c r="K26" s="82">
        <f t="shared" si="35"/>
        <v>5965.1172360494802</v>
      </c>
      <c r="L26" s="82">
        <f t="shared" si="35"/>
        <v>3121.7818137186523</v>
      </c>
      <c r="M26" s="82">
        <f t="shared" si="35"/>
        <v>277.9015019164226</v>
      </c>
      <c r="N26" s="82">
        <f t="shared" si="35"/>
        <v>-521.51311764637921</v>
      </c>
      <c r="O26" s="82">
        <f t="shared" si="35"/>
        <v>-391.61799423272987</v>
      </c>
      <c r="P26" s="82">
        <f t="shared" si="35"/>
        <v>-147.52886245291847</v>
      </c>
      <c r="Q26" s="83">
        <f t="shared" si="35"/>
        <v>1814.524937911041</v>
      </c>
      <c r="S26" s="13">
        <v>1949</v>
      </c>
      <c r="T26" s="58"/>
      <c r="U26" s="58"/>
      <c r="V26" s="58"/>
      <c r="W26" s="58"/>
      <c r="X26" s="58"/>
      <c r="Y26" s="58"/>
      <c r="Z26" s="58"/>
      <c r="AA26" s="58"/>
      <c r="AB26" s="58"/>
      <c r="AC26" s="58"/>
      <c r="AD26" s="58"/>
      <c r="AE26" s="58"/>
      <c r="AF26" s="58"/>
      <c r="AG26" s="58"/>
      <c r="AH26" s="59"/>
      <c r="AJ26" s="13">
        <v>1949</v>
      </c>
      <c r="AK26" s="339">
        <f>'FY24 Aurora Prices for SecR'!AF25</f>
        <v>21.623000000000001</v>
      </c>
      <c r="AL26" s="339">
        <f>'FY24 Aurora Prices for SecR'!AG25</f>
        <v>28.760999999999999</v>
      </c>
      <c r="AM26" s="339">
        <f>'FY24 Aurora Prices for SecR'!AH25</f>
        <v>41.34</v>
      </c>
      <c r="AN26" s="339">
        <f>'FY24 Aurora Prices for SecR'!AI25</f>
        <v>34.668999999999997</v>
      </c>
      <c r="AO26" s="339">
        <f>'FY24 Aurora Prices for SecR'!AJ25</f>
        <v>37.784999999999997</v>
      </c>
      <c r="AP26" s="339">
        <f>'FY24 Aurora Prices for SecR'!AK25</f>
        <v>23.459</v>
      </c>
      <c r="AQ26" s="339">
        <f>'FY24 Aurora Prices for SecR'!AL25</f>
        <v>8.0410000000000004</v>
      </c>
      <c r="AR26" s="339">
        <f>'FY24 Aurora Prices for SecR'!AM25</f>
        <v>0.89600000000000002</v>
      </c>
      <c r="AS26" s="339">
        <f>'FY24 Aurora Prices for SecR'!AN25</f>
        <v>8.4740000000000002</v>
      </c>
      <c r="AT26" s="339">
        <f>'FY24 Aurora Prices for SecR'!AO25</f>
        <v>32.475000000000001</v>
      </c>
      <c r="AU26" s="339">
        <f>'FY24 Aurora Prices for SecR'!AP25</f>
        <v>40.174999999999997</v>
      </c>
      <c r="AV26" s="340">
        <f>'FY24 Aurora Prices for SecR'!AQ25</f>
        <v>33.615000000000002</v>
      </c>
      <c r="AW26" s="550"/>
      <c r="AX26" s="13">
        <v>1949</v>
      </c>
      <c r="AY26" s="74"/>
      <c r="AZ26" s="74"/>
      <c r="BA26" s="74"/>
      <c r="BB26" s="74"/>
      <c r="BC26" s="74"/>
      <c r="BD26" s="74"/>
      <c r="BE26" s="74"/>
      <c r="BF26" s="74"/>
      <c r="BG26" s="74"/>
      <c r="BH26" s="74"/>
      <c r="BI26" s="74"/>
      <c r="BJ26" s="75"/>
      <c r="BL26" s="13">
        <v>1949</v>
      </c>
      <c r="BM26" s="21">
        <f t="shared" si="7"/>
        <v>6379065.970069482</v>
      </c>
      <c r="BN26" s="21">
        <f t="shared" si="1"/>
        <v>19631104.903360225</v>
      </c>
      <c r="BO26" s="21">
        <f t="shared" si="2"/>
        <v>-2439679.8122190242</v>
      </c>
      <c r="BP26" s="21">
        <f t="shared" si="3"/>
        <v>77716793.532834411</v>
      </c>
      <c r="BQ26" s="21">
        <f t="shared" si="4"/>
        <v>33727612.373705581</v>
      </c>
      <c r="BR26" s="21">
        <f t="shared" si="8"/>
        <v>69656738.728211597</v>
      </c>
      <c r="BS26" s="21">
        <f t="shared" si="9"/>
        <v>6540810.7151958644</v>
      </c>
      <c r="BT26" s="21">
        <f t="shared" si="10"/>
        <v>13287733.471574342</v>
      </c>
      <c r="BU26" s="21">
        <f t="shared" si="11"/>
        <v>3976490.312364249</v>
      </c>
      <c r="BV26" s="21">
        <f t="shared" si="5"/>
        <v>19046864.94440534</v>
      </c>
      <c r="BW26" s="21">
        <f t="shared" si="12"/>
        <v>6714489.3484034538</v>
      </c>
      <c r="BX26" s="21">
        <f t="shared" si="13"/>
        <v>-7542644.2205195827</v>
      </c>
      <c r="BY26" s="21">
        <f t="shared" si="14"/>
        <v>-6041569.1206271695</v>
      </c>
      <c r="BZ26" s="21">
        <f t="shared" si="15"/>
        <v>-3570611.5521754953</v>
      </c>
      <c r="CA26" s="22">
        <f t="shared" si="16"/>
        <v>237083199.59458327</v>
      </c>
      <c r="CC26" s="13">
        <v>1949</v>
      </c>
      <c r="CD26" s="53"/>
      <c r="CE26" s="53"/>
      <c r="CF26" s="53"/>
      <c r="CG26" s="53"/>
      <c r="CH26" s="53"/>
      <c r="CI26" s="53"/>
      <c r="CJ26" s="53"/>
      <c r="CK26" s="53"/>
      <c r="CL26" s="53"/>
      <c r="CM26" s="53"/>
      <c r="CN26" s="53"/>
      <c r="CO26" s="53"/>
      <c r="CP26" s="53"/>
      <c r="CQ26" s="53"/>
      <c r="CR26" s="54"/>
    </row>
    <row r="27" spans="2:96" x14ac:dyDescent="0.25">
      <c r="B27" s="13">
        <v>1950</v>
      </c>
      <c r="C27" s="82">
        <f t="shared" ref="C27:Q27" si="36">C127-C$100</f>
        <v>-356.3138819910173</v>
      </c>
      <c r="D27" s="82">
        <f t="shared" si="36"/>
        <v>173.33807936446829</v>
      </c>
      <c r="E27" s="82">
        <f t="shared" si="36"/>
        <v>527.21052198956386</v>
      </c>
      <c r="F27" s="82">
        <f t="shared" si="36"/>
        <v>5279.6730955294834</v>
      </c>
      <c r="G27" s="82">
        <f t="shared" si="36"/>
        <v>4201.7784185823093</v>
      </c>
      <c r="H27" s="82">
        <f t="shared" si="36"/>
        <v>4768.3834457031935</v>
      </c>
      <c r="I27" s="82">
        <f t="shared" si="36"/>
        <v>4509.6607888515682</v>
      </c>
      <c r="J27" s="82">
        <f t="shared" si="36"/>
        <v>2630.6762146993669</v>
      </c>
      <c r="K27" s="82">
        <f t="shared" si="36"/>
        <v>3522.4335828770199</v>
      </c>
      <c r="L27" s="82">
        <f t="shared" si="36"/>
        <v>6014.8917947124837</v>
      </c>
      <c r="M27" s="82">
        <f t="shared" si="36"/>
        <v>6991.1785629813021</v>
      </c>
      <c r="N27" s="82">
        <f t="shared" si="36"/>
        <v>3498.3006063777311</v>
      </c>
      <c r="O27" s="82">
        <f t="shared" si="36"/>
        <v>3229.8893825811092</v>
      </c>
      <c r="P27" s="82">
        <f t="shared" si="36"/>
        <v>520.46191427142185</v>
      </c>
      <c r="Q27" s="83">
        <f t="shared" si="36"/>
        <v>3214.040379206348</v>
      </c>
      <c r="S27" s="13">
        <v>1950</v>
      </c>
      <c r="T27" s="58"/>
      <c r="U27" s="58"/>
      <c r="V27" s="58"/>
      <c r="W27" s="58"/>
      <c r="X27" s="58"/>
      <c r="Y27" s="58"/>
      <c r="Z27" s="58"/>
      <c r="AA27" s="58"/>
      <c r="AB27" s="58"/>
      <c r="AC27" s="58"/>
      <c r="AD27" s="58"/>
      <c r="AE27" s="58"/>
      <c r="AF27" s="58"/>
      <c r="AG27" s="58"/>
      <c r="AH27" s="59"/>
      <c r="AJ27" s="13">
        <v>1950</v>
      </c>
      <c r="AK27" s="339">
        <f>'FY24 Aurora Prices for SecR'!AF26</f>
        <v>24.401</v>
      </c>
      <c r="AL27" s="339">
        <f>'FY24 Aurora Prices for SecR'!AG26</f>
        <v>29.033000000000001</v>
      </c>
      <c r="AM27" s="339">
        <f>'FY24 Aurora Prices for SecR'!AH26</f>
        <v>35.292000000000002</v>
      </c>
      <c r="AN27" s="339">
        <f>'FY24 Aurora Prices for SecR'!AI26</f>
        <v>21.902000000000001</v>
      </c>
      <c r="AO27" s="339">
        <f>'FY24 Aurora Prices for SecR'!AJ26</f>
        <v>29.141999999999999</v>
      </c>
      <c r="AP27" s="339">
        <f>'FY24 Aurora Prices for SecR'!AK26</f>
        <v>15.532</v>
      </c>
      <c r="AQ27" s="339">
        <f>'FY24 Aurora Prices for SecR'!AL26</f>
        <v>4.5359999999999996</v>
      </c>
      <c r="AR27" s="339">
        <f>'FY24 Aurora Prices for SecR'!AM26</f>
        <v>10.835000000000001</v>
      </c>
      <c r="AS27" s="339">
        <f>'FY24 Aurora Prices for SecR'!AN26</f>
        <v>0</v>
      </c>
      <c r="AT27" s="339">
        <f>'FY24 Aurora Prices for SecR'!AO26</f>
        <v>0</v>
      </c>
      <c r="AU27" s="339">
        <f>'FY24 Aurora Prices for SecR'!AP26</f>
        <v>20.373999999999999</v>
      </c>
      <c r="AV27" s="340">
        <f>'FY24 Aurora Prices for SecR'!AQ26</f>
        <v>29.57</v>
      </c>
      <c r="AW27" s="550"/>
      <c r="AX27" s="13">
        <v>1950</v>
      </c>
      <c r="AY27" s="74"/>
      <c r="AZ27" s="74"/>
      <c r="BA27" s="74"/>
      <c r="BB27" s="74"/>
      <c r="BC27" s="74"/>
      <c r="BD27" s="74"/>
      <c r="BE27" s="74"/>
      <c r="BF27" s="74"/>
      <c r="BG27" s="74"/>
      <c r="BH27" s="74"/>
      <c r="BI27" s="74"/>
      <c r="BJ27" s="75"/>
      <c r="BL27" s="13">
        <v>1950</v>
      </c>
      <c r="BM27" s="21">
        <f t="shared" si="7"/>
        <v>-6468644.7856403338</v>
      </c>
      <c r="BN27" s="21">
        <f t="shared" si="1"/>
        <v>3623417.6098957979</v>
      </c>
      <c r="BO27" s="21">
        <f t="shared" si="2"/>
        <v>13843097.424089432</v>
      </c>
      <c r="BP27" s="21">
        <f t="shared" si="3"/>
        <v>86032737.702885345</v>
      </c>
      <c r="BQ27" s="21">
        <f t="shared" si="4"/>
        <v>82285208.325146839</v>
      </c>
      <c r="BR27" s="21">
        <f t="shared" si="8"/>
        <v>55102523.568924531</v>
      </c>
      <c r="BS27" s="21">
        <f t="shared" si="9"/>
        <v>7364095.6817630548</v>
      </c>
      <c r="BT27" s="21">
        <f t="shared" si="10"/>
        <v>4295789.0315554775</v>
      </c>
      <c r="BU27" s="21">
        <f t="shared" si="11"/>
        <v>28395182.495631553</v>
      </c>
      <c r="BV27" s="21">
        <f t="shared" si="5"/>
        <v>0</v>
      </c>
      <c r="BW27" s="21">
        <f t="shared" si="12"/>
        <v>0</v>
      </c>
      <c r="BX27" s="21">
        <f t="shared" si="13"/>
        <v>25658775.559562363</v>
      </c>
      <c r="BY27" s="21">
        <f t="shared" si="14"/>
        <v>25269414.251791682</v>
      </c>
      <c r="BZ27" s="21">
        <f t="shared" si="15"/>
        <v>11080842.339604279</v>
      </c>
      <c r="CA27" s="22">
        <f t="shared" si="16"/>
        <v>336482439.20521003</v>
      </c>
      <c r="CC27" s="13">
        <v>1950</v>
      </c>
      <c r="CD27" s="53"/>
      <c r="CE27" s="53"/>
      <c r="CF27" s="53"/>
      <c r="CG27" s="53"/>
      <c r="CH27" s="53"/>
      <c r="CI27" s="53"/>
      <c r="CJ27" s="53"/>
      <c r="CK27" s="53"/>
      <c r="CL27" s="53"/>
      <c r="CM27" s="53"/>
      <c r="CN27" s="53"/>
      <c r="CO27" s="53"/>
      <c r="CP27" s="53"/>
      <c r="CQ27" s="53"/>
      <c r="CR27" s="54"/>
    </row>
    <row r="28" spans="2:96" x14ac:dyDescent="0.25">
      <c r="B28" s="13">
        <v>1951</v>
      </c>
      <c r="C28" s="82">
        <f t="shared" ref="C28:Q28" si="37">C128-C$100</f>
        <v>1339.2788943685728</v>
      </c>
      <c r="D28" s="82">
        <f t="shared" si="37"/>
        <v>2987.0023202943994</v>
      </c>
      <c r="E28" s="82">
        <f t="shared" si="37"/>
        <v>4094.0600942363635</v>
      </c>
      <c r="F28" s="82">
        <f t="shared" si="37"/>
        <v>6550.8861851572829</v>
      </c>
      <c r="G28" s="82">
        <f t="shared" si="37"/>
        <v>7574.1536742801109</v>
      </c>
      <c r="H28" s="82">
        <f t="shared" si="37"/>
        <v>5305.1790610474927</v>
      </c>
      <c r="I28" s="82">
        <f t="shared" si="37"/>
        <v>4604.0810114081669</v>
      </c>
      <c r="J28" s="82">
        <f t="shared" si="37"/>
        <v>3618.2179144311767</v>
      </c>
      <c r="K28" s="82">
        <f t="shared" si="37"/>
        <v>4583.6045172241811</v>
      </c>
      <c r="L28" s="82">
        <f t="shared" si="37"/>
        <v>3775.4832267856827</v>
      </c>
      <c r="M28" s="82">
        <f t="shared" si="37"/>
        <v>5307.9982911137031</v>
      </c>
      <c r="N28" s="82">
        <f t="shared" si="37"/>
        <v>2530.7490947115102</v>
      </c>
      <c r="O28" s="82">
        <f t="shared" si="37"/>
        <v>1305.8749025776897</v>
      </c>
      <c r="P28" s="82">
        <f t="shared" si="37"/>
        <v>440.95569857627197</v>
      </c>
      <c r="Q28" s="83">
        <f t="shared" si="37"/>
        <v>3998.2707454041156</v>
      </c>
      <c r="S28" s="13">
        <v>1951</v>
      </c>
      <c r="T28" s="58"/>
      <c r="U28" s="58"/>
      <c r="V28" s="58"/>
      <c r="W28" s="58"/>
      <c r="X28" s="58"/>
      <c r="Y28" s="58"/>
      <c r="Z28" s="58"/>
      <c r="AA28" s="58"/>
      <c r="AB28" s="58"/>
      <c r="AC28" s="58"/>
      <c r="AD28" s="58"/>
      <c r="AE28" s="58"/>
      <c r="AF28" s="58"/>
      <c r="AG28" s="58"/>
      <c r="AH28" s="59"/>
      <c r="AJ28" s="13">
        <v>1951</v>
      </c>
      <c r="AK28" s="339">
        <f>'FY24 Aurora Prices for SecR'!AF27</f>
        <v>17.018999999999998</v>
      </c>
      <c r="AL28" s="339">
        <f>'FY24 Aurora Prices for SecR'!AG27</f>
        <v>22.234000000000002</v>
      </c>
      <c r="AM28" s="339">
        <f>'FY24 Aurora Prices for SecR'!AH27</f>
        <v>25.274999999999999</v>
      </c>
      <c r="AN28" s="339">
        <f>'FY24 Aurora Prices for SecR'!AI27</f>
        <v>15.385999999999999</v>
      </c>
      <c r="AO28" s="339">
        <f>'FY24 Aurora Prices for SecR'!AJ27</f>
        <v>13.682</v>
      </c>
      <c r="AP28" s="339">
        <f>'FY24 Aurora Prices for SecR'!AK27</f>
        <v>17.047999999999998</v>
      </c>
      <c r="AQ28" s="339">
        <f>'FY24 Aurora Prices for SecR'!AL27</f>
        <v>6.6829999999999998</v>
      </c>
      <c r="AR28" s="339">
        <f>'FY24 Aurora Prices for SecR'!AM27</f>
        <v>8.7989999999999995</v>
      </c>
      <c r="AS28" s="339">
        <f>'FY24 Aurora Prices for SecR'!AN27</f>
        <v>8.1259999999999994</v>
      </c>
      <c r="AT28" s="339">
        <f>'FY24 Aurora Prices for SecR'!AO27</f>
        <v>15.887</v>
      </c>
      <c r="AU28" s="339">
        <f>'FY24 Aurora Prices for SecR'!AP27</f>
        <v>30.873000000000001</v>
      </c>
      <c r="AV28" s="340">
        <f>'FY24 Aurora Prices for SecR'!AQ27</f>
        <v>31.867999999999999</v>
      </c>
      <c r="AW28" s="550"/>
      <c r="AX28" s="13">
        <v>1951</v>
      </c>
      <c r="AY28" s="74"/>
      <c r="AZ28" s="74"/>
      <c r="BA28" s="74"/>
      <c r="BB28" s="74"/>
      <c r="BC28" s="74"/>
      <c r="BD28" s="74"/>
      <c r="BE28" s="74"/>
      <c r="BF28" s="74"/>
      <c r="BG28" s="74"/>
      <c r="BH28" s="74"/>
      <c r="BI28" s="74"/>
      <c r="BJ28" s="75"/>
      <c r="BL28" s="13">
        <v>1951</v>
      </c>
      <c r="BM28" s="21">
        <f t="shared" si="7"/>
        <v>16958131.502424501</v>
      </c>
      <c r="BN28" s="21">
        <f t="shared" si="1"/>
        <v>47817366.904386483</v>
      </c>
      <c r="BO28" s="21">
        <f t="shared" si="2"/>
        <v>76987162.448077127</v>
      </c>
      <c r="BP28" s="21">
        <f t="shared" si="3"/>
        <v>74989199.524553478</v>
      </c>
      <c r="BQ28" s="21">
        <f t="shared" si="4"/>
        <v>69639071.424048319</v>
      </c>
      <c r="BR28" s="21">
        <f t="shared" si="8"/>
        <v>67289363.318756804</v>
      </c>
      <c r="BS28" s="21">
        <f t="shared" si="9"/>
        <v>11076866.42372668</v>
      </c>
      <c r="BT28" s="21">
        <f t="shared" si="10"/>
        <v>8704998.1159716789</v>
      </c>
      <c r="BU28" s="21">
        <f t="shared" si="11"/>
        <v>30006365.29340934</v>
      </c>
      <c r="BV28" s="21">
        <f t="shared" si="5"/>
        <v>22089295.224619526</v>
      </c>
      <c r="BW28" s="21">
        <f t="shared" si="12"/>
        <v>62740157.625087008</v>
      </c>
      <c r="BX28" s="21">
        <f t="shared" si="13"/>
        <v>28127454.04837025</v>
      </c>
      <c r="BY28" s="21">
        <f t="shared" si="14"/>
        <v>15481449.93303591</v>
      </c>
      <c r="BZ28" s="21">
        <f t="shared" si="15"/>
        <v>10117710.865604617</v>
      </c>
      <c r="CA28" s="22">
        <f t="shared" si="16"/>
        <v>542024592.65207171</v>
      </c>
      <c r="CC28" s="13">
        <v>1951</v>
      </c>
      <c r="CD28" s="53"/>
      <c r="CE28" s="53"/>
      <c r="CF28" s="53"/>
      <c r="CG28" s="53"/>
      <c r="CH28" s="53"/>
      <c r="CI28" s="53"/>
      <c r="CJ28" s="53"/>
      <c r="CK28" s="53"/>
      <c r="CL28" s="53"/>
      <c r="CM28" s="53"/>
      <c r="CN28" s="53"/>
      <c r="CO28" s="53"/>
      <c r="CP28" s="53"/>
      <c r="CQ28" s="53"/>
      <c r="CR28" s="54"/>
    </row>
    <row r="29" spans="2:96" x14ac:dyDescent="0.25">
      <c r="B29" s="13">
        <v>1952</v>
      </c>
      <c r="C29" s="82">
        <f t="shared" ref="C29:Q29" si="38">C129-C$100</f>
        <v>2273.2719059291621</v>
      </c>
      <c r="D29" s="82">
        <f t="shared" si="38"/>
        <v>1757.3456927709394</v>
      </c>
      <c r="E29" s="82">
        <f t="shared" si="38"/>
        <v>2144.6903835360627</v>
      </c>
      <c r="F29" s="82">
        <f t="shared" si="38"/>
        <v>4312.6026855076843</v>
      </c>
      <c r="G29" s="82">
        <f t="shared" si="38"/>
        <v>5096.0906747404097</v>
      </c>
      <c r="H29" s="82">
        <f t="shared" si="38"/>
        <v>2672.2539901541131</v>
      </c>
      <c r="I29" s="82">
        <f t="shared" si="38"/>
        <v>3739.0598988307884</v>
      </c>
      <c r="J29" s="82">
        <f t="shared" si="38"/>
        <v>5383.0463927637275</v>
      </c>
      <c r="K29" s="82">
        <f t="shared" si="38"/>
        <v>6563.5936666307807</v>
      </c>
      <c r="L29" s="82">
        <f t="shared" si="38"/>
        <v>3745.2653366106833</v>
      </c>
      <c r="M29" s="82">
        <f t="shared" si="38"/>
        <v>3424.1194060530033</v>
      </c>
      <c r="N29" s="82">
        <f t="shared" si="38"/>
        <v>1846.2103810069102</v>
      </c>
      <c r="O29" s="82">
        <f t="shared" si="38"/>
        <v>556.54466889224932</v>
      </c>
      <c r="P29" s="82">
        <f t="shared" si="38"/>
        <v>93.12386738737132</v>
      </c>
      <c r="Q29" s="83">
        <f t="shared" si="38"/>
        <v>3152.9978166890105</v>
      </c>
      <c r="S29" s="13">
        <v>1952</v>
      </c>
      <c r="T29" s="58"/>
      <c r="U29" s="58"/>
      <c r="V29" s="58"/>
      <c r="W29" s="58"/>
      <c r="X29" s="58"/>
      <c r="Y29" s="58"/>
      <c r="Z29" s="58"/>
      <c r="AA29" s="58"/>
      <c r="AB29" s="58"/>
      <c r="AC29" s="58"/>
      <c r="AD29" s="58"/>
      <c r="AE29" s="58"/>
      <c r="AF29" s="58"/>
      <c r="AG29" s="58"/>
      <c r="AH29" s="59"/>
      <c r="AJ29" s="13">
        <v>1952</v>
      </c>
      <c r="AK29" s="339">
        <f>'FY24 Aurora Prices for SecR'!AF28</f>
        <v>9.6539999999999999</v>
      </c>
      <c r="AL29" s="339">
        <f>'FY24 Aurora Prices for SecR'!AG28</f>
        <v>25.629000000000001</v>
      </c>
      <c r="AM29" s="339">
        <f>'FY24 Aurora Prices for SecR'!AH28</f>
        <v>34.603999999999999</v>
      </c>
      <c r="AN29" s="339">
        <f>'FY24 Aurora Prices for SecR'!AI28</f>
        <v>28.48</v>
      </c>
      <c r="AO29" s="339">
        <f>'FY24 Aurora Prices for SecR'!AJ28</f>
        <v>28.440999999999999</v>
      </c>
      <c r="AP29" s="339">
        <f>'FY24 Aurora Prices for SecR'!AK28</f>
        <v>27.3</v>
      </c>
      <c r="AQ29" s="339">
        <f>'FY24 Aurora Prices for SecR'!AL28</f>
        <v>6.38</v>
      </c>
      <c r="AR29" s="339">
        <f>'FY24 Aurora Prices for SecR'!AM28</f>
        <v>0</v>
      </c>
      <c r="AS29" s="339">
        <f>'FY24 Aurora Prices for SecR'!AN28</f>
        <v>5.9160000000000004</v>
      </c>
      <c r="AT29" s="339">
        <f>'FY24 Aurora Prices for SecR'!AO28</f>
        <v>22.802</v>
      </c>
      <c r="AU29" s="339">
        <f>'FY24 Aurora Prices for SecR'!AP28</f>
        <v>34.78</v>
      </c>
      <c r="AV29" s="340">
        <f>'FY24 Aurora Prices for SecR'!AQ28</f>
        <v>32.777999999999999</v>
      </c>
      <c r="AW29" s="550"/>
      <c r="AX29" s="13">
        <v>1952</v>
      </c>
      <c r="AY29" s="74"/>
      <c r="AZ29" s="74"/>
      <c r="BA29" s="74"/>
      <c r="BB29" s="74"/>
      <c r="BC29" s="74"/>
      <c r="BD29" s="74"/>
      <c r="BE29" s="74"/>
      <c r="BF29" s="74"/>
      <c r="BG29" s="74"/>
      <c r="BH29" s="74"/>
      <c r="BI29" s="74"/>
      <c r="BJ29" s="75"/>
      <c r="BL29" s="13">
        <v>1952</v>
      </c>
      <c r="BM29" s="21">
        <f t="shared" si="7"/>
        <v>16327948.233001061</v>
      </c>
      <c r="BN29" s="21">
        <f t="shared" si="1"/>
        <v>32428089.187219009</v>
      </c>
      <c r="BO29" s="21">
        <f t="shared" si="2"/>
        <v>55215860.327720143</v>
      </c>
      <c r="BP29" s="21">
        <f t="shared" si="3"/>
        <v>91380255.81554459</v>
      </c>
      <c r="BQ29" s="21">
        <f t="shared" si="4"/>
        <v>97398278.799556226</v>
      </c>
      <c r="BR29" s="21">
        <f t="shared" si="8"/>
        <v>54276685.244818226</v>
      </c>
      <c r="BS29" s="21">
        <f t="shared" si="9"/>
        <v>8587872.7756345551</v>
      </c>
      <c r="BT29" s="21">
        <f t="shared" si="10"/>
        <v>12363780.954899728</v>
      </c>
      <c r="BU29" s="21">
        <f t="shared" si="11"/>
        <v>0</v>
      </c>
      <c r="BV29" s="21">
        <f t="shared" si="5"/>
        <v>15953032.60659994</v>
      </c>
      <c r="BW29" s="21">
        <f t="shared" si="12"/>
        <v>58089117.398434505</v>
      </c>
      <c r="BX29" s="21">
        <f t="shared" si="13"/>
        <v>23116030.938511323</v>
      </c>
      <c r="BY29" s="21">
        <f t="shared" si="14"/>
        <v>7432943.4562838143</v>
      </c>
      <c r="BZ29" s="21">
        <f t="shared" si="15"/>
        <v>2197738.1701607448</v>
      </c>
      <c r="CA29" s="22">
        <f t="shared" si="16"/>
        <v>474767633.90838385</v>
      </c>
      <c r="CC29" s="13">
        <v>1952</v>
      </c>
      <c r="CD29" s="53"/>
      <c r="CE29" s="53"/>
      <c r="CF29" s="53"/>
      <c r="CG29" s="53"/>
      <c r="CH29" s="53"/>
      <c r="CI29" s="53"/>
      <c r="CJ29" s="53"/>
      <c r="CK29" s="53"/>
      <c r="CL29" s="53"/>
      <c r="CM29" s="53"/>
      <c r="CN29" s="53"/>
      <c r="CO29" s="53"/>
      <c r="CP29" s="53"/>
      <c r="CQ29" s="53"/>
      <c r="CR29" s="54"/>
    </row>
    <row r="30" spans="2:96" x14ac:dyDescent="0.25">
      <c r="B30" s="13">
        <v>1953</v>
      </c>
      <c r="C30" s="82">
        <f t="shared" ref="C30:Q30" si="39">C130-C$100</f>
        <v>-300.88057517832658</v>
      </c>
      <c r="D30" s="82">
        <f t="shared" si="39"/>
        <v>500.80561162099912</v>
      </c>
      <c r="E30" s="82">
        <f t="shared" si="39"/>
        <v>-647.68735277170708</v>
      </c>
      <c r="F30" s="82">
        <f t="shared" si="39"/>
        <v>1011.3452792572234</v>
      </c>
      <c r="G30" s="82">
        <f t="shared" si="39"/>
        <v>5905.9386436738096</v>
      </c>
      <c r="H30" s="82">
        <f t="shared" si="39"/>
        <v>991.44544269093331</v>
      </c>
      <c r="I30" s="82">
        <f t="shared" si="39"/>
        <v>-525.67390902467196</v>
      </c>
      <c r="J30" s="82">
        <f t="shared" si="39"/>
        <v>-198.88400159411231</v>
      </c>
      <c r="K30" s="82">
        <f t="shared" si="39"/>
        <v>2944.4241013855099</v>
      </c>
      <c r="L30" s="82">
        <f t="shared" si="39"/>
        <v>7074.6501925035836</v>
      </c>
      <c r="M30" s="82">
        <f t="shared" si="39"/>
        <v>4777.6006053676028</v>
      </c>
      <c r="N30" s="82">
        <f t="shared" si="39"/>
        <v>1891.8119823344214</v>
      </c>
      <c r="O30" s="82">
        <f t="shared" si="39"/>
        <v>1847.0632278479088</v>
      </c>
      <c r="P30" s="82">
        <f t="shared" si="39"/>
        <v>629.35943517557189</v>
      </c>
      <c r="Q30" s="83">
        <f t="shared" si="39"/>
        <v>2032.1121294756704</v>
      </c>
      <c r="S30" s="13">
        <v>1953</v>
      </c>
      <c r="T30" s="58"/>
      <c r="U30" s="58"/>
      <c r="V30" s="58"/>
      <c r="W30" s="58"/>
      <c r="X30" s="58"/>
      <c r="Y30" s="58"/>
      <c r="Z30" s="58"/>
      <c r="AA30" s="58"/>
      <c r="AB30" s="58"/>
      <c r="AC30" s="58"/>
      <c r="AD30" s="58"/>
      <c r="AE30" s="58"/>
      <c r="AF30" s="58"/>
      <c r="AG30" s="58"/>
      <c r="AH30" s="59"/>
      <c r="AJ30" s="13">
        <v>1953</v>
      </c>
      <c r="AK30" s="339">
        <f>'FY24 Aurora Prices for SecR'!AF29</f>
        <v>27.102</v>
      </c>
      <c r="AL30" s="339">
        <f>'FY24 Aurora Prices for SecR'!AG29</f>
        <v>30.992999999999999</v>
      </c>
      <c r="AM30" s="339">
        <f>'FY24 Aurora Prices for SecR'!AH29</f>
        <v>44.362000000000002</v>
      </c>
      <c r="AN30" s="339">
        <f>'FY24 Aurora Prices for SecR'!AI29</f>
        <v>36.052</v>
      </c>
      <c r="AO30" s="339">
        <f>'FY24 Aurora Prices for SecR'!AJ29</f>
        <v>25.443999999999999</v>
      </c>
      <c r="AP30" s="339">
        <f>'FY24 Aurora Prices for SecR'!AK29</f>
        <v>30.393999999999998</v>
      </c>
      <c r="AQ30" s="339">
        <f>'FY24 Aurora Prices for SecR'!AL29</f>
        <v>23.16</v>
      </c>
      <c r="AR30" s="339">
        <f>'FY24 Aurora Prices for SecR'!AM29</f>
        <v>11.849</v>
      </c>
      <c r="AS30" s="339">
        <f>'FY24 Aurora Prices for SecR'!AN29</f>
        <v>0</v>
      </c>
      <c r="AT30" s="339">
        <f>'FY24 Aurora Prices for SecR'!AO29</f>
        <v>13.538</v>
      </c>
      <c r="AU30" s="339">
        <f>'FY24 Aurora Prices for SecR'!AP29</f>
        <v>26.018000000000001</v>
      </c>
      <c r="AV30" s="340">
        <f>'FY24 Aurora Prices for SecR'!AQ29</f>
        <v>27.395</v>
      </c>
      <c r="AW30" s="550"/>
      <c r="AX30" s="13">
        <v>1953</v>
      </c>
      <c r="AY30" s="74"/>
      <c r="AZ30" s="74"/>
      <c r="BA30" s="74"/>
      <c r="BB30" s="74"/>
      <c r="BC30" s="74"/>
      <c r="BD30" s="74"/>
      <c r="BE30" s="74"/>
      <c r="BF30" s="74"/>
      <c r="BG30" s="74"/>
      <c r="BH30" s="74"/>
      <c r="BI30" s="74"/>
      <c r="BJ30" s="75"/>
      <c r="BL30" s="13">
        <v>1953</v>
      </c>
      <c r="BM30" s="21">
        <f t="shared" si="7"/>
        <v>-6066922.2192713581</v>
      </c>
      <c r="BN30" s="21">
        <f t="shared" si="1"/>
        <v>11175457.191098129</v>
      </c>
      <c r="BO30" s="21">
        <f t="shared" si="2"/>
        <v>-21377133.519681904</v>
      </c>
      <c r="BP30" s="21">
        <f t="shared" si="3"/>
        <v>27126998.885789372</v>
      </c>
      <c r="BQ30" s="21">
        <f t="shared" si="4"/>
        <v>100981912.31495565</v>
      </c>
      <c r="BR30" s="21">
        <f t="shared" si="8"/>
        <v>22419690.632150281</v>
      </c>
      <c r="BS30" s="21">
        <f t="shared" si="9"/>
        <v>-4382858.7838841043</v>
      </c>
      <c r="BT30" s="21">
        <f t="shared" si="10"/>
        <v>-1658215.2516910709</v>
      </c>
      <c r="BU30" s="21">
        <f t="shared" si="11"/>
        <v>25957029.99592378</v>
      </c>
      <c r="BV30" s="21">
        <f t="shared" si="5"/>
        <v>0</v>
      </c>
      <c r="BW30" s="21">
        <f t="shared" si="12"/>
        <v>48121292.804627158</v>
      </c>
      <c r="BX30" s="21">
        <f t="shared" si="13"/>
        <v>17719619.096295711</v>
      </c>
      <c r="BY30" s="21">
        <f t="shared" si="14"/>
        <v>18453846.167864408</v>
      </c>
      <c r="BZ30" s="21">
        <f t="shared" si="15"/>
        <v>12413737.243177051</v>
      </c>
      <c r="CA30" s="22">
        <f t="shared" si="16"/>
        <v>250884454.55735311</v>
      </c>
      <c r="CC30" s="13">
        <v>1953</v>
      </c>
      <c r="CD30" s="53"/>
      <c r="CE30" s="53"/>
      <c r="CF30" s="53"/>
      <c r="CG30" s="53"/>
      <c r="CH30" s="53"/>
      <c r="CI30" s="53"/>
      <c r="CJ30" s="53"/>
      <c r="CK30" s="53"/>
      <c r="CL30" s="53"/>
      <c r="CM30" s="53"/>
      <c r="CN30" s="53"/>
      <c r="CO30" s="53"/>
      <c r="CP30" s="53"/>
      <c r="CQ30" s="53"/>
      <c r="CR30" s="54"/>
    </row>
    <row r="31" spans="2:96" x14ac:dyDescent="0.25">
      <c r="B31" s="13">
        <v>1954</v>
      </c>
      <c r="C31" s="82">
        <f t="shared" ref="C31:Q31" si="40">C131-C$100</f>
        <v>124.19951054514331</v>
      </c>
      <c r="D31" s="82">
        <f t="shared" si="40"/>
        <v>1009.1776695514982</v>
      </c>
      <c r="E31" s="82">
        <f t="shared" si="40"/>
        <v>1460.2519754347632</v>
      </c>
      <c r="F31" s="82">
        <f t="shared" si="40"/>
        <v>4533.4415575896846</v>
      </c>
      <c r="G31" s="82">
        <f t="shared" si="40"/>
        <v>5326.64694848201</v>
      </c>
      <c r="H31" s="82">
        <f t="shared" si="40"/>
        <v>3214.3671847826936</v>
      </c>
      <c r="I31" s="82">
        <f t="shared" si="40"/>
        <v>2071.6794371359083</v>
      </c>
      <c r="J31" s="82">
        <f t="shared" si="40"/>
        <v>1694.3319638813973</v>
      </c>
      <c r="K31" s="82">
        <f t="shared" si="40"/>
        <v>4530.1451627297811</v>
      </c>
      <c r="L31" s="82">
        <f t="shared" si="40"/>
        <v>5603.7734343567836</v>
      </c>
      <c r="M31" s="82">
        <f t="shared" si="40"/>
        <v>6465.0848632879024</v>
      </c>
      <c r="N31" s="82">
        <f t="shared" si="40"/>
        <v>4553.4676318191314</v>
      </c>
      <c r="O31" s="82">
        <f t="shared" si="40"/>
        <v>5287.9483678142997</v>
      </c>
      <c r="P31" s="82">
        <f t="shared" si="40"/>
        <v>2484.7479073205723</v>
      </c>
      <c r="Q31" s="83">
        <f t="shared" si="40"/>
        <v>3462.227952883939</v>
      </c>
      <c r="S31" s="13">
        <v>1954</v>
      </c>
      <c r="T31" s="58"/>
      <c r="U31" s="58"/>
      <c r="V31" s="58"/>
      <c r="W31" s="58"/>
      <c r="X31" s="58"/>
      <c r="Y31" s="58"/>
      <c r="Z31" s="58"/>
      <c r="AA31" s="58"/>
      <c r="AB31" s="58"/>
      <c r="AC31" s="58"/>
      <c r="AD31" s="58"/>
      <c r="AE31" s="58"/>
      <c r="AF31" s="58"/>
      <c r="AG31" s="58"/>
      <c r="AH31" s="59"/>
      <c r="AJ31" s="13">
        <v>1954</v>
      </c>
      <c r="AK31" s="339">
        <f>'FY24 Aurora Prices for SecR'!AF30</f>
        <v>23.01</v>
      </c>
      <c r="AL31" s="339">
        <f>'FY24 Aurora Prices for SecR'!AG30</f>
        <v>31.373999999999999</v>
      </c>
      <c r="AM31" s="339">
        <f>'FY24 Aurora Prices for SecR'!AH30</f>
        <v>35.716000000000001</v>
      </c>
      <c r="AN31" s="339">
        <f>'FY24 Aurora Prices for SecR'!AI30</f>
        <v>23.059000000000001</v>
      </c>
      <c r="AO31" s="339">
        <f>'FY24 Aurora Prices for SecR'!AJ30</f>
        <v>22.954000000000001</v>
      </c>
      <c r="AP31" s="339">
        <f>'FY24 Aurora Prices for SecR'!AK30</f>
        <v>20.734999999999999</v>
      </c>
      <c r="AQ31" s="339">
        <f>'FY24 Aurora Prices for SecR'!AL30</f>
        <v>12.483000000000001</v>
      </c>
      <c r="AR31" s="339">
        <f>'FY24 Aurora Prices for SecR'!AM30</f>
        <v>5.1909999999999998</v>
      </c>
      <c r="AS31" s="339">
        <f>'FY24 Aurora Prices for SecR'!AN30</f>
        <v>0</v>
      </c>
      <c r="AT31" s="339">
        <f>'FY24 Aurora Prices for SecR'!AO30</f>
        <v>0</v>
      </c>
      <c r="AU31" s="339">
        <f>'FY24 Aurora Prices for SecR'!AP30</f>
        <v>17.263000000000002</v>
      </c>
      <c r="AV31" s="340">
        <f>'FY24 Aurora Prices for SecR'!AQ30</f>
        <v>22.556999999999999</v>
      </c>
      <c r="AW31" s="550"/>
      <c r="AX31" s="13">
        <v>1954</v>
      </c>
      <c r="AY31" s="74"/>
      <c r="AZ31" s="74"/>
      <c r="BA31" s="74"/>
      <c r="BB31" s="74"/>
      <c r="BC31" s="74"/>
      <c r="BD31" s="74"/>
      <c r="BE31" s="74"/>
      <c r="BF31" s="74"/>
      <c r="BG31" s="74"/>
      <c r="BH31" s="74"/>
      <c r="BI31" s="74"/>
      <c r="BJ31" s="75"/>
      <c r="BL31" s="13">
        <v>1954</v>
      </c>
      <c r="BM31" s="21">
        <f t="shared" si="7"/>
        <v>2126226.0688069481</v>
      </c>
      <c r="BN31" s="21">
        <f t="shared" si="1"/>
        <v>22796596.947246268</v>
      </c>
      <c r="BO31" s="21">
        <f t="shared" si="2"/>
        <v>38802843.50864324</v>
      </c>
      <c r="BP31" s="21">
        <f t="shared" si="3"/>
        <v>77775251.884086639</v>
      </c>
      <c r="BQ31" s="21">
        <f t="shared" si="4"/>
        <v>82163997.925266474</v>
      </c>
      <c r="BR31" s="21">
        <f t="shared" si="8"/>
        <v>49587528.260893047</v>
      </c>
      <c r="BS31" s="21">
        <f t="shared" si="9"/>
        <v>9309878.7889563162</v>
      </c>
      <c r="BT31" s="21">
        <f t="shared" si="10"/>
        <v>7614124.5258473335</v>
      </c>
      <c r="BU31" s="21">
        <f t="shared" si="11"/>
        <v>17495891.75355934</v>
      </c>
      <c r="BV31" s="21">
        <f t="shared" si="5"/>
        <v>0</v>
      </c>
      <c r="BW31" s="21">
        <f t="shared" si="12"/>
        <v>0</v>
      </c>
      <c r="BX31" s="21">
        <f t="shared" si="13"/>
        <v>28298344.222113725</v>
      </c>
      <c r="BY31" s="21">
        <f t="shared" si="14"/>
        <v>35053767.426654048</v>
      </c>
      <c r="BZ31" s="21">
        <f t="shared" si="15"/>
        <v>40354890.1527097</v>
      </c>
      <c r="CA31" s="22">
        <f t="shared" si="16"/>
        <v>411379341.46478307</v>
      </c>
      <c r="CC31" s="13">
        <v>1954</v>
      </c>
      <c r="CD31" s="53"/>
      <c r="CE31" s="53"/>
      <c r="CF31" s="53"/>
      <c r="CG31" s="53"/>
      <c r="CH31" s="53"/>
      <c r="CI31" s="53"/>
      <c r="CJ31" s="53"/>
      <c r="CK31" s="53"/>
      <c r="CL31" s="53"/>
      <c r="CM31" s="53"/>
      <c r="CN31" s="53"/>
      <c r="CO31" s="53"/>
      <c r="CP31" s="53"/>
      <c r="CQ31" s="53"/>
      <c r="CR31" s="54"/>
    </row>
    <row r="32" spans="2:96" x14ac:dyDescent="0.25">
      <c r="B32" s="13">
        <v>1955</v>
      </c>
      <c r="C32" s="82">
        <f t="shared" ref="C32:Q32" si="41">C132-C$100</f>
        <v>741.98196398624259</v>
      </c>
      <c r="D32" s="82">
        <f t="shared" si="41"/>
        <v>1933.9163223855885</v>
      </c>
      <c r="E32" s="82">
        <f t="shared" si="41"/>
        <v>1365.4565063038335</v>
      </c>
      <c r="F32" s="82">
        <f t="shared" si="41"/>
        <v>503.3764599370943</v>
      </c>
      <c r="G32" s="82">
        <f t="shared" si="41"/>
        <v>1327.7446490417296</v>
      </c>
      <c r="H32" s="82">
        <f t="shared" si="41"/>
        <v>-552.73543842989693</v>
      </c>
      <c r="I32" s="82">
        <f t="shared" si="41"/>
        <v>799.96210108105788</v>
      </c>
      <c r="J32" s="82">
        <f t="shared" si="41"/>
        <v>-409.53199515887263</v>
      </c>
      <c r="K32" s="82">
        <f t="shared" si="41"/>
        <v>2508.3420032906906</v>
      </c>
      <c r="L32" s="82">
        <f t="shared" si="41"/>
        <v>6282.609267996183</v>
      </c>
      <c r="M32" s="82">
        <f t="shared" si="41"/>
        <v>6547.0450605273018</v>
      </c>
      <c r="N32" s="82">
        <f t="shared" si="41"/>
        <v>3210.6595909350299</v>
      </c>
      <c r="O32" s="82">
        <f t="shared" si="41"/>
        <v>2561.9301308427393</v>
      </c>
      <c r="P32" s="82">
        <f t="shared" si="41"/>
        <v>464.84448849645196</v>
      </c>
      <c r="Q32" s="83">
        <f t="shared" si="41"/>
        <v>2016.2730597988557</v>
      </c>
      <c r="S32" s="13">
        <v>1955</v>
      </c>
      <c r="T32" s="58"/>
      <c r="U32" s="58"/>
      <c r="V32" s="58"/>
      <c r="W32" s="58"/>
      <c r="X32" s="58"/>
      <c r="Y32" s="58"/>
      <c r="Z32" s="58"/>
      <c r="AA32" s="58"/>
      <c r="AB32" s="58"/>
      <c r="AC32" s="58"/>
      <c r="AD32" s="58"/>
      <c r="AE32" s="58"/>
      <c r="AF32" s="58"/>
      <c r="AG32" s="58"/>
      <c r="AH32" s="59"/>
      <c r="AJ32" s="13">
        <v>1955</v>
      </c>
      <c r="AK32" s="339">
        <f>'FY24 Aurora Prices for SecR'!AF31</f>
        <v>19.795000000000002</v>
      </c>
      <c r="AL32" s="339">
        <f>'FY24 Aurora Prices for SecR'!AG31</f>
        <v>22.89</v>
      </c>
      <c r="AM32" s="339">
        <f>'FY24 Aurora Prices for SecR'!AH31</f>
        <v>37.578000000000003</v>
      </c>
      <c r="AN32" s="339">
        <f>'FY24 Aurora Prices for SecR'!AI31</f>
        <v>40.003</v>
      </c>
      <c r="AO32" s="339">
        <f>'FY24 Aurora Prices for SecR'!AJ31</f>
        <v>35.968000000000004</v>
      </c>
      <c r="AP32" s="339">
        <f>'FY24 Aurora Prices for SecR'!AK31</f>
        <v>35.420999999999999</v>
      </c>
      <c r="AQ32" s="339">
        <f>'FY24 Aurora Prices for SecR'!AL31</f>
        <v>22.164999999999999</v>
      </c>
      <c r="AR32" s="339">
        <f>'FY24 Aurora Prices for SecR'!AM31</f>
        <v>15.68</v>
      </c>
      <c r="AS32" s="339">
        <f>'FY24 Aurora Prices for SecR'!AN31</f>
        <v>0</v>
      </c>
      <c r="AT32" s="339">
        <f>'FY24 Aurora Prices for SecR'!AO31</f>
        <v>3.7130000000000001</v>
      </c>
      <c r="AU32" s="339">
        <f>'FY24 Aurora Prices for SecR'!AP31</f>
        <v>23.899000000000001</v>
      </c>
      <c r="AV32" s="340">
        <f>'FY24 Aurora Prices for SecR'!AQ31</f>
        <v>29.393000000000001</v>
      </c>
      <c r="AW32" s="550"/>
      <c r="AX32" s="13">
        <v>1955</v>
      </c>
      <c r="AY32" s="74"/>
      <c r="AZ32" s="74"/>
      <c r="BA32" s="74"/>
      <c r="BB32" s="74"/>
      <c r="BC32" s="74"/>
      <c r="BD32" s="74"/>
      <c r="BE32" s="74"/>
      <c r="BF32" s="74"/>
      <c r="BG32" s="74"/>
      <c r="BH32" s="74"/>
      <c r="BI32" s="74"/>
      <c r="BJ32" s="75"/>
      <c r="BL32" s="13">
        <v>1955</v>
      </c>
      <c r="BM32" s="21">
        <f t="shared" si="7"/>
        <v>10927524.534968108</v>
      </c>
      <c r="BN32" s="21">
        <f t="shared" si="1"/>
        <v>31872488.125972409</v>
      </c>
      <c r="BO32" s="21">
        <f t="shared" si="2"/>
        <v>38175476.697850786</v>
      </c>
      <c r="BP32" s="21">
        <f t="shared" si="3"/>
        <v>14981606.983986504</v>
      </c>
      <c r="BQ32" s="21">
        <f t="shared" si="4"/>
        <v>32092246.72868453</v>
      </c>
      <c r="BR32" s="21">
        <f t="shared" si="8"/>
        <v>-14566360.821681283</v>
      </c>
      <c r="BS32" s="21">
        <f t="shared" si="9"/>
        <v>6383217.5893661929</v>
      </c>
      <c r="BT32" s="21">
        <f t="shared" si="10"/>
        <v>-3267819.6021707081</v>
      </c>
      <c r="BU32" s="21">
        <f t="shared" si="11"/>
        <v>29262117.143028934</v>
      </c>
      <c r="BV32" s="21">
        <f t="shared" si="5"/>
        <v>0</v>
      </c>
      <c r="BW32" s="21">
        <f t="shared" si="12"/>
        <v>18086028.662444979</v>
      </c>
      <c r="BX32" s="21">
        <f t="shared" si="13"/>
        <v>27623359.28295226</v>
      </c>
      <c r="BY32" s="21">
        <f t="shared" si="14"/>
        <v>23511386.187652081</v>
      </c>
      <c r="BZ32" s="21">
        <f t="shared" si="15"/>
        <v>9837485.316270873</v>
      </c>
      <c r="CA32" s="22">
        <f t="shared" si="16"/>
        <v>224918756.82932568</v>
      </c>
      <c r="CC32" s="13">
        <v>1955</v>
      </c>
      <c r="CD32" s="53"/>
      <c r="CE32" s="53"/>
      <c r="CF32" s="53"/>
      <c r="CG32" s="53"/>
      <c r="CH32" s="53"/>
      <c r="CI32" s="53"/>
      <c r="CJ32" s="53"/>
      <c r="CK32" s="53"/>
      <c r="CL32" s="53"/>
      <c r="CM32" s="53"/>
      <c r="CN32" s="53"/>
      <c r="CO32" s="53"/>
      <c r="CP32" s="53"/>
      <c r="CQ32" s="53"/>
      <c r="CR32" s="54"/>
    </row>
    <row r="33" spans="2:96" x14ac:dyDescent="0.25">
      <c r="B33" s="13">
        <v>1956</v>
      </c>
      <c r="C33" s="82">
        <f t="shared" ref="C33:Q33" si="42">C133-C$100</f>
        <v>455.0929493073927</v>
      </c>
      <c r="D33" s="82">
        <f t="shared" si="42"/>
        <v>2457.8746977523879</v>
      </c>
      <c r="E33" s="82">
        <f t="shared" si="42"/>
        <v>3960.9371381776637</v>
      </c>
      <c r="F33" s="82">
        <f t="shared" si="42"/>
        <v>6858.4238710934833</v>
      </c>
      <c r="G33" s="82">
        <f t="shared" si="42"/>
        <v>6480.5301601677093</v>
      </c>
      <c r="H33" s="82">
        <f t="shared" si="42"/>
        <v>4650.0409063804927</v>
      </c>
      <c r="I33" s="82">
        <f t="shared" si="42"/>
        <v>4121.8269831639682</v>
      </c>
      <c r="J33" s="82">
        <f t="shared" si="42"/>
        <v>6967.644149422028</v>
      </c>
      <c r="K33" s="82">
        <f t="shared" si="42"/>
        <v>6278.4999744522811</v>
      </c>
      <c r="L33" s="82">
        <f t="shared" si="42"/>
        <v>6835.0475506229823</v>
      </c>
      <c r="M33" s="82">
        <f t="shared" si="42"/>
        <v>4745.9552995269023</v>
      </c>
      <c r="N33" s="82">
        <f t="shared" si="42"/>
        <v>2819.1664829765605</v>
      </c>
      <c r="O33" s="82">
        <f t="shared" si="42"/>
        <v>2897.9210375702505</v>
      </c>
      <c r="P33" s="82">
        <f t="shared" si="42"/>
        <v>385.37093814605123</v>
      </c>
      <c r="Q33" s="83">
        <f t="shared" si="42"/>
        <v>4291.8531943662347</v>
      </c>
      <c r="S33" s="13">
        <v>1956</v>
      </c>
      <c r="T33" s="58"/>
      <c r="U33" s="58"/>
      <c r="V33" s="58"/>
      <c r="W33" s="58"/>
      <c r="X33" s="58"/>
      <c r="Y33" s="58"/>
      <c r="Z33" s="58"/>
      <c r="AA33" s="58"/>
      <c r="AB33" s="58"/>
      <c r="AC33" s="58"/>
      <c r="AD33" s="58"/>
      <c r="AE33" s="58"/>
      <c r="AF33" s="58"/>
      <c r="AG33" s="58"/>
      <c r="AH33" s="59"/>
      <c r="AJ33" s="13">
        <v>1956</v>
      </c>
      <c r="AK33" s="339">
        <f>'FY24 Aurora Prices for SecR'!AF32</f>
        <v>18.213999999999999</v>
      </c>
      <c r="AL33" s="339">
        <f>'FY24 Aurora Prices for SecR'!AG32</f>
        <v>23.166</v>
      </c>
      <c r="AM33" s="339">
        <f>'FY24 Aurora Prices for SecR'!AH32</f>
        <v>26.731000000000002</v>
      </c>
      <c r="AN33" s="339">
        <f>'FY24 Aurora Prices for SecR'!AI32</f>
        <v>14.398</v>
      </c>
      <c r="AO33" s="339">
        <f>'FY24 Aurora Prices for SecR'!AJ32</f>
        <v>22.254999999999999</v>
      </c>
      <c r="AP33" s="339">
        <f>'FY24 Aurora Prices for SecR'!AK32</f>
        <v>20.93</v>
      </c>
      <c r="AQ33" s="339">
        <f>'FY24 Aurora Prices for SecR'!AL32</f>
        <v>0</v>
      </c>
      <c r="AR33" s="339">
        <f>'FY24 Aurora Prices for SecR'!AM32</f>
        <v>0</v>
      </c>
      <c r="AS33" s="339">
        <f>'FY24 Aurora Prices for SecR'!AN32</f>
        <v>0</v>
      </c>
      <c r="AT33" s="339">
        <f>'FY24 Aurora Prices for SecR'!AO32</f>
        <v>12.343999999999999</v>
      </c>
      <c r="AU33" s="339">
        <f>'FY24 Aurora Prices for SecR'!AP32</f>
        <v>25.859000000000002</v>
      </c>
      <c r="AV33" s="340">
        <f>'FY24 Aurora Prices for SecR'!AQ32</f>
        <v>29.579000000000001</v>
      </c>
      <c r="AW33" s="550"/>
      <c r="AX33" s="13">
        <v>1956</v>
      </c>
      <c r="AY33" s="74"/>
      <c r="AZ33" s="74"/>
      <c r="BA33" s="74"/>
      <c r="BB33" s="74"/>
      <c r="BC33" s="74"/>
      <c r="BD33" s="74"/>
      <c r="BE33" s="74"/>
      <c r="BF33" s="74"/>
      <c r="BG33" s="74"/>
      <c r="BH33" s="74"/>
      <c r="BI33" s="74"/>
      <c r="BJ33" s="75"/>
      <c r="BL33" s="13">
        <v>1956</v>
      </c>
      <c r="BM33" s="21">
        <f t="shared" si="7"/>
        <v>6167062.8561415281</v>
      </c>
      <c r="BN33" s="21">
        <f t="shared" si="1"/>
        <v>40996170.178654917</v>
      </c>
      <c r="BO33" s="21">
        <f t="shared" si="2"/>
        <v>78774579.11662659</v>
      </c>
      <c r="BP33" s="21">
        <f t="shared" si="3"/>
        <v>73468204.650626957</v>
      </c>
      <c r="BQ33" s="21">
        <f t="shared" si="4"/>
        <v>96918661.536165744</v>
      </c>
      <c r="BR33" s="21">
        <f t="shared" si="8"/>
        <v>72410064.990884528</v>
      </c>
      <c r="BS33" s="21">
        <f t="shared" si="9"/>
        <v>0</v>
      </c>
      <c r="BT33" s="21">
        <f t="shared" si="10"/>
        <v>0</v>
      </c>
      <c r="BU33" s="21">
        <f t="shared" si="11"/>
        <v>0</v>
      </c>
      <c r="BV33" s="21">
        <f t="shared" si="5"/>
        <v>0</v>
      </c>
      <c r="BW33" s="21">
        <f t="shared" si="12"/>
        <v>43586549.729715899</v>
      </c>
      <c r="BX33" s="21">
        <f t="shared" si="13"/>
        <v>26244297.389984719</v>
      </c>
      <c r="BY33" s="21">
        <f t="shared" si="14"/>
        <v>28775938.602443181</v>
      </c>
      <c r="BZ33" s="21">
        <f t="shared" si="15"/>
        <v>8207198.6251838757</v>
      </c>
      <c r="CA33" s="22">
        <f t="shared" si="16"/>
        <v>475548727.6764279</v>
      </c>
      <c r="CC33" s="13">
        <v>1956</v>
      </c>
      <c r="CD33" s="53"/>
      <c r="CE33" s="53"/>
      <c r="CF33" s="53"/>
      <c r="CG33" s="53"/>
      <c r="CH33" s="53"/>
      <c r="CI33" s="53"/>
      <c r="CJ33" s="53"/>
      <c r="CK33" s="53"/>
      <c r="CL33" s="53"/>
      <c r="CM33" s="53"/>
      <c r="CN33" s="53"/>
      <c r="CO33" s="53"/>
      <c r="CP33" s="53"/>
      <c r="CQ33" s="53"/>
      <c r="CR33" s="54"/>
    </row>
    <row r="34" spans="2:96" x14ac:dyDescent="0.25">
      <c r="B34" s="13">
        <v>1957</v>
      </c>
      <c r="C34" s="82">
        <f t="shared" ref="C34:Q34" si="43">C134-C$100</f>
        <v>477.70251865735281</v>
      </c>
      <c r="D34" s="82">
        <f t="shared" si="43"/>
        <v>899.18103563242948</v>
      </c>
      <c r="E34" s="82">
        <f t="shared" si="43"/>
        <v>1532.7947543631035</v>
      </c>
      <c r="F34" s="82">
        <f t="shared" si="43"/>
        <v>2166.6431366535844</v>
      </c>
      <c r="G34" s="82">
        <f t="shared" si="43"/>
        <v>1787.0769552705497</v>
      </c>
      <c r="H34" s="82">
        <f t="shared" si="43"/>
        <v>2676.3777658064828</v>
      </c>
      <c r="I34" s="82">
        <f t="shared" si="43"/>
        <v>4559.5685765792678</v>
      </c>
      <c r="J34" s="82">
        <f t="shared" si="43"/>
        <v>2219.6790275262565</v>
      </c>
      <c r="K34" s="82">
        <f t="shared" si="43"/>
        <v>6753.2709161100811</v>
      </c>
      <c r="L34" s="82">
        <f t="shared" si="43"/>
        <v>6709.5008587496823</v>
      </c>
      <c r="M34" s="82">
        <f t="shared" si="43"/>
        <v>2136.1222937262028</v>
      </c>
      <c r="N34" s="82">
        <f t="shared" si="43"/>
        <v>1615.5169008677403</v>
      </c>
      <c r="O34" s="82">
        <f t="shared" si="43"/>
        <v>456.74301763857966</v>
      </c>
      <c r="P34" s="82">
        <f t="shared" si="43"/>
        <v>248.04755742230191</v>
      </c>
      <c r="Q34" s="83">
        <f t="shared" si="43"/>
        <v>2483.6380894915619</v>
      </c>
      <c r="S34" s="13">
        <v>1957</v>
      </c>
      <c r="T34" s="58"/>
      <c r="U34" s="58"/>
      <c r="V34" s="58"/>
      <c r="W34" s="58"/>
      <c r="X34" s="58"/>
      <c r="Y34" s="58"/>
      <c r="Z34" s="58"/>
      <c r="AA34" s="58"/>
      <c r="AB34" s="58"/>
      <c r="AC34" s="58"/>
      <c r="AD34" s="58"/>
      <c r="AE34" s="58"/>
      <c r="AF34" s="58"/>
      <c r="AG34" s="58"/>
      <c r="AH34" s="59"/>
      <c r="AJ34" s="13">
        <v>1957</v>
      </c>
      <c r="AK34" s="339">
        <f>'FY24 Aurora Prices for SecR'!AF33</f>
        <v>19.108000000000001</v>
      </c>
      <c r="AL34" s="339">
        <f>'FY24 Aurora Prices for SecR'!AG33</f>
        <v>27.437000000000001</v>
      </c>
      <c r="AM34" s="339">
        <f>'FY24 Aurora Prices for SecR'!AH33</f>
        <v>33.630000000000003</v>
      </c>
      <c r="AN34" s="339">
        <f>'FY24 Aurora Prices for SecR'!AI33</f>
        <v>29.646000000000001</v>
      </c>
      <c r="AO34" s="339">
        <f>'FY24 Aurora Prices for SecR'!AJ33</f>
        <v>31.968</v>
      </c>
      <c r="AP34" s="339">
        <f>'FY24 Aurora Prices for SecR'!AK33</f>
        <v>26.05</v>
      </c>
      <c r="AQ34" s="339">
        <f>'FY24 Aurora Prices for SecR'!AL33</f>
        <v>9.8109999999999999</v>
      </c>
      <c r="AR34" s="339">
        <f>'FY24 Aurora Prices for SecR'!AM33</f>
        <v>0</v>
      </c>
      <c r="AS34" s="339">
        <f>'FY24 Aurora Prices for SecR'!AN33</f>
        <v>0</v>
      </c>
      <c r="AT34" s="339">
        <f>'FY24 Aurora Prices for SecR'!AO33</f>
        <v>23.254999999999999</v>
      </c>
      <c r="AU34" s="339">
        <f>'FY24 Aurora Prices for SecR'!AP33</f>
        <v>31.768000000000001</v>
      </c>
      <c r="AV34" s="340">
        <f>'FY24 Aurora Prices for SecR'!AQ33</f>
        <v>29.355</v>
      </c>
      <c r="AW34" s="550"/>
      <c r="AX34" s="13">
        <v>1957</v>
      </c>
      <c r="AY34" s="74"/>
      <c r="AZ34" s="74"/>
      <c r="BA34" s="74"/>
      <c r="BB34" s="74"/>
      <c r="BC34" s="74"/>
      <c r="BD34" s="74"/>
      <c r="BE34" s="74"/>
      <c r="BF34" s="74"/>
      <c r="BG34" s="74"/>
      <c r="BH34" s="74"/>
      <c r="BI34" s="74"/>
      <c r="BJ34" s="75"/>
      <c r="BL34" s="13">
        <v>1957</v>
      </c>
      <c r="BM34" s="21">
        <f t="shared" si="7"/>
        <v>6791187.1565194959</v>
      </c>
      <c r="BN34" s="21">
        <f t="shared" si="1"/>
        <v>17762997.653745815</v>
      </c>
      <c r="BO34" s="21">
        <f t="shared" si="2"/>
        <v>38351628.366387993</v>
      </c>
      <c r="BP34" s="21">
        <f t="shared" si="3"/>
        <v>47788833.007348731</v>
      </c>
      <c r="BQ34" s="21">
        <f t="shared" si="4"/>
        <v>38390873.543291755</v>
      </c>
      <c r="BR34" s="21">
        <f t="shared" si="8"/>
        <v>51871412.754648611</v>
      </c>
      <c r="BS34" s="21">
        <f t="shared" si="9"/>
        <v>16104213.829734908</v>
      </c>
      <c r="BT34" s="21">
        <f t="shared" si="10"/>
        <v>7839817.5380616365</v>
      </c>
      <c r="BU34" s="21">
        <f t="shared" si="11"/>
        <v>0</v>
      </c>
      <c r="BV34" s="21">
        <f t="shared" si="5"/>
        <v>0</v>
      </c>
      <c r="BW34" s="21">
        <f t="shared" si="12"/>
        <v>36958589.811808512</v>
      </c>
      <c r="BX34" s="21">
        <f t="shared" si="13"/>
        <v>18475826.726435896</v>
      </c>
      <c r="BY34" s="21">
        <f t="shared" si="14"/>
        <v>5571767.8787874812</v>
      </c>
      <c r="BZ34" s="21">
        <f t="shared" si="15"/>
        <v>5242633.9546548044</v>
      </c>
      <c r="CA34" s="22">
        <f t="shared" si="16"/>
        <v>291149782.22142565</v>
      </c>
      <c r="CC34" s="13">
        <v>1957</v>
      </c>
      <c r="CD34" s="53"/>
      <c r="CE34" s="53"/>
      <c r="CF34" s="53"/>
      <c r="CG34" s="53"/>
      <c r="CH34" s="53"/>
      <c r="CI34" s="53"/>
      <c r="CJ34" s="53"/>
      <c r="CK34" s="53"/>
      <c r="CL34" s="53"/>
      <c r="CM34" s="53"/>
      <c r="CN34" s="53"/>
      <c r="CO34" s="53"/>
      <c r="CP34" s="53"/>
      <c r="CQ34" s="53"/>
      <c r="CR34" s="54"/>
    </row>
    <row r="35" spans="2:96" x14ac:dyDescent="0.25">
      <c r="B35" s="13">
        <v>1958</v>
      </c>
      <c r="C35" s="82">
        <f t="shared" ref="C35:Q35" si="44">C135-C$100</f>
        <v>-235.63893984047718</v>
      </c>
      <c r="D35" s="82">
        <f t="shared" si="44"/>
        <v>356.85247510550835</v>
      </c>
      <c r="E35" s="82">
        <f t="shared" si="44"/>
        <v>21.244039511173469</v>
      </c>
      <c r="F35" s="82">
        <f t="shared" si="44"/>
        <v>3308.5391768247837</v>
      </c>
      <c r="G35" s="82">
        <f t="shared" si="44"/>
        <v>4031.7801042740102</v>
      </c>
      <c r="H35" s="82">
        <f t="shared" si="44"/>
        <v>2118.5521228295638</v>
      </c>
      <c r="I35" s="82">
        <f t="shared" si="44"/>
        <v>707.03284775163775</v>
      </c>
      <c r="J35" s="82">
        <f t="shared" si="44"/>
        <v>2630.7628837069578</v>
      </c>
      <c r="K35" s="82">
        <f t="shared" si="44"/>
        <v>5756.0825635110814</v>
      </c>
      <c r="L35" s="82">
        <f t="shared" si="44"/>
        <v>5485.5318660056828</v>
      </c>
      <c r="M35" s="82">
        <f t="shared" si="44"/>
        <v>1620.4474392081029</v>
      </c>
      <c r="N35" s="82">
        <f t="shared" si="44"/>
        <v>1328.8278642530204</v>
      </c>
      <c r="O35" s="82">
        <f t="shared" si="44"/>
        <v>579.64203042714962</v>
      </c>
      <c r="P35" s="82">
        <f t="shared" si="44"/>
        <v>330.77545858492158</v>
      </c>
      <c r="Q35" s="83">
        <f t="shared" si="44"/>
        <v>2117.3737199403986</v>
      </c>
      <c r="S35" s="13">
        <v>1958</v>
      </c>
      <c r="T35" s="58"/>
      <c r="U35" s="58"/>
      <c r="V35" s="58"/>
      <c r="W35" s="58"/>
      <c r="X35" s="58"/>
      <c r="Y35" s="58"/>
      <c r="Z35" s="58"/>
      <c r="AA35" s="58"/>
      <c r="AB35" s="58"/>
      <c r="AC35" s="58"/>
      <c r="AD35" s="58"/>
      <c r="AE35" s="58"/>
      <c r="AF35" s="58"/>
      <c r="AG35" s="58"/>
      <c r="AH35" s="59"/>
      <c r="AJ35" s="13">
        <v>1958</v>
      </c>
      <c r="AK35" s="339">
        <f>'FY24 Aurora Prices for SecR'!AF34</f>
        <v>25.562000000000001</v>
      </c>
      <c r="AL35" s="339">
        <f>'FY24 Aurora Prices for SecR'!AG34</f>
        <v>32.435000000000002</v>
      </c>
      <c r="AM35" s="339">
        <f>'FY24 Aurora Prices for SecR'!AH34</f>
        <v>42.511000000000003</v>
      </c>
      <c r="AN35" s="339">
        <f>'FY24 Aurora Prices for SecR'!AI34</f>
        <v>30.224</v>
      </c>
      <c r="AO35" s="339">
        <f>'FY24 Aurora Prices for SecR'!AJ34</f>
        <v>28.914000000000001</v>
      </c>
      <c r="AP35" s="339">
        <f>'FY24 Aurora Prices for SecR'!AK34</f>
        <v>27.29</v>
      </c>
      <c r="AQ35" s="339">
        <f>'FY24 Aurora Prices for SecR'!AL34</f>
        <v>14.964</v>
      </c>
      <c r="AR35" s="339">
        <f>'FY24 Aurora Prices for SecR'!AM34</f>
        <v>0.81599999999999995</v>
      </c>
      <c r="AS35" s="339">
        <f>'FY24 Aurora Prices for SecR'!AN34</f>
        <v>0</v>
      </c>
      <c r="AT35" s="339">
        <f>'FY24 Aurora Prices for SecR'!AO34</f>
        <v>26.501999999999999</v>
      </c>
      <c r="AU35" s="339">
        <f>'FY24 Aurora Prices for SecR'!AP34</f>
        <v>33.106000000000002</v>
      </c>
      <c r="AV35" s="340">
        <f>'FY24 Aurora Prices for SecR'!AQ34</f>
        <v>31.204000000000001</v>
      </c>
      <c r="AW35" s="550"/>
      <c r="AX35" s="13">
        <v>1958</v>
      </c>
      <c r="AY35" s="74"/>
      <c r="AZ35" s="74"/>
      <c r="BA35" s="74"/>
      <c r="BB35" s="74"/>
      <c r="BC35" s="74"/>
      <c r="BD35" s="74"/>
      <c r="BE35" s="74"/>
      <c r="BF35" s="74"/>
      <c r="BG35" s="74"/>
      <c r="BH35" s="74"/>
      <c r="BI35" s="74"/>
      <c r="BJ35" s="75"/>
      <c r="BL35" s="13">
        <v>1958</v>
      </c>
      <c r="BM35" s="21">
        <f t="shared" si="7"/>
        <v>-4481411.5196704948</v>
      </c>
      <c r="BN35" s="21">
        <f t="shared" si="1"/>
        <v>8333647.2216339577</v>
      </c>
      <c r="BO35" s="21">
        <f t="shared" si="2"/>
        <v>671910.3905626646</v>
      </c>
      <c r="BP35" s="21">
        <f t="shared" si="3"/>
        <v>74397982.331782088</v>
      </c>
      <c r="BQ35" s="21">
        <f t="shared" si="4"/>
        <v>78338326.036305726</v>
      </c>
      <c r="BR35" s="21">
        <f t="shared" si="8"/>
        <v>43014573.849421978</v>
      </c>
      <c r="BS35" s="21">
        <f t="shared" si="9"/>
        <v>3808814.2321519828</v>
      </c>
      <c r="BT35" s="21">
        <f t="shared" si="10"/>
        <v>14172024.885044731</v>
      </c>
      <c r="BU35" s="21">
        <f t="shared" si="11"/>
        <v>3494540.7486378308</v>
      </c>
      <c r="BV35" s="21">
        <f t="shared" si="5"/>
        <v>0</v>
      </c>
      <c r="BW35" s="21">
        <f t="shared" si="12"/>
        <v>31951152.937216498</v>
      </c>
      <c r="BX35" s="21">
        <f t="shared" si="13"/>
        <v>15837183.098625777</v>
      </c>
      <c r="BY35" s="21">
        <f t="shared" si="14"/>
        <v>7368817.5587793468</v>
      </c>
      <c r="BZ35" s="21">
        <f t="shared" si="15"/>
        <v>7431492.5349724032</v>
      </c>
      <c r="CA35" s="22">
        <f t="shared" si="16"/>
        <v>284339054.30546451</v>
      </c>
      <c r="CC35" s="13">
        <v>1958</v>
      </c>
      <c r="CD35" s="53"/>
      <c r="CE35" s="53"/>
      <c r="CF35" s="53"/>
      <c r="CG35" s="53"/>
      <c r="CH35" s="53"/>
      <c r="CI35" s="53"/>
      <c r="CJ35" s="53"/>
      <c r="CK35" s="53"/>
      <c r="CL35" s="53"/>
      <c r="CM35" s="53"/>
      <c r="CN35" s="53"/>
      <c r="CO35" s="53"/>
      <c r="CP35" s="53"/>
      <c r="CQ35" s="53"/>
      <c r="CR35" s="54"/>
    </row>
    <row r="36" spans="2:96" x14ac:dyDescent="0.25">
      <c r="B36" s="13">
        <v>1959</v>
      </c>
      <c r="C36" s="82">
        <f t="shared" ref="C36:Q36" si="45">C136-C$100</f>
        <v>-56.479928188417034</v>
      </c>
      <c r="D36" s="82">
        <f t="shared" si="45"/>
        <v>1753.2698469819879</v>
      </c>
      <c r="E36" s="82">
        <f t="shared" si="45"/>
        <v>3204.861405912563</v>
      </c>
      <c r="F36" s="82">
        <f t="shared" si="45"/>
        <v>5930.6403080622831</v>
      </c>
      <c r="G36" s="82">
        <f t="shared" si="45"/>
        <v>6475.6919045469094</v>
      </c>
      <c r="H36" s="82">
        <f t="shared" si="45"/>
        <v>3352.4782907773933</v>
      </c>
      <c r="I36" s="82">
        <f t="shared" si="45"/>
        <v>2639.6091011894678</v>
      </c>
      <c r="J36" s="82">
        <f t="shared" si="45"/>
        <v>2138.9195639431173</v>
      </c>
      <c r="K36" s="82">
        <f t="shared" si="45"/>
        <v>3239.0098694347198</v>
      </c>
      <c r="L36" s="82">
        <f t="shared" si="45"/>
        <v>5800.1186223522827</v>
      </c>
      <c r="M36" s="82">
        <f t="shared" si="45"/>
        <v>5400.5083619198031</v>
      </c>
      <c r="N36" s="82">
        <f t="shared" si="45"/>
        <v>2880.5534858107103</v>
      </c>
      <c r="O36" s="82">
        <f t="shared" si="45"/>
        <v>3410.0746827355206</v>
      </c>
      <c r="P36" s="82">
        <f t="shared" si="45"/>
        <v>3196.6363507436909</v>
      </c>
      <c r="Q36" s="83">
        <f t="shared" si="45"/>
        <v>3651.8749141319749</v>
      </c>
      <c r="S36" s="13">
        <v>1959</v>
      </c>
      <c r="T36" s="58"/>
      <c r="U36" s="58"/>
      <c r="V36" s="58"/>
      <c r="W36" s="58"/>
      <c r="X36" s="58"/>
      <c r="Y36" s="58"/>
      <c r="Z36" s="58"/>
      <c r="AA36" s="58"/>
      <c r="AB36" s="58"/>
      <c r="AC36" s="58"/>
      <c r="AD36" s="58"/>
      <c r="AE36" s="58"/>
      <c r="AF36" s="58"/>
      <c r="AG36" s="58"/>
      <c r="AH36" s="59"/>
      <c r="AJ36" s="13">
        <v>1959</v>
      </c>
      <c r="AK36" s="339">
        <f>'FY24 Aurora Prices for SecR'!AF35</f>
        <v>22.922000000000001</v>
      </c>
      <c r="AL36" s="339">
        <f>'FY24 Aurora Prices for SecR'!AG35</f>
        <v>24.082999999999998</v>
      </c>
      <c r="AM36" s="339">
        <f>'FY24 Aurora Prices for SecR'!AH35</f>
        <v>28.213999999999999</v>
      </c>
      <c r="AN36" s="339">
        <f>'FY24 Aurora Prices for SecR'!AI35</f>
        <v>14.507</v>
      </c>
      <c r="AO36" s="339">
        <f>'FY24 Aurora Prices for SecR'!AJ35</f>
        <v>21.285</v>
      </c>
      <c r="AP36" s="339">
        <f>'FY24 Aurora Prices for SecR'!AK35</f>
        <v>21.603000000000002</v>
      </c>
      <c r="AQ36" s="339">
        <f>'FY24 Aurora Prices for SecR'!AL35</f>
        <v>9.1820000000000004</v>
      </c>
      <c r="AR36" s="339">
        <f>'FY24 Aurora Prices for SecR'!AM35</f>
        <v>10.302</v>
      </c>
      <c r="AS36" s="339">
        <f>'FY24 Aurora Prices for SecR'!AN35</f>
        <v>0</v>
      </c>
      <c r="AT36" s="339">
        <f>'FY24 Aurora Prices for SecR'!AO35</f>
        <v>10.454000000000001</v>
      </c>
      <c r="AU36" s="339">
        <f>'FY24 Aurora Prices for SecR'!AP35</f>
        <v>24.545000000000002</v>
      </c>
      <c r="AV36" s="340">
        <f>'FY24 Aurora Prices for SecR'!AQ35</f>
        <v>18.527999999999999</v>
      </c>
      <c r="AW36" s="550"/>
      <c r="AX36" s="13">
        <v>1959</v>
      </c>
      <c r="AY36" s="74"/>
      <c r="AZ36" s="74"/>
      <c r="BA36" s="74"/>
      <c r="BB36" s="74"/>
      <c r="BC36" s="74"/>
      <c r="BD36" s="74"/>
      <c r="BE36" s="74"/>
      <c r="BF36" s="74"/>
      <c r="BG36" s="74"/>
      <c r="BH36" s="74"/>
      <c r="BI36" s="74"/>
      <c r="BJ36" s="75"/>
      <c r="BL36" s="13">
        <v>1959</v>
      </c>
      <c r="BM36" s="21">
        <f t="shared" si="7"/>
        <v>-963206.88796756207</v>
      </c>
      <c r="BN36" s="21">
        <f t="shared" si="1"/>
        <v>30401278.361904394</v>
      </c>
      <c r="BO36" s="21">
        <f t="shared" si="2"/>
        <v>67273938.021574274</v>
      </c>
      <c r="BP36" s="21">
        <f t="shared" si="3"/>
        <v>64010634.418100297</v>
      </c>
      <c r="BQ36" s="21">
        <f t="shared" si="4"/>
        <v>92625188.670524806</v>
      </c>
      <c r="BR36" s="21">
        <f t="shared" si="8"/>
        <v>53883149.855654038</v>
      </c>
      <c r="BS36" s="21">
        <f t="shared" si="9"/>
        <v>8725280.6761638112</v>
      </c>
      <c r="BT36" s="21">
        <f t="shared" si="10"/>
        <v>7070241.3970052535</v>
      </c>
      <c r="BU36" s="21">
        <f t="shared" si="11"/>
        <v>24826000.07813786</v>
      </c>
      <c r="BV36" s="21">
        <f t="shared" si="5"/>
        <v>0</v>
      </c>
      <c r="BW36" s="21">
        <f t="shared" si="12"/>
        <v>42003944.325139157</v>
      </c>
      <c r="BX36" s="21">
        <f t="shared" si="13"/>
        <v>25453146.711320598</v>
      </c>
      <c r="BY36" s="21">
        <f t="shared" si="14"/>
        <v>32140908.705693446</v>
      </c>
      <c r="BZ36" s="21">
        <f t="shared" si="15"/>
        <v>42643640.380736955</v>
      </c>
      <c r="CA36" s="22">
        <f t="shared" si="16"/>
        <v>490094144.71398729</v>
      </c>
      <c r="CC36" s="13">
        <v>1959</v>
      </c>
      <c r="CD36" s="53"/>
      <c r="CE36" s="53"/>
      <c r="CF36" s="53"/>
      <c r="CG36" s="53"/>
      <c r="CH36" s="53"/>
      <c r="CI36" s="53"/>
      <c r="CJ36" s="53"/>
      <c r="CK36" s="53"/>
      <c r="CL36" s="53"/>
      <c r="CM36" s="53"/>
      <c r="CN36" s="53"/>
      <c r="CO36" s="53"/>
      <c r="CP36" s="53"/>
      <c r="CQ36" s="53"/>
      <c r="CR36" s="54"/>
    </row>
    <row r="37" spans="2:96" x14ac:dyDescent="0.25">
      <c r="B37" s="13">
        <v>1960</v>
      </c>
      <c r="C37" s="82">
        <f t="shared" ref="C37:Q37" si="46">C137-C$100</f>
        <v>4001.2828165165438</v>
      </c>
      <c r="D37" s="82">
        <f t="shared" si="46"/>
        <v>3791.4868492391979</v>
      </c>
      <c r="E37" s="82">
        <f t="shared" si="46"/>
        <v>2989.8129493250635</v>
      </c>
      <c r="F37" s="82">
        <f t="shared" si="46"/>
        <v>3445.5824121325832</v>
      </c>
      <c r="G37" s="82">
        <f t="shared" si="46"/>
        <v>3681.9663707565105</v>
      </c>
      <c r="H37" s="82">
        <f t="shared" si="46"/>
        <v>2007.1968948974936</v>
      </c>
      <c r="I37" s="82">
        <f t="shared" si="46"/>
        <v>4910.9070550771685</v>
      </c>
      <c r="J37" s="82">
        <f t="shared" si="46"/>
        <v>3119.4316160383869</v>
      </c>
      <c r="K37" s="82">
        <f t="shared" si="46"/>
        <v>3387.5502034963902</v>
      </c>
      <c r="L37" s="82">
        <f t="shared" si="46"/>
        <v>4267.403220348283</v>
      </c>
      <c r="M37" s="82">
        <f t="shared" si="46"/>
        <v>3053.5608584152724</v>
      </c>
      <c r="N37" s="82">
        <f t="shared" si="46"/>
        <v>2214.2798147419808</v>
      </c>
      <c r="O37" s="82">
        <f t="shared" si="46"/>
        <v>542.51111588469939</v>
      </c>
      <c r="P37" s="82">
        <f t="shared" si="46"/>
        <v>261.81296815187125</v>
      </c>
      <c r="Q37" s="83">
        <f t="shared" si="46"/>
        <v>3022.7004886959476</v>
      </c>
      <c r="S37" s="13">
        <v>1960</v>
      </c>
      <c r="T37" s="58"/>
      <c r="U37" s="58"/>
      <c r="V37" s="58"/>
      <c r="W37" s="58"/>
      <c r="X37" s="58"/>
      <c r="Y37" s="58"/>
      <c r="Z37" s="58"/>
      <c r="AA37" s="58"/>
      <c r="AB37" s="58"/>
      <c r="AC37" s="58"/>
      <c r="AD37" s="58"/>
      <c r="AE37" s="58"/>
      <c r="AF37" s="58"/>
      <c r="AG37" s="58"/>
      <c r="AH37" s="59"/>
      <c r="AJ37" s="13">
        <v>1960</v>
      </c>
      <c r="AK37" s="339">
        <f>'FY24 Aurora Prices for SecR'!AF36</f>
        <v>5.1260000000000003</v>
      </c>
      <c r="AL37" s="339">
        <f>'FY24 Aurora Prices for SecR'!AG36</f>
        <v>17.013000000000002</v>
      </c>
      <c r="AM37" s="339">
        <f>'FY24 Aurora Prices for SecR'!AH36</f>
        <v>30.120999999999999</v>
      </c>
      <c r="AN37" s="339">
        <f>'FY24 Aurora Prices for SecR'!AI36</f>
        <v>27.512</v>
      </c>
      <c r="AO37" s="339">
        <f>'FY24 Aurora Prices for SecR'!AJ36</f>
        <v>30.837</v>
      </c>
      <c r="AP37" s="339">
        <f>'FY24 Aurora Prices for SecR'!AK36</f>
        <v>28.675000000000001</v>
      </c>
      <c r="AQ37" s="339">
        <f>'FY24 Aurora Prices for SecR'!AL36</f>
        <v>5.2469999999999999</v>
      </c>
      <c r="AR37" s="339">
        <f>'FY24 Aurora Prices for SecR'!AM36</f>
        <v>11.646000000000001</v>
      </c>
      <c r="AS37" s="339">
        <f>'FY24 Aurora Prices for SecR'!AN36</f>
        <v>2.847</v>
      </c>
      <c r="AT37" s="339">
        <f>'FY24 Aurora Prices for SecR'!AO36</f>
        <v>21.004000000000001</v>
      </c>
      <c r="AU37" s="339">
        <f>'FY24 Aurora Prices for SecR'!AP36</f>
        <v>30.341999999999999</v>
      </c>
      <c r="AV37" s="340">
        <f>'FY24 Aurora Prices for SecR'!AQ36</f>
        <v>29.814</v>
      </c>
      <c r="AW37" s="550"/>
      <c r="AX37" s="13">
        <v>1960</v>
      </c>
      <c r="AY37" s="74"/>
      <c r="AZ37" s="74"/>
      <c r="BA37" s="74"/>
      <c r="BB37" s="74"/>
      <c r="BC37" s="74"/>
      <c r="BD37" s="74"/>
      <c r="BE37" s="74"/>
      <c r="BF37" s="74"/>
      <c r="BG37" s="74"/>
      <c r="BH37" s="74"/>
      <c r="BI37" s="74"/>
      <c r="BJ37" s="75"/>
      <c r="BL37" s="13">
        <v>1960</v>
      </c>
      <c r="BM37" s="21">
        <f t="shared" si="7"/>
        <v>15259868.333793072</v>
      </c>
      <c r="BN37" s="21">
        <f t="shared" si="1"/>
        <v>46443287.351596668</v>
      </c>
      <c r="BO37" s="21">
        <f t="shared" si="2"/>
        <v>67001779.949885458</v>
      </c>
      <c r="BP37" s="21">
        <f t="shared" si="3"/>
        <v>70527378.312008157</v>
      </c>
      <c r="BQ37" s="21">
        <f t="shared" si="4"/>
        <v>76299415.567212448</v>
      </c>
      <c r="BR37" s="21">
        <f t="shared" si="8"/>
        <v>42821939.995122105</v>
      </c>
      <c r="BS37" s="21">
        <f t="shared" si="9"/>
        <v>9276310.5544763636</v>
      </c>
      <c r="BT37" s="21">
        <f t="shared" si="10"/>
        <v>5892356.7681672294</v>
      </c>
      <c r="BU37" s="21">
        <f t="shared" si="11"/>
        <v>29351848.794419706</v>
      </c>
      <c r="BV37" s="21">
        <f t="shared" si="5"/>
        <v>8747493.8171987236</v>
      </c>
      <c r="BW37" s="21">
        <f t="shared" si="12"/>
        <v>47717922.248994865</v>
      </c>
      <c r="BX37" s="21">
        <f t="shared" si="13"/>
        <v>24186844.130004425</v>
      </c>
      <c r="BY37" s="21">
        <f t="shared" si="14"/>
        <v>6320974.9548186427</v>
      </c>
      <c r="BZ37" s="21">
        <f t="shared" si="15"/>
        <v>5620098.11938552</v>
      </c>
      <c r="CA37" s="22">
        <f t="shared" si="16"/>
        <v>455467518.89708346</v>
      </c>
      <c r="CC37" s="13">
        <v>1960</v>
      </c>
      <c r="CD37" s="53"/>
      <c r="CE37" s="53"/>
      <c r="CF37" s="53"/>
      <c r="CG37" s="53"/>
      <c r="CH37" s="53"/>
      <c r="CI37" s="53"/>
      <c r="CJ37" s="53"/>
      <c r="CK37" s="53"/>
      <c r="CL37" s="53"/>
      <c r="CM37" s="53"/>
      <c r="CN37" s="53"/>
      <c r="CO37" s="53"/>
      <c r="CP37" s="53"/>
      <c r="CQ37" s="53"/>
      <c r="CR37" s="54"/>
    </row>
    <row r="38" spans="2:96" x14ac:dyDescent="0.25">
      <c r="B38" s="13">
        <v>1961</v>
      </c>
      <c r="C38" s="82">
        <f t="shared" ref="C38:Q38" si="47">C138-C$100</f>
        <v>87.429038705393396</v>
      </c>
      <c r="D38" s="82">
        <f t="shared" si="47"/>
        <v>1009.0697153001183</v>
      </c>
      <c r="E38" s="82">
        <f t="shared" si="47"/>
        <v>670.15195217096334</v>
      </c>
      <c r="F38" s="82">
        <f t="shared" si="47"/>
        <v>4037.444403497183</v>
      </c>
      <c r="G38" s="82">
        <f t="shared" si="47"/>
        <v>3655.8177716057107</v>
      </c>
      <c r="H38" s="82">
        <f t="shared" si="47"/>
        <v>4085.7381038044932</v>
      </c>
      <c r="I38" s="82">
        <f t="shared" si="47"/>
        <v>2763.5141646269876</v>
      </c>
      <c r="J38" s="82">
        <f t="shared" si="47"/>
        <v>1160.7921493402573</v>
      </c>
      <c r="K38" s="82">
        <f t="shared" si="47"/>
        <v>4302.1581524946814</v>
      </c>
      <c r="L38" s="82">
        <f t="shared" si="47"/>
        <v>6853.7012864906837</v>
      </c>
      <c r="M38" s="82">
        <f t="shared" si="47"/>
        <v>1728.7458793642618</v>
      </c>
      <c r="N38" s="82">
        <f t="shared" si="47"/>
        <v>1247.903813410041</v>
      </c>
      <c r="O38" s="82">
        <f t="shared" si="47"/>
        <v>870.78542374802964</v>
      </c>
      <c r="P38" s="82">
        <f t="shared" si="47"/>
        <v>213.54400576465196</v>
      </c>
      <c r="Q38" s="83">
        <f t="shared" si="47"/>
        <v>2471.3736337468217</v>
      </c>
      <c r="S38" s="13">
        <v>1961</v>
      </c>
      <c r="T38" s="58"/>
      <c r="U38" s="58"/>
      <c r="V38" s="58"/>
      <c r="W38" s="58"/>
      <c r="X38" s="58"/>
      <c r="Y38" s="58"/>
      <c r="Z38" s="58"/>
      <c r="AA38" s="58"/>
      <c r="AB38" s="58"/>
      <c r="AC38" s="58"/>
      <c r="AD38" s="58"/>
      <c r="AE38" s="58"/>
      <c r="AF38" s="58"/>
      <c r="AG38" s="58"/>
      <c r="AH38" s="59"/>
      <c r="AJ38" s="13">
        <v>1961</v>
      </c>
      <c r="AK38" s="339">
        <f>'FY24 Aurora Prices for SecR'!AF37</f>
        <v>22.937999999999999</v>
      </c>
      <c r="AL38" s="339">
        <f>'FY24 Aurora Prices for SecR'!AG37</f>
        <v>28.658000000000001</v>
      </c>
      <c r="AM38" s="339">
        <f>'FY24 Aurora Prices for SecR'!AH37</f>
        <v>37.933999999999997</v>
      </c>
      <c r="AN38" s="339">
        <f>'FY24 Aurora Prices for SecR'!AI37</f>
        <v>25.835999999999999</v>
      </c>
      <c r="AO38" s="339">
        <f>'FY24 Aurora Prices for SecR'!AJ37</f>
        <v>30.065000000000001</v>
      </c>
      <c r="AP38" s="339">
        <f>'FY24 Aurora Prices for SecR'!AK37</f>
        <v>22.245000000000001</v>
      </c>
      <c r="AQ38" s="339">
        <f>'FY24 Aurora Prices for SecR'!AL37</f>
        <v>13.904</v>
      </c>
      <c r="AR38" s="339">
        <f>'FY24 Aurora Prices for SecR'!AM37</f>
        <v>8.4309999999999992</v>
      </c>
      <c r="AS38" s="339">
        <f>'FY24 Aurora Prices for SecR'!AN37</f>
        <v>0</v>
      </c>
      <c r="AT38" s="339">
        <f>'FY24 Aurora Prices for SecR'!AO37</f>
        <v>27.15</v>
      </c>
      <c r="AU38" s="339">
        <f>'FY24 Aurora Prices for SecR'!AP37</f>
        <v>34.396000000000001</v>
      </c>
      <c r="AV38" s="340">
        <f>'FY24 Aurora Prices for SecR'!AQ37</f>
        <v>31.126999999999999</v>
      </c>
      <c r="AW38" s="550"/>
      <c r="AX38" s="13">
        <v>1961</v>
      </c>
      <c r="AY38" s="74"/>
      <c r="AZ38" s="74"/>
      <c r="BA38" s="74"/>
      <c r="BB38" s="74"/>
      <c r="BC38" s="74"/>
      <c r="BD38" s="74"/>
      <c r="BE38" s="74"/>
      <c r="BF38" s="74"/>
      <c r="BG38" s="74"/>
      <c r="BH38" s="74"/>
      <c r="BI38" s="74"/>
      <c r="BJ38" s="75"/>
      <c r="BL38" s="13">
        <v>1961</v>
      </c>
      <c r="BM38" s="21">
        <f t="shared" ref="BM38:BM69" si="48">(C38*BM$5*24)*AK38</f>
        <v>1492052.7836292894</v>
      </c>
      <c r="BN38" s="21">
        <f t="shared" ref="BN38:BN69" si="49">(D38*BN$5*24)*AL38</f>
        <v>20820902.328770969</v>
      </c>
      <c r="BO38" s="21">
        <f t="shared" ref="BO38:BO69" si="50">(E38*BO$5*24)*AM38</f>
        <v>18913628.850318071</v>
      </c>
      <c r="BP38" s="21">
        <f t="shared" ref="BP38:BP69" si="51">(F38*BP$5*24)*AN38</f>
        <v>77607691.72491239</v>
      </c>
      <c r="BQ38" s="21">
        <f t="shared" ref="BQ38:BQ69" si="52">(G38*BQ$5*24)*AO38</f>
        <v>73860972.395834863</v>
      </c>
      <c r="BR38" s="21">
        <f t="shared" ref="BR38:BR69" si="53">(H38*BR$5*24)*AP38</f>
        <v>67620109.624633417</v>
      </c>
      <c r="BS38" s="21">
        <f t="shared" ref="BS38:BS69" si="54">(I38*BS$5*24)*AQ38</f>
        <v>13832604.340190507</v>
      </c>
      <c r="BT38" s="21">
        <f t="shared" ref="BT38:BT69" si="55">(J38*BT$5*24)*AQ38</f>
        <v>5810275.455993697</v>
      </c>
      <c r="BU38" s="21">
        <f t="shared" ref="BU38:BU69" si="56">(K38*BU$5*24)*AR38</f>
        <v>26985992.565459892</v>
      </c>
      <c r="BV38" s="21">
        <f t="shared" ref="BV38:BV69" si="57">(L38*BV$5*24)*AS38</f>
        <v>0</v>
      </c>
      <c r="BW38" s="21">
        <f t="shared" ref="BW38:BW69" si="58">(M38*BW$5*24)*AT38</f>
        <v>34919975.264806345</v>
      </c>
      <c r="BX38" s="21">
        <f t="shared" ref="BX38:BX69" si="59">(N38*BX$5*24)*AU38</f>
        <v>15452243.843778638</v>
      </c>
      <c r="BY38" s="21">
        <f t="shared" si="14"/>
        <v>11501389.607131096</v>
      </c>
      <c r="BZ38" s="21">
        <f t="shared" si="15"/>
        <v>4785828.6725541512</v>
      </c>
      <c r="CA38" s="22">
        <f t="shared" si="16"/>
        <v>373603667.45801336</v>
      </c>
      <c r="CC38" s="13">
        <v>1961</v>
      </c>
      <c r="CD38" s="53"/>
      <c r="CE38" s="53"/>
      <c r="CF38" s="53"/>
      <c r="CG38" s="53"/>
      <c r="CH38" s="53"/>
      <c r="CI38" s="53"/>
      <c r="CJ38" s="53"/>
      <c r="CK38" s="53"/>
      <c r="CL38" s="53"/>
      <c r="CM38" s="53"/>
      <c r="CN38" s="53"/>
      <c r="CO38" s="53"/>
      <c r="CP38" s="53"/>
      <c r="CQ38" s="53"/>
      <c r="CR38" s="54"/>
    </row>
    <row r="39" spans="2:96" x14ac:dyDescent="0.25">
      <c r="B39" s="13">
        <v>1962</v>
      </c>
      <c r="C39" s="82">
        <f t="shared" ref="C39:Q39" si="60">C139-C$100</f>
        <v>-516.00789846382668</v>
      </c>
      <c r="D39" s="82">
        <f t="shared" si="60"/>
        <v>526.58888685177862</v>
      </c>
      <c r="E39" s="82">
        <f t="shared" si="60"/>
        <v>675.15195735052293</v>
      </c>
      <c r="F39" s="82">
        <f t="shared" si="60"/>
        <v>2348.9230100271843</v>
      </c>
      <c r="G39" s="82">
        <f t="shared" si="60"/>
        <v>4469.4931685748106</v>
      </c>
      <c r="H39" s="82">
        <f t="shared" si="60"/>
        <v>155.82924813170303</v>
      </c>
      <c r="I39" s="82">
        <f t="shared" si="60"/>
        <v>1891.9660743584582</v>
      </c>
      <c r="J39" s="82">
        <f t="shared" si="60"/>
        <v>3672.7941334674169</v>
      </c>
      <c r="K39" s="82">
        <f t="shared" si="60"/>
        <v>3400.7100688171413</v>
      </c>
      <c r="L39" s="82">
        <f t="shared" si="60"/>
        <v>4103.3993788785838</v>
      </c>
      <c r="M39" s="82">
        <f t="shared" si="60"/>
        <v>1653.7387656403826</v>
      </c>
      <c r="N39" s="82">
        <f t="shared" si="60"/>
        <v>1832.4548465870312</v>
      </c>
      <c r="O39" s="82">
        <f t="shared" si="60"/>
        <v>1363.4505795018795</v>
      </c>
      <c r="P39" s="82">
        <f t="shared" si="60"/>
        <v>394.11428503719162</v>
      </c>
      <c r="Q39" s="83">
        <f t="shared" si="60"/>
        <v>1798.6216006669929</v>
      </c>
      <c r="S39" s="13">
        <v>1962</v>
      </c>
      <c r="T39" s="58"/>
      <c r="U39" s="58"/>
      <c r="V39" s="58"/>
      <c r="W39" s="58"/>
      <c r="X39" s="58"/>
      <c r="Y39" s="58"/>
      <c r="Z39" s="58"/>
      <c r="AA39" s="58"/>
      <c r="AB39" s="58"/>
      <c r="AC39" s="58"/>
      <c r="AD39" s="58"/>
      <c r="AE39" s="58"/>
      <c r="AF39" s="58"/>
      <c r="AG39" s="58"/>
      <c r="AH39" s="59"/>
      <c r="AJ39" s="13">
        <v>1962</v>
      </c>
      <c r="AK39" s="339">
        <f>'FY24 Aurora Prices for SecR'!AF38</f>
        <v>25.492000000000001</v>
      </c>
      <c r="AL39" s="339">
        <f>'FY24 Aurora Prices for SecR'!AG38</f>
        <v>26.506</v>
      </c>
      <c r="AM39" s="339">
        <f>'FY24 Aurora Prices for SecR'!AH38</f>
        <v>35.848999999999997</v>
      </c>
      <c r="AN39" s="339">
        <f>'FY24 Aurora Prices for SecR'!AI38</f>
        <v>29.135000000000002</v>
      </c>
      <c r="AO39" s="339">
        <f>'FY24 Aurora Prices for SecR'!AJ38</f>
        <v>27.690999999999999</v>
      </c>
      <c r="AP39" s="339">
        <f>'FY24 Aurora Prices for SecR'!AK38</f>
        <v>31.785</v>
      </c>
      <c r="AQ39" s="339">
        <f>'FY24 Aurora Prices for SecR'!AL38</f>
        <v>7.1859999999999999</v>
      </c>
      <c r="AR39" s="339">
        <f>'FY24 Aurora Prices for SecR'!AM38</f>
        <v>8.4879999999999995</v>
      </c>
      <c r="AS39" s="339">
        <f>'FY24 Aurora Prices for SecR'!AN38</f>
        <v>2.698</v>
      </c>
      <c r="AT39" s="339">
        <f>'FY24 Aurora Prices for SecR'!AO38</f>
        <v>23.984999999999999</v>
      </c>
      <c r="AU39" s="339">
        <f>'FY24 Aurora Prices for SecR'!AP38</f>
        <v>29.439</v>
      </c>
      <c r="AV39" s="340">
        <f>'FY24 Aurora Prices for SecR'!AQ38</f>
        <v>28.841000000000001</v>
      </c>
      <c r="AW39" s="550"/>
      <c r="AX39" s="13">
        <v>1962</v>
      </c>
      <c r="AY39" s="74"/>
      <c r="AZ39" s="74"/>
      <c r="BA39" s="74"/>
      <c r="BB39" s="74"/>
      <c r="BC39" s="74"/>
      <c r="BD39" s="74"/>
      <c r="BE39" s="74"/>
      <c r="BF39" s="74"/>
      <c r="BG39" s="74"/>
      <c r="BH39" s="74"/>
      <c r="BI39" s="74"/>
      <c r="BJ39" s="75"/>
      <c r="BL39" s="13">
        <v>1962</v>
      </c>
      <c r="BM39" s="21">
        <f t="shared" si="48"/>
        <v>-9786630.570644062</v>
      </c>
      <c r="BN39" s="21">
        <f t="shared" si="49"/>
        <v>10049590.825123137</v>
      </c>
      <c r="BO39" s="21">
        <f t="shared" si="50"/>
        <v>18007420.75417982</v>
      </c>
      <c r="BP39" s="21">
        <f t="shared" si="51"/>
        <v>50916288.691473663</v>
      </c>
      <c r="BQ39" s="21">
        <f t="shared" si="52"/>
        <v>83169902.142435417</v>
      </c>
      <c r="BR39" s="21">
        <f t="shared" si="53"/>
        <v>3685056.2929884386</v>
      </c>
      <c r="BS39" s="21">
        <f t="shared" si="54"/>
        <v>4894440.5557223568</v>
      </c>
      <c r="BT39" s="21">
        <f t="shared" si="55"/>
        <v>9501371.5115148686</v>
      </c>
      <c r="BU39" s="21">
        <f t="shared" si="56"/>
        <v>21475728.935705204</v>
      </c>
      <c r="BV39" s="21">
        <f t="shared" si="57"/>
        <v>7971099.4974343814</v>
      </c>
      <c r="BW39" s="21">
        <f t="shared" si="58"/>
        <v>29510703.674650125</v>
      </c>
      <c r="BX39" s="21">
        <f t="shared" si="59"/>
        <v>19420429.762323219</v>
      </c>
      <c r="BY39" s="21">
        <f t="shared" si="14"/>
        <v>15413230.69822304</v>
      </c>
      <c r="BZ39" s="21">
        <f t="shared" ref="BZ39:BZ70" si="61">(P39*BZ$5*24)*AV39</f>
        <v>8183988.068225503</v>
      </c>
      <c r="CA39" s="22">
        <f t="shared" si="16"/>
        <v>272412620.83935517</v>
      </c>
      <c r="CC39" s="13">
        <v>1962</v>
      </c>
      <c r="CD39" s="53"/>
      <c r="CE39" s="53"/>
      <c r="CF39" s="53"/>
      <c r="CG39" s="53"/>
      <c r="CH39" s="53"/>
      <c r="CI39" s="53"/>
      <c r="CJ39" s="53"/>
      <c r="CK39" s="53"/>
      <c r="CL39" s="53"/>
      <c r="CM39" s="53"/>
      <c r="CN39" s="53"/>
      <c r="CO39" s="53"/>
      <c r="CP39" s="53"/>
      <c r="CQ39" s="53"/>
      <c r="CR39" s="54"/>
    </row>
    <row r="40" spans="2:96" x14ac:dyDescent="0.25">
      <c r="B40" s="13">
        <v>1963</v>
      </c>
      <c r="C40" s="82">
        <f t="shared" ref="C40:Q40" si="62">C140-C$100</f>
        <v>428.04333199610301</v>
      </c>
      <c r="D40" s="82">
        <f t="shared" si="62"/>
        <v>1921.0035622767591</v>
      </c>
      <c r="E40" s="82">
        <f t="shared" si="62"/>
        <v>2767.7158663316623</v>
      </c>
      <c r="F40" s="82">
        <f t="shared" si="62"/>
        <v>2836.2708309923846</v>
      </c>
      <c r="G40" s="82">
        <f t="shared" si="62"/>
        <v>4632.4863770069096</v>
      </c>
      <c r="H40" s="82">
        <f t="shared" si="62"/>
        <v>794.35713291003322</v>
      </c>
      <c r="I40" s="82">
        <f t="shared" si="62"/>
        <v>758.83306654919761</v>
      </c>
      <c r="J40" s="82">
        <f t="shared" si="62"/>
        <v>150.39740041431742</v>
      </c>
      <c r="K40" s="82">
        <f t="shared" si="62"/>
        <v>2778.1345206587212</v>
      </c>
      <c r="L40" s="82">
        <f t="shared" si="62"/>
        <v>3904.1065321467822</v>
      </c>
      <c r="M40" s="82">
        <f t="shared" si="62"/>
        <v>2861.8239554528427</v>
      </c>
      <c r="N40" s="82">
        <f t="shared" si="62"/>
        <v>2062.4572445058611</v>
      </c>
      <c r="O40" s="82">
        <f t="shared" si="62"/>
        <v>982.09517241284993</v>
      </c>
      <c r="P40" s="82">
        <f t="shared" si="62"/>
        <v>844.13194851791195</v>
      </c>
      <c r="Q40" s="83">
        <f t="shared" si="62"/>
        <v>2144.6792517026915</v>
      </c>
      <c r="S40" s="13">
        <v>1963</v>
      </c>
      <c r="T40" s="58"/>
      <c r="U40" s="58"/>
      <c r="V40" s="58"/>
      <c r="W40" s="58"/>
      <c r="X40" s="58"/>
      <c r="Y40" s="58"/>
      <c r="Z40" s="58"/>
      <c r="AA40" s="58"/>
      <c r="AB40" s="58"/>
      <c r="AC40" s="58"/>
      <c r="AD40" s="58"/>
      <c r="AE40" s="58"/>
      <c r="AF40" s="58"/>
      <c r="AG40" s="58"/>
      <c r="AH40" s="59"/>
      <c r="AJ40" s="13">
        <v>1963</v>
      </c>
      <c r="AK40" s="339">
        <f>'FY24 Aurora Prices for SecR'!AF39</f>
        <v>20.378</v>
      </c>
      <c r="AL40" s="339">
        <f>'FY24 Aurora Prices for SecR'!AG39</f>
        <v>23.434999999999999</v>
      </c>
      <c r="AM40" s="339">
        <f>'FY24 Aurora Prices for SecR'!AH39</f>
        <v>31.276</v>
      </c>
      <c r="AN40" s="339">
        <f>'FY24 Aurora Prices for SecR'!AI39</f>
        <v>30.221</v>
      </c>
      <c r="AO40" s="339">
        <f>'FY24 Aurora Prices for SecR'!AJ39</f>
        <v>24.966000000000001</v>
      </c>
      <c r="AP40" s="339">
        <f>'FY24 Aurora Prices for SecR'!AK39</f>
        <v>31.64</v>
      </c>
      <c r="AQ40" s="339">
        <f>'FY24 Aurora Prices for SecR'!AL39</f>
        <v>22.957000000000001</v>
      </c>
      <c r="AR40" s="339">
        <f>'FY24 Aurora Prices for SecR'!AM39</f>
        <v>16.681999999999999</v>
      </c>
      <c r="AS40" s="339">
        <f>'FY24 Aurora Prices for SecR'!AN39</f>
        <v>4.1779999999999999</v>
      </c>
      <c r="AT40" s="339">
        <f>'FY24 Aurora Prices for SecR'!AO39</f>
        <v>21.861000000000001</v>
      </c>
      <c r="AU40" s="339">
        <f>'FY24 Aurora Prices for SecR'!AP39</f>
        <v>33.222999999999999</v>
      </c>
      <c r="AV40" s="340">
        <f>'FY24 Aurora Prices for SecR'!AQ39</f>
        <v>28.977</v>
      </c>
      <c r="AW40" s="550"/>
      <c r="AX40" s="13">
        <v>1963</v>
      </c>
      <c r="AY40" s="74"/>
      <c r="AZ40" s="74"/>
      <c r="BA40" s="74"/>
      <c r="BB40" s="74"/>
      <c r="BC40" s="74"/>
      <c r="BD40" s="74"/>
      <c r="BE40" s="74"/>
      <c r="BF40" s="74"/>
      <c r="BG40" s="74"/>
      <c r="BH40" s="74"/>
      <c r="BI40" s="74"/>
      <c r="BJ40" s="75"/>
      <c r="BL40" s="13">
        <v>1963</v>
      </c>
      <c r="BM40" s="21">
        <f t="shared" si="48"/>
        <v>6489664.2624459406</v>
      </c>
      <c r="BN40" s="21">
        <f t="shared" si="49"/>
        <v>32413477.307008207</v>
      </c>
      <c r="BO40" s="21">
        <f t="shared" si="50"/>
        <v>64402932.587929457</v>
      </c>
      <c r="BP40" s="21">
        <f t="shared" si="51"/>
        <v>63771915.942865118</v>
      </c>
      <c r="BQ40" s="21">
        <f t="shared" si="52"/>
        <v>77719928.084974229</v>
      </c>
      <c r="BR40" s="21">
        <f t="shared" si="53"/>
        <v>18699294.005843449</v>
      </c>
      <c r="BS40" s="21">
        <f t="shared" si="54"/>
        <v>6271391.0551571744</v>
      </c>
      <c r="BT40" s="21">
        <f t="shared" si="55"/>
        <v>1242962.3236721347</v>
      </c>
      <c r="BU40" s="21">
        <f t="shared" si="56"/>
        <v>34480561.014779814</v>
      </c>
      <c r="BV40" s="21">
        <f t="shared" si="57"/>
        <v>11744177.105742665</v>
      </c>
      <c r="BW40" s="21">
        <f t="shared" si="58"/>
        <v>46546376.116675019</v>
      </c>
      <c r="BX40" s="21">
        <f t="shared" si="59"/>
        <v>24667566.13231856</v>
      </c>
      <c r="BY40" s="21">
        <f t="shared" si="14"/>
        <v>12529208.798619691</v>
      </c>
      <c r="BZ40" s="21">
        <f t="shared" si="61"/>
        <v>17611496.259986546</v>
      </c>
      <c r="CA40" s="22">
        <f t="shared" si="16"/>
        <v>418590950.99801797</v>
      </c>
      <c r="CC40" s="13">
        <v>1963</v>
      </c>
      <c r="CD40" s="53"/>
      <c r="CE40" s="53"/>
      <c r="CF40" s="53"/>
      <c r="CG40" s="53"/>
      <c r="CH40" s="53"/>
      <c r="CI40" s="53"/>
      <c r="CJ40" s="53"/>
      <c r="CK40" s="53"/>
      <c r="CL40" s="53"/>
      <c r="CM40" s="53"/>
      <c r="CN40" s="53"/>
      <c r="CO40" s="53"/>
      <c r="CP40" s="53"/>
      <c r="CQ40" s="53"/>
      <c r="CR40" s="54"/>
    </row>
    <row r="41" spans="2:96" x14ac:dyDescent="0.25">
      <c r="B41" s="13">
        <v>1964</v>
      </c>
      <c r="C41" s="82">
        <f t="shared" ref="C41:Q41" si="63">C141-C$100</f>
        <v>1.836950895542941</v>
      </c>
      <c r="D41" s="82">
        <f t="shared" si="63"/>
        <v>345.09479916323835</v>
      </c>
      <c r="E41" s="82">
        <f t="shared" si="63"/>
        <v>601.84147734735234</v>
      </c>
      <c r="F41" s="82">
        <f t="shared" si="63"/>
        <v>874.51496642924303</v>
      </c>
      <c r="G41" s="82">
        <f t="shared" si="63"/>
        <v>2923.0988551303108</v>
      </c>
      <c r="H41" s="82">
        <f t="shared" si="63"/>
        <v>20.365743284863129</v>
      </c>
      <c r="I41" s="82">
        <f t="shared" si="63"/>
        <v>1652.2802805206074</v>
      </c>
      <c r="J41" s="82">
        <f t="shared" si="63"/>
        <v>707.60479003843739</v>
      </c>
      <c r="K41" s="82">
        <f t="shared" si="63"/>
        <v>3351.2569522696813</v>
      </c>
      <c r="L41" s="82">
        <f t="shared" si="63"/>
        <v>7387.5130997593833</v>
      </c>
      <c r="M41" s="82">
        <f t="shared" si="63"/>
        <v>5935.6999348097033</v>
      </c>
      <c r="N41" s="82">
        <f t="shared" si="63"/>
        <v>3249.0973069146303</v>
      </c>
      <c r="O41" s="82">
        <f t="shared" si="63"/>
        <v>2896.9007951436806</v>
      </c>
      <c r="P41" s="82">
        <f t="shared" si="63"/>
        <v>1368.0548575560915</v>
      </c>
      <c r="Q41" s="83">
        <f t="shared" si="63"/>
        <v>2254.4503952629275</v>
      </c>
      <c r="S41" s="13">
        <v>1964</v>
      </c>
      <c r="T41" s="58"/>
      <c r="U41" s="58"/>
      <c r="V41" s="58"/>
      <c r="W41" s="58"/>
      <c r="X41" s="58"/>
      <c r="Y41" s="58"/>
      <c r="Z41" s="58"/>
      <c r="AA41" s="58"/>
      <c r="AB41" s="58"/>
      <c r="AC41" s="58"/>
      <c r="AD41" s="58"/>
      <c r="AE41" s="58"/>
      <c r="AF41" s="58"/>
      <c r="AG41" s="58"/>
      <c r="AH41" s="59"/>
      <c r="AJ41" s="13">
        <v>1964</v>
      </c>
      <c r="AK41" s="339">
        <f>'FY24 Aurora Prices for SecR'!AF40</f>
        <v>21.433</v>
      </c>
      <c r="AL41" s="339">
        <f>'FY24 Aurora Prices for SecR'!AG40</f>
        <v>28.954000000000001</v>
      </c>
      <c r="AM41" s="339">
        <f>'FY24 Aurora Prices for SecR'!AH40</f>
        <v>37.387</v>
      </c>
      <c r="AN41" s="339">
        <f>'FY24 Aurora Prices for SecR'!AI40</f>
        <v>37.140999999999998</v>
      </c>
      <c r="AO41" s="339">
        <f>'FY24 Aurora Prices for SecR'!AJ40</f>
        <v>33.000999999999998</v>
      </c>
      <c r="AP41" s="339">
        <f>'FY24 Aurora Prices for SecR'!AK40</f>
        <v>34.709000000000003</v>
      </c>
      <c r="AQ41" s="339">
        <f>'FY24 Aurora Prices for SecR'!AL40</f>
        <v>17.061</v>
      </c>
      <c r="AR41" s="339">
        <f>'FY24 Aurora Prices for SecR'!AM40</f>
        <v>12.45</v>
      </c>
      <c r="AS41" s="339">
        <f>'FY24 Aurora Prices for SecR'!AN40</f>
        <v>0</v>
      </c>
      <c r="AT41" s="339">
        <f>'FY24 Aurora Prices for SecR'!AO40</f>
        <v>5.7320000000000002</v>
      </c>
      <c r="AU41" s="339">
        <f>'FY24 Aurora Prices for SecR'!AP40</f>
        <v>24.582999999999998</v>
      </c>
      <c r="AV41" s="340">
        <f>'FY24 Aurora Prices for SecR'!AQ40</f>
        <v>26.443000000000001</v>
      </c>
      <c r="AW41" s="550"/>
      <c r="AX41" s="13">
        <v>1964</v>
      </c>
      <c r="AY41" s="74"/>
      <c r="AZ41" s="74"/>
      <c r="BA41" s="74"/>
      <c r="BB41" s="74"/>
      <c r="BC41" s="74"/>
      <c r="BD41" s="74"/>
      <c r="BE41" s="74"/>
      <c r="BF41" s="74"/>
      <c r="BG41" s="74"/>
      <c r="BH41" s="74"/>
      <c r="BI41" s="74"/>
      <c r="BJ41" s="75"/>
      <c r="BL41" s="13">
        <v>1964</v>
      </c>
      <c r="BM41" s="21">
        <f t="shared" si="48"/>
        <v>29292.29819686386</v>
      </c>
      <c r="BN41" s="21">
        <f t="shared" si="49"/>
        <v>7194149.8667801302</v>
      </c>
      <c r="BO41" s="21">
        <f t="shared" si="50"/>
        <v>16740779.201307584</v>
      </c>
      <c r="BP41" s="21">
        <f t="shared" si="51"/>
        <v>24165388.113902491</v>
      </c>
      <c r="BQ41" s="21">
        <f t="shared" si="52"/>
        <v>64824604.533800423</v>
      </c>
      <c r="BR41" s="21">
        <f t="shared" si="53"/>
        <v>525914.69025368989</v>
      </c>
      <c r="BS41" s="21">
        <f t="shared" si="54"/>
        <v>10148239.39174635</v>
      </c>
      <c r="BT41" s="21">
        <f t="shared" si="55"/>
        <v>4346080.316224481</v>
      </c>
      <c r="BU41" s="21">
        <f t="shared" si="56"/>
        <v>31042022.897483602</v>
      </c>
      <c r="BV41" s="21">
        <f t="shared" si="57"/>
        <v>0</v>
      </c>
      <c r="BW41" s="21">
        <f t="shared" si="58"/>
        <v>25313433.427588943</v>
      </c>
      <c r="BX41" s="21">
        <f t="shared" si="59"/>
        <v>28754121.274517644</v>
      </c>
      <c r="BY41" s="21">
        <f t="shared" si="14"/>
        <v>27346372.702854566</v>
      </c>
      <c r="BZ41" s="21">
        <f t="shared" si="61"/>
        <v>26046341.710816126</v>
      </c>
      <c r="CA41" s="22">
        <f t="shared" si="16"/>
        <v>266476740.42547289</v>
      </c>
      <c r="CC41" s="13">
        <v>1964</v>
      </c>
      <c r="CD41" s="53"/>
      <c r="CE41" s="53"/>
      <c r="CF41" s="53"/>
      <c r="CG41" s="53"/>
      <c r="CH41" s="53"/>
      <c r="CI41" s="53"/>
      <c r="CJ41" s="53"/>
      <c r="CK41" s="53"/>
      <c r="CL41" s="53"/>
      <c r="CM41" s="53"/>
      <c r="CN41" s="53"/>
      <c r="CO41" s="53"/>
      <c r="CP41" s="53"/>
      <c r="CQ41" s="53"/>
      <c r="CR41" s="54"/>
    </row>
    <row r="42" spans="2:96" x14ac:dyDescent="0.25">
      <c r="B42" s="13">
        <v>1965</v>
      </c>
      <c r="C42" s="82">
        <f t="shared" ref="C42:Q42" si="64">C142-C$100</f>
        <v>1109.9911769961327</v>
      </c>
      <c r="D42" s="82">
        <f t="shared" si="64"/>
        <v>1525.3844435351693</v>
      </c>
      <c r="E42" s="82">
        <f t="shared" si="64"/>
        <v>4249.072208032263</v>
      </c>
      <c r="F42" s="82">
        <f t="shared" si="64"/>
        <v>6907.4394027901844</v>
      </c>
      <c r="G42" s="82">
        <f t="shared" si="64"/>
        <v>7873.4762941546105</v>
      </c>
      <c r="H42" s="82">
        <f t="shared" si="64"/>
        <v>5369.4905826997929</v>
      </c>
      <c r="I42" s="82">
        <f t="shared" si="64"/>
        <v>2501.0372661761285</v>
      </c>
      <c r="J42" s="82">
        <f t="shared" si="64"/>
        <v>3041.0337843641273</v>
      </c>
      <c r="K42" s="82">
        <f t="shared" si="64"/>
        <v>5117.3820839953805</v>
      </c>
      <c r="L42" s="82">
        <f t="shared" si="64"/>
        <v>4999.4681072945832</v>
      </c>
      <c r="M42" s="82">
        <f t="shared" si="64"/>
        <v>4111.7996702862019</v>
      </c>
      <c r="N42" s="82">
        <f t="shared" si="64"/>
        <v>3381.4009672622515</v>
      </c>
      <c r="O42" s="82">
        <f t="shared" si="64"/>
        <v>3408.3587257566296</v>
      </c>
      <c r="P42" s="82">
        <f t="shared" si="64"/>
        <v>433.17123201441154</v>
      </c>
      <c r="Q42" s="83">
        <f t="shared" si="64"/>
        <v>3987.8146744816149</v>
      </c>
      <c r="S42" s="13">
        <v>1965</v>
      </c>
      <c r="T42" s="58"/>
      <c r="U42" s="58"/>
      <c r="V42" s="58"/>
      <c r="W42" s="58"/>
      <c r="X42" s="58"/>
      <c r="Y42" s="58"/>
      <c r="Z42" s="58"/>
      <c r="AA42" s="58"/>
      <c r="AB42" s="58"/>
      <c r="AC42" s="58"/>
      <c r="AD42" s="58"/>
      <c r="AE42" s="58"/>
      <c r="AF42" s="58"/>
      <c r="AG42" s="58"/>
      <c r="AH42" s="59"/>
      <c r="AJ42" s="13">
        <v>1965</v>
      </c>
      <c r="AK42" s="339">
        <f>'FY24 Aurora Prices for SecR'!AF41</f>
        <v>17.088999999999999</v>
      </c>
      <c r="AL42" s="339">
        <f>'FY24 Aurora Prices for SecR'!AG41</f>
        <v>28.491</v>
      </c>
      <c r="AM42" s="339">
        <f>'FY24 Aurora Prices for SecR'!AH41</f>
        <v>24.152999999999999</v>
      </c>
      <c r="AN42" s="339">
        <f>'FY24 Aurora Prices for SecR'!AI41</f>
        <v>16.451000000000001</v>
      </c>
      <c r="AO42" s="339">
        <f>'FY24 Aurora Prices for SecR'!AJ41</f>
        <v>10.865</v>
      </c>
      <c r="AP42" s="339">
        <f>'FY24 Aurora Prices for SecR'!AK41</f>
        <v>14.923999999999999</v>
      </c>
      <c r="AQ42" s="339">
        <f>'FY24 Aurora Prices for SecR'!AL41</f>
        <v>8.5830000000000002</v>
      </c>
      <c r="AR42" s="339">
        <f>'FY24 Aurora Prices for SecR'!AM41</f>
        <v>0.51500000000000001</v>
      </c>
      <c r="AS42" s="339">
        <f>'FY24 Aurora Prices for SecR'!AN41</f>
        <v>0</v>
      </c>
      <c r="AT42" s="339">
        <f>'FY24 Aurora Prices for SecR'!AO41</f>
        <v>16.957999999999998</v>
      </c>
      <c r="AU42" s="339">
        <f>'FY24 Aurora Prices for SecR'!AP41</f>
        <v>24.558</v>
      </c>
      <c r="AV42" s="340">
        <f>'FY24 Aurora Prices for SecR'!AQ41</f>
        <v>28.285</v>
      </c>
      <c r="AW42" s="550"/>
      <c r="AX42" s="13">
        <v>1965</v>
      </c>
      <c r="AY42" s="74"/>
      <c r="AZ42" s="74"/>
      <c r="BA42" s="74"/>
      <c r="BB42" s="74"/>
      <c r="BC42" s="74"/>
      <c r="BD42" s="74"/>
      <c r="BE42" s="74"/>
      <c r="BF42" s="74"/>
      <c r="BG42" s="74"/>
      <c r="BH42" s="74"/>
      <c r="BI42" s="74"/>
      <c r="BJ42" s="75"/>
      <c r="BL42" s="13">
        <v>1965</v>
      </c>
      <c r="BM42" s="21">
        <f t="shared" si="48"/>
        <v>14112667.582423061</v>
      </c>
      <c r="BN42" s="21">
        <f t="shared" si="49"/>
        <v>31291004.290147569</v>
      </c>
      <c r="BO42" s="21">
        <f t="shared" si="50"/>
        <v>76355113.734208807</v>
      </c>
      <c r="BP42" s="21">
        <f t="shared" si="51"/>
        <v>84543908.497784182</v>
      </c>
      <c r="BQ42" s="21">
        <f t="shared" si="52"/>
        <v>57486454.996985182</v>
      </c>
      <c r="BR42" s="21">
        <f t="shared" si="53"/>
        <v>59619902.427421503</v>
      </c>
      <c r="BS42" s="21">
        <f t="shared" si="54"/>
        <v>7727905.0280122962</v>
      </c>
      <c r="BT42" s="21">
        <f t="shared" si="55"/>
        <v>9396429.4696310312</v>
      </c>
      <c r="BU42" s="21">
        <f t="shared" si="56"/>
        <v>1960776.11930367</v>
      </c>
      <c r="BV42" s="21">
        <f t="shared" si="57"/>
        <v>0</v>
      </c>
      <c r="BW42" s="21">
        <f t="shared" si="58"/>
        <v>51877556.713682771</v>
      </c>
      <c r="BX42" s="21">
        <f t="shared" si="59"/>
        <v>29894560.183449499</v>
      </c>
      <c r="BY42" s="21">
        <f t="shared" si="14"/>
        <v>32141749.857458424</v>
      </c>
      <c r="BZ42" s="21">
        <f t="shared" si="61"/>
        <v>8821618.7742198929</v>
      </c>
      <c r="CA42" s="22">
        <f t="shared" si="16"/>
        <v>465229647.6747278</v>
      </c>
      <c r="CC42" s="13">
        <v>1965</v>
      </c>
      <c r="CD42" s="53"/>
      <c r="CE42" s="53"/>
      <c r="CF42" s="53"/>
      <c r="CG42" s="53"/>
      <c r="CH42" s="53"/>
      <c r="CI42" s="53"/>
      <c r="CJ42" s="53"/>
      <c r="CK42" s="53"/>
      <c r="CL42" s="53"/>
      <c r="CM42" s="53"/>
      <c r="CN42" s="53"/>
      <c r="CO42" s="53"/>
      <c r="CP42" s="53"/>
      <c r="CQ42" s="53"/>
      <c r="CR42" s="54"/>
    </row>
    <row r="43" spans="2:96" x14ac:dyDescent="0.25">
      <c r="B43" s="13">
        <v>1966</v>
      </c>
      <c r="C43" s="82">
        <f t="shared" ref="C43:Q43" si="65">C143-C$100</f>
        <v>384.77617944377289</v>
      </c>
      <c r="D43" s="82">
        <f t="shared" si="65"/>
        <v>407.87460783770894</v>
      </c>
      <c r="E43" s="82">
        <f t="shared" si="65"/>
        <v>877.32970165764345</v>
      </c>
      <c r="F43" s="82">
        <f t="shared" si="65"/>
        <v>1919.6098136725332</v>
      </c>
      <c r="G43" s="82">
        <f t="shared" si="65"/>
        <v>3858.0029356234099</v>
      </c>
      <c r="H43" s="82">
        <f t="shared" si="65"/>
        <v>950.5492603517132</v>
      </c>
      <c r="I43" s="82">
        <f t="shared" si="65"/>
        <v>2348.3333357467382</v>
      </c>
      <c r="J43" s="82">
        <f t="shared" si="65"/>
        <v>1651.701645042137</v>
      </c>
      <c r="K43" s="82">
        <f t="shared" si="65"/>
        <v>2238.9112278075809</v>
      </c>
      <c r="L43" s="82">
        <f t="shared" si="65"/>
        <v>3361.6505907446726</v>
      </c>
      <c r="M43" s="82">
        <f t="shared" si="65"/>
        <v>2611.8210431531534</v>
      </c>
      <c r="N43" s="82">
        <f t="shared" si="65"/>
        <v>1697.3216688050406</v>
      </c>
      <c r="O43" s="82">
        <f t="shared" si="65"/>
        <v>466.01248369723999</v>
      </c>
      <c r="P43" s="82">
        <f t="shared" si="65"/>
        <v>228.76029400006155</v>
      </c>
      <c r="Q43" s="83">
        <f t="shared" si="65"/>
        <v>1659.3463117615738</v>
      </c>
      <c r="S43" s="13">
        <v>1966</v>
      </c>
      <c r="T43" s="58"/>
      <c r="U43" s="58"/>
      <c r="V43" s="58"/>
      <c r="W43" s="58"/>
      <c r="X43" s="58"/>
      <c r="Y43" s="58"/>
      <c r="Z43" s="58"/>
      <c r="AA43" s="58"/>
      <c r="AB43" s="58"/>
      <c r="AC43" s="58"/>
      <c r="AD43" s="58"/>
      <c r="AE43" s="58"/>
      <c r="AF43" s="58"/>
      <c r="AG43" s="58"/>
      <c r="AH43" s="59"/>
      <c r="AJ43" s="13">
        <v>1966</v>
      </c>
      <c r="AK43" s="339">
        <f>'FY24 Aurora Prices for SecR'!AF42</f>
        <v>23.274000000000001</v>
      </c>
      <c r="AL43" s="339">
        <f>'FY24 Aurora Prices for SecR'!AG42</f>
        <v>31.405000000000001</v>
      </c>
      <c r="AM43" s="339">
        <f>'FY24 Aurora Prices for SecR'!AH42</f>
        <v>39.923999999999999</v>
      </c>
      <c r="AN43" s="339">
        <f>'FY24 Aurora Prices for SecR'!AI42</f>
        <v>36.073999999999998</v>
      </c>
      <c r="AO43" s="339">
        <f>'FY24 Aurora Prices for SecR'!AJ42</f>
        <v>33.055</v>
      </c>
      <c r="AP43" s="339">
        <f>'FY24 Aurora Prices for SecR'!AK42</f>
        <v>34.033000000000001</v>
      </c>
      <c r="AQ43" s="339">
        <f>'FY24 Aurora Prices for SecR'!AL42</f>
        <v>16.584</v>
      </c>
      <c r="AR43" s="339">
        <f>'FY24 Aurora Prices for SecR'!AM42</f>
        <v>15.287000000000001</v>
      </c>
      <c r="AS43" s="339">
        <f>'FY24 Aurora Prices for SecR'!AN42</f>
        <v>6.5209999999999999</v>
      </c>
      <c r="AT43" s="339">
        <f>'FY24 Aurora Prices for SecR'!AO42</f>
        <v>21.651</v>
      </c>
      <c r="AU43" s="339">
        <f>'FY24 Aurora Prices for SecR'!AP42</f>
        <v>31.533000000000001</v>
      </c>
      <c r="AV43" s="340">
        <f>'FY24 Aurora Prices for SecR'!AQ42</f>
        <v>29.456</v>
      </c>
      <c r="AW43" s="550"/>
      <c r="AX43" s="13">
        <v>1966</v>
      </c>
      <c r="AY43" s="74"/>
      <c r="AZ43" s="74"/>
      <c r="BA43" s="74"/>
      <c r="BB43" s="74"/>
      <c r="BC43" s="74"/>
      <c r="BD43" s="74"/>
      <c r="BE43" s="74"/>
      <c r="BF43" s="74"/>
      <c r="BG43" s="74"/>
      <c r="BH43" s="74"/>
      <c r="BI43" s="74"/>
      <c r="BJ43" s="75"/>
      <c r="BL43" s="13">
        <v>1966</v>
      </c>
      <c r="BM43" s="21">
        <f t="shared" si="48"/>
        <v>6662728.9154785313</v>
      </c>
      <c r="BN43" s="21">
        <f t="shared" si="49"/>
        <v>9222697.4825831391</v>
      </c>
      <c r="BO43" s="21">
        <f t="shared" si="50"/>
        <v>26059724.19068094</v>
      </c>
      <c r="BP43" s="21">
        <f t="shared" si="51"/>
        <v>51520515.287306674</v>
      </c>
      <c r="BQ43" s="21">
        <f t="shared" si="52"/>
        <v>85697664.888885394</v>
      </c>
      <c r="BR43" s="21">
        <f t="shared" si="53"/>
        <v>24068431.975297097</v>
      </c>
      <c r="BS43" s="21">
        <f t="shared" si="54"/>
        <v>14020113.614408607</v>
      </c>
      <c r="BT43" s="21">
        <f t="shared" si="55"/>
        <v>9861055.2292963676</v>
      </c>
      <c r="BU43" s="21">
        <f t="shared" si="56"/>
        <v>25464319.538983904</v>
      </c>
      <c r="BV43" s="21">
        <f t="shared" si="57"/>
        <v>15783352.921617128</v>
      </c>
      <c r="BW43" s="21">
        <f t="shared" si="58"/>
        <v>42072111.829549842</v>
      </c>
      <c r="BX43" s="21">
        <f t="shared" si="59"/>
        <v>19267791.905674566</v>
      </c>
      <c r="BY43" s="21">
        <f t="shared" si="14"/>
        <v>5642792.3129952261</v>
      </c>
      <c r="BZ43" s="21">
        <f t="shared" si="61"/>
        <v>4851621.5184473852</v>
      </c>
      <c r="CA43" s="22">
        <f t="shared" si="16"/>
        <v>340194921.6112048</v>
      </c>
      <c r="CC43" s="13">
        <v>1966</v>
      </c>
      <c r="CD43" s="53"/>
      <c r="CE43" s="53"/>
      <c r="CF43" s="53"/>
      <c r="CG43" s="53"/>
      <c r="CH43" s="53"/>
      <c r="CI43" s="53"/>
      <c r="CJ43" s="53"/>
      <c r="CK43" s="53"/>
      <c r="CL43" s="53"/>
      <c r="CM43" s="53"/>
      <c r="CN43" s="53"/>
      <c r="CO43" s="53"/>
      <c r="CP43" s="53"/>
      <c r="CQ43" s="53"/>
      <c r="CR43" s="54"/>
    </row>
    <row r="44" spans="2:96" x14ac:dyDescent="0.25">
      <c r="B44" s="13">
        <v>1967</v>
      </c>
      <c r="C44" s="82">
        <f t="shared" ref="C44:Q44" si="66">C144-C$100</f>
        <v>-264.52747242699661</v>
      </c>
      <c r="D44" s="82">
        <f t="shared" si="66"/>
        <v>246.08273217428905</v>
      </c>
      <c r="E44" s="82">
        <f t="shared" si="66"/>
        <v>1427.3907382723137</v>
      </c>
      <c r="F44" s="82">
        <f t="shared" si="66"/>
        <v>4501.8874190709839</v>
      </c>
      <c r="G44" s="82">
        <f t="shared" si="66"/>
        <v>6322.7194303833094</v>
      </c>
      <c r="H44" s="82">
        <f t="shared" si="66"/>
        <v>3181.3112987192926</v>
      </c>
      <c r="I44" s="82">
        <f t="shared" si="66"/>
        <v>1918.7376037439981</v>
      </c>
      <c r="J44" s="82">
        <f t="shared" si="66"/>
        <v>778.95299656424777</v>
      </c>
      <c r="K44" s="82">
        <f t="shared" si="66"/>
        <v>2962.4344019541913</v>
      </c>
      <c r="L44" s="82">
        <f t="shared" si="66"/>
        <v>6275.4086185279839</v>
      </c>
      <c r="M44" s="82">
        <f t="shared" si="66"/>
        <v>4771.5436017202028</v>
      </c>
      <c r="N44" s="82">
        <f t="shared" si="66"/>
        <v>2223.7329236697014</v>
      </c>
      <c r="O44" s="82">
        <f t="shared" si="66"/>
        <v>1968.8146375404604</v>
      </c>
      <c r="P44" s="82">
        <f t="shared" si="66"/>
        <v>545.80014483743162</v>
      </c>
      <c r="Q44" s="83">
        <f t="shared" si="66"/>
        <v>2783.8629595161055</v>
      </c>
      <c r="S44" s="13">
        <v>1967</v>
      </c>
      <c r="T44" s="58"/>
      <c r="U44" s="58"/>
      <c r="V44" s="58"/>
      <c r="W44" s="58"/>
      <c r="X44" s="58"/>
      <c r="Y44" s="58"/>
      <c r="Z44" s="58"/>
      <c r="AA44" s="58"/>
      <c r="AB44" s="58"/>
      <c r="AC44" s="58"/>
      <c r="AD44" s="58"/>
      <c r="AE44" s="58"/>
      <c r="AF44" s="58"/>
      <c r="AG44" s="58"/>
      <c r="AH44" s="59"/>
      <c r="AJ44" s="13">
        <v>1967</v>
      </c>
      <c r="AK44" s="339">
        <f>'FY24 Aurora Prices for SecR'!AF43</f>
        <v>26.925999999999998</v>
      </c>
      <c r="AL44" s="339">
        <f>'FY24 Aurora Prices for SecR'!AG43</f>
        <v>33.146000000000001</v>
      </c>
      <c r="AM44" s="339">
        <f>'FY24 Aurora Prices for SecR'!AH43</f>
        <v>36.988</v>
      </c>
      <c r="AN44" s="339">
        <f>'FY24 Aurora Prices for SecR'!AI43</f>
        <v>21.443000000000001</v>
      </c>
      <c r="AO44" s="339">
        <f>'FY24 Aurora Prices for SecR'!AJ43</f>
        <v>23.463999999999999</v>
      </c>
      <c r="AP44" s="339">
        <f>'FY24 Aurora Prices for SecR'!AK43</f>
        <v>25.202999999999999</v>
      </c>
      <c r="AQ44" s="339">
        <f>'FY24 Aurora Prices for SecR'!AL43</f>
        <v>19.347999999999999</v>
      </c>
      <c r="AR44" s="339">
        <f>'FY24 Aurora Prices for SecR'!AM43</f>
        <v>14.28</v>
      </c>
      <c r="AS44" s="339">
        <f>'FY24 Aurora Prices for SecR'!AN43</f>
        <v>0</v>
      </c>
      <c r="AT44" s="339">
        <f>'FY24 Aurora Prices for SecR'!AO43</f>
        <v>15.327999999999999</v>
      </c>
      <c r="AU44" s="339">
        <f>'FY24 Aurora Prices for SecR'!AP43</f>
        <v>29.56</v>
      </c>
      <c r="AV44" s="340">
        <f>'FY24 Aurora Prices for SecR'!AQ43</f>
        <v>29.289000000000001</v>
      </c>
      <c r="AW44" s="550"/>
      <c r="AX44" s="13">
        <v>1967</v>
      </c>
      <c r="AY44" s="74"/>
      <c r="AZ44" s="74"/>
      <c r="BA44" s="74"/>
      <c r="BB44" s="74"/>
      <c r="BC44" s="74"/>
      <c r="BD44" s="74"/>
      <c r="BE44" s="74"/>
      <c r="BF44" s="74"/>
      <c r="BG44" s="74"/>
      <c r="BH44" s="74"/>
      <c r="BI44" s="74"/>
      <c r="BJ44" s="75"/>
      <c r="BL44" s="13">
        <v>1967</v>
      </c>
      <c r="BM44" s="21">
        <f t="shared" si="48"/>
        <v>-5299264.041591567</v>
      </c>
      <c r="BN44" s="21">
        <f t="shared" si="49"/>
        <v>5872793.9332672693</v>
      </c>
      <c r="BO44" s="21">
        <f t="shared" si="50"/>
        <v>39280468.498648956</v>
      </c>
      <c r="BP44" s="21">
        <f t="shared" si="51"/>
        <v>71821275.113791496</v>
      </c>
      <c r="BQ44" s="21">
        <f t="shared" si="52"/>
        <v>99695426.016153365</v>
      </c>
      <c r="BR44" s="21">
        <f t="shared" si="53"/>
        <v>59652869.964247026</v>
      </c>
      <c r="BS44" s="21">
        <f t="shared" si="54"/>
        <v>13364544.656605994</v>
      </c>
      <c r="BT44" s="21">
        <f t="shared" si="55"/>
        <v>5425625.7279090229</v>
      </c>
      <c r="BU44" s="21">
        <f t="shared" si="56"/>
        <v>31473851.065369952</v>
      </c>
      <c r="BV44" s="21">
        <f t="shared" si="57"/>
        <v>0</v>
      </c>
      <c r="BW44" s="21">
        <f t="shared" si="58"/>
        <v>54414835.923412435</v>
      </c>
      <c r="BX44" s="21">
        <f t="shared" si="59"/>
        <v>23664076.28052349</v>
      </c>
      <c r="BY44" s="21">
        <f t="shared" si="14"/>
        <v>22348093.703307267</v>
      </c>
      <c r="BZ44" s="21">
        <f t="shared" si="61"/>
        <v>11509877.118343346</v>
      </c>
      <c r="CA44" s="22">
        <f t="shared" si="16"/>
        <v>433224473.95998812</v>
      </c>
      <c r="CC44" s="13">
        <v>1967</v>
      </c>
      <c r="CD44" s="53"/>
      <c r="CE44" s="53"/>
      <c r="CF44" s="53"/>
      <c r="CG44" s="53"/>
      <c r="CH44" s="53"/>
      <c r="CI44" s="53"/>
      <c r="CJ44" s="53"/>
      <c r="CK44" s="53"/>
      <c r="CL44" s="53"/>
      <c r="CM44" s="53"/>
      <c r="CN44" s="53"/>
      <c r="CO44" s="53"/>
      <c r="CP44" s="53"/>
      <c r="CQ44" s="53"/>
      <c r="CR44" s="54"/>
    </row>
    <row r="45" spans="2:96" x14ac:dyDescent="0.25">
      <c r="B45" s="13">
        <v>1968</v>
      </c>
      <c r="C45" s="82">
        <f t="shared" ref="C45:Q45" si="67">C145-C$100</f>
        <v>236.04893062654264</v>
      </c>
      <c r="D45" s="82">
        <f t="shared" si="67"/>
        <v>1401.895256344158</v>
      </c>
      <c r="E45" s="82">
        <f t="shared" si="67"/>
        <v>1020.9470582336526</v>
      </c>
      <c r="F45" s="82">
        <f t="shared" si="67"/>
        <v>3927.7769728961839</v>
      </c>
      <c r="G45" s="82">
        <f t="shared" si="67"/>
        <v>3889.7879623524095</v>
      </c>
      <c r="H45" s="82">
        <f t="shared" si="67"/>
        <v>3980.5964409241933</v>
      </c>
      <c r="I45" s="82">
        <f t="shared" si="67"/>
        <v>-26.791187217701918</v>
      </c>
      <c r="J45" s="82">
        <f t="shared" si="67"/>
        <v>-850.56181823681254</v>
      </c>
      <c r="K45" s="82">
        <f t="shared" si="67"/>
        <v>2522.3308406415399</v>
      </c>
      <c r="L45" s="82">
        <f t="shared" si="67"/>
        <v>4124.2685240562832</v>
      </c>
      <c r="M45" s="82">
        <f t="shared" si="67"/>
        <v>3141.5954323637234</v>
      </c>
      <c r="N45" s="82">
        <f t="shared" si="67"/>
        <v>2520.3171317600199</v>
      </c>
      <c r="O45" s="82">
        <f t="shared" si="67"/>
        <v>2036.3590262149091</v>
      </c>
      <c r="P45" s="82">
        <f t="shared" si="67"/>
        <v>1880.6263005938117</v>
      </c>
      <c r="Q45" s="83">
        <f t="shared" si="67"/>
        <v>2329.7267346244807</v>
      </c>
      <c r="S45" s="13">
        <v>1968</v>
      </c>
      <c r="T45" s="58"/>
      <c r="U45" s="58"/>
      <c r="V45" s="58"/>
      <c r="W45" s="58"/>
      <c r="X45" s="58"/>
      <c r="Y45" s="58"/>
      <c r="Z45" s="58"/>
      <c r="AA45" s="58"/>
      <c r="AB45" s="58"/>
      <c r="AC45" s="58"/>
      <c r="AD45" s="58"/>
      <c r="AE45" s="58"/>
      <c r="AF45" s="58"/>
      <c r="AG45" s="58"/>
      <c r="AH45" s="59"/>
      <c r="AJ45" s="13">
        <v>1968</v>
      </c>
      <c r="AK45" s="339">
        <f>'FY24 Aurora Prices for SecR'!AF44</f>
        <v>20.399999999999999</v>
      </c>
      <c r="AL45" s="339">
        <f>'FY24 Aurora Prices for SecR'!AG44</f>
        <v>28.488</v>
      </c>
      <c r="AM45" s="339">
        <f>'FY24 Aurora Prices for SecR'!AH44</f>
        <v>38.719000000000001</v>
      </c>
      <c r="AN45" s="339">
        <f>'FY24 Aurora Prices for SecR'!AI44</f>
        <v>27.052</v>
      </c>
      <c r="AO45" s="339">
        <f>'FY24 Aurora Prices for SecR'!AJ44</f>
        <v>30.04</v>
      </c>
      <c r="AP45" s="339">
        <f>'FY24 Aurora Prices for SecR'!AK44</f>
        <v>22.058</v>
      </c>
      <c r="AQ45" s="339">
        <f>'FY24 Aurora Prices for SecR'!AL44</f>
        <v>31.635999999999999</v>
      </c>
      <c r="AR45" s="339">
        <f>'FY24 Aurora Prices for SecR'!AM44</f>
        <v>17.084</v>
      </c>
      <c r="AS45" s="339">
        <f>'FY24 Aurora Prices for SecR'!AN44</f>
        <v>0.70799999999999996</v>
      </c>
      <c r="AT45" s="339">
        <f>'FY24 Aurora Prices for SecR'!AO44</f>
        <v>22.134</v>
      </c>
      <c r="AU45" s="339">
        <f>'FY24 Aurora Prices for SecR'!AP44</f>
        <v>27.972999999999999</v>
      </c>
      <c r="AV45" s="340">
        <f>'FY24 Aurora Prices for SecR'!AQ44</f>
        <v>25.974</v>
      </c>
      <c r="AW45" s="550"/>
      <c r="AX45" s="13">
        <v>1968</v>
      </c>
      <c r="AY45" s="74"/>
      <c r="AZ45" s="74"/>
      <c r="BA45" s="74"/>
      <c r="BB45" s="74"/>
      <c r="BC45" s="74"/>
      <c r="BD45" s="74"/>
      <c r="BE45" s="74"/>
      <c r="BF45" s="74"/>
      <c r="BG45" s="74"/>
      <c r="BH45" s="74"/>
      <c r="BI45" s="74"/>
      <c r="BJ45" s="75"/>
      <c r="BL45" s="13">
        <v>1968</v>
      </c>
      <c r="BM45" s="21">
        <f t="shared" si="48"/>
        <v>3582656.2494774135</v>
      </c>
      <c r="BN45" s="21">
        <f t="shared" si="49"/>
        <v>28754778.28516731</v>
      </c>
      <c r="BO45" s="21">
        <f t="shared" si="50"/>
        <v>29410356.565925106</v>
      </c>
      <c r="BP45" s="21">
        <f t="shared" si="51"/>
        <v>79053141.667065948</v>
      </c>
      <c r="BQ45" s="21">
        <f t="shared" si="52"/>
        <v>78522682.821452603</v>
      </c>
      <c r="BR45" s="21">
        <f t="shared" si="53"/>
        <v>65326173.242665969</v>
      </c>
      <c r="BS45" s="21">
        <f t="shared" si="54"/>
        <v>-305123.75957491843</v>
      </c>
      <c r="BT45" s="21">
        <f t="shared" si="55"/>
        <v>-9687014.5254263282</v>
      </c>
      <c r="BU45" s="21">
        <f t="shared" si="56"/>
        <v>32060076.060650926</v>
      </c>
      <c r="BV45" s="21">
        <f t="shared" si="57"/>
        <v>2102387.1228229306</v>
      </c>
      <c r="BW45" s="21">
        <f t="shared" si="58"/>
        <v>51734838.535154358</v>
      </c>
      <c r="BX45" s="21">
        <f t="shared" si="59"/>
        <v>25380299.205620293</v>
      </c>
      <c r="BY45" s="21">
        <f t="shared" si="14"/>
        <v>21873819.279478908</v>
      </c>
      <c r="BZ45" s="21">
        <f t="shared" si="61"/>
        <v>35170119.022769034</v>
      </c>
      <c r="CA45" s="22">
        <f t="shared" si="16"/>
        <v>442979189.77324957</v>
      </c>
      <c r="CC45" s="13">
        <v>1968</v>
      </c>
      <c r="CD45" s="53"/>
      <c r="CE45" s="53"/>
      <c r="CF45" s="53"/>
      <c r="CG45" s="53"/>
      <c r="CH45" s="53"/>
      <c r="CI45" s="53"/>
      <c r="CJ45" s="53"/>
      <c r="CK45" s="53"/>
      <c r="CL45" s="53"/>
      <c r="CM45" s="53"/>
      <c r="CN45" s="53"/>
      <c r="CO45" s="53"/>
      <c r="CP45" s="53"/>
      <c r="CQ45" s="53"/>
      <c r="CR45" s="54"/>
    </row>
    <row r="46" spans="2:96" x14ac:dyDescent="0.25">
      <c r="B46" s="13">
        <v>1969</v>
      </c>
      <c r="C46" s="82">
        <f t="shared" ref="C46:Q46" si="68">C146-C$100</f>
        <v>1322.2474038652826</v>
      </c>
      <c r="D46" s="82">
        <f t="shared" si="68"/>
        <v>2602.2577200214691</v>
      </c>
      <c r="E46" s="82">
        <f t="shared" si="68"/>
        <v>2160.2672316291628</v>
      </c>
      <c r="F46" s="82">
        <f t="shared" si="68"/>
        <v>5988.4565360308834</v>
      </c>
      <c r="G46" s="82">
        <f t="shared" si="68"/>
        <v>6461.3457406620091</v>
      </c>
      <c r="H46" s="82">
        <f t="shared" si="68"/>
        <v>3577.5253941641931</v>
      </c>
      <c r="I46" s="82">
        <f t="shared" si="68"/>
        <v>5341.7675180435672</v>
      </c>
      <c r="J46" s="82">
        <f t="shared" si="68"/>
        <v>4725.2589564684267</v>
      </c>
      <c r="K46" s="82">
        <f t="shared" si="68"/>
        <v>5588.8151729065812</v>
      </c>
      <c r="L46" s="82">
        <f t="shared" si="68"/>
        <v>4381.1847693682821</v>
      </c>
      <c r="M46" s="82">
        <f t="shared" si="68"/>
        <v>3421.5239939747025</v>
      </c>
      <c r="N46" s="82">
        <f t="shared" si="68"/>
        <v>1593.9559637482207</v>
      </c>
      <c r="O46" s="82">
        <f t="shared" si="68"/>
        <v>1280.6729254456295</v>
      </c>
      <c r="P46" s="82">
        <f t="shared" si="68"/>
        <v>355.91584340066129</v>
      </c>
      <c r="Q46" s="83">
        <f t="shared" si="68"/>
        <v>3526.7960840064334</v>
      </c>
      <c r="S46" s="13">
        <v>1969</v>
      </c>
      <c r="T46" s="58"/>
      <c r="U46" s="58"/>
      <c r="V46" s="58"/>
      <c r="W46" s="58"/>
      <c r="X46" s="58"/>
      <c r="Y46" s="58"/>
      <c r="Z46" s="58"/>
      <c r="AA46" s="58"/>
      <c r="AB46" s="58"/>
      <c r="AC46" s="58"/>
      <c r="AD46" s="58"/>
      <c r="AE46" s="58"/>
      <c r="AF46" s="58"/>
      <c r="AG46" s="58"/>
      <c r="AH46" s="59"/>
      <c r="AJ46" s="13">
        <v>1969</v>
      </c>
      <c r="AK46" s="339">
        <f>'FY24 Aurora Prices for SecR'!AF45</f>
        <v>15.817</v>
      </c>
      <c r="AL46" s="339">
        <f>'FY24 Aurora Prices for SecR'!AG45</f>
        <v>20.891999999999999</v>
      </c>
      <c r="AM46" s="339">
        <f>'FY24 Aurora Prices for SecR'!AH45</f>
        <v>33.494</v>
      </c>
      <c r="AN46" s="339">
        <f>'FY24 Aurora Prices for SecR'!AI45</f>
        <v>20.667000000000002</v>
      </c>
      <c r="AO46" s="339">
        <f>'FY24 Aurora Prices for SecR'!AJ45</f>
        <v>22.030999999999999</v>
      </c>
      <c r="AP46" s="339">
        <f>'FY24 Aurora Prices for SecR'!AK45</f>
        <v>21.768000000000001</v>
      </c>
      <c r="AQ46" s="339">
        <f>'FY24 Aurora Prices for SecR'!AL45</f>
        <v>0.73</v>
      </c>
      <c r="AR46" s="339">
        <f>'FY24 Aurora Prices for SecR'!AM45</f>
        <v>0.17599999999999999</v>
      </c>
      <c r="AS46" s="339">
        <f>'FY24 Aurora Prices for SecR'!AN45</f>
        <v>1.48</v>
      </c>
      <c r="AT46" s="339">
        <f>'FY24 Aurora Prices for SecR'!AO45</f>
        <v>21.257000000000001</v>
      </c>
      <c r="AU46" s="339">
        <f>'FY24 Aurora Prices for SecR'!AP45</f>
        <v>30.364000000000001</v>
      </c>
      <c r="AV46" s="340">
        <f>'FY24 Aurora Prices for SecR'!AQ45</f>
        <v>28.209</v>
      </c>
      <c r="AW46" s="550"/>
      <c r="AX46" s="13">
        <v>1969</v>
      </c>
      <c r="AY46" s="74"/>
      <c r="AZ46" s="74"/>
      <c r="BA46" s="74"/>
      <c r="BB46" s="74"/>
      <c r="BC46" s="74"/>
      <c r="BD46" s="74"/>
      <c r="BE46" s="74"/>
      <c r="BF46" s="74"/>
      <c r="BG46" s="74"/>
      <c r="BH46" s="74"/>
      <c r="BI46" s="74"/>
      <c r="BJ46" s="75"/>
      <c r="BL46" s="13">
        <v>1969</v>
      </c>
      <c r="BM46" s="21">
        <f t="shared" si="48"/>
        <v>15560006.467081258</v>
      </c>
      <c r="BN46" s="21">
        <f t="shared" si="49"/>
        <v>39143785.166415736</v>
      </c>
      <c r="BO46" s="21">
        <f t="shared" si="50"/>
        <v>53832857.048203267</v>
      </c>
      <c r="BP46" s="21">
        <f t="shared" si="51"/>
        <v>92079992.835231796</v>
      </c>
      <c r="BQ46" s="21">
        <f t="shared" si="52"/>
        <v>95659138.184416607</v>
      </c>
      <c r="BR46" s="21">
        <f t="shared" si="53"/>
        <v>57939426.148443617</v>
      </c>
      <c r="BS46" s="21">
        <f t="shared" si="54"/>
        <v>1403816.5037418494</v>
      </c>
      <c r="BT46" s="21">
        <f t="shared" si="55"/>
        <v>1241798.0537599023</v>
      </c>
      <c r="BU46" s="21">
        <f t="shared" si="56"/>
        <v>731821.8140010793</v>
      </c>
      <c r="BV46" s="21">
        <f t="shared" si="57"/>
        <v>4668590.4902388416</v>
      </c>
      <c r="BW46" s="21">
        <f t="shared" si="58"/>
        <v>54112113.641700678</v>
      </c>
      <c r="BX46" s="21">
        <f t="shared" si="59"/>
        <v>17423596.397970352</v>
      </c>
      <c r="BY46" s="21">
        <f t="shared" si="14"/>
        <v>14932359.439960741</v>
      </c>
      <c r="BZ46" s="21">
        <f t="shared" si="61"/>
        <v>7228821.6190722622</v>
      </c>
      <c r="CA46" s="22">
        <f t="shared" si="16"/>
        <v>455958123.810238</v>
      </c>
      <c r="CC46" s="13">
        <v>1969</v>
      </c>
      <c r="CD46" s="53"/>
      <c r="CE46" s="53"/>
      <c r="CF46" s="53"/>
      <c r="CG46" s="53"/>
      <c r="CH46" s="53"/>
      <c r="CI46" s="53"/>
      <c r="CJ46" s="53"/>
      <c r="CK46" s="53"/>
      <c r="CL46" s="53"/>
      <c r="CM46" s="53"/>
      <c r="CN46" s="53"/>
      <c r="CO46" s="53"/>
      <c r="CP46" s="53"/>
      <c r="CQ46" s="53"/>
      <c r="CR46" s="54"/>
    </row>
    <row r="47" spans="2:96" x14ac:dyDescent="0.25">
      <c r="B47" s="13">
        <v>1970</v>
      </c>
      <c r="C47" s="82">
        <f t="shared" ref="C47:Q47" si="69">C147-C$100</f>
        <v>16.12952644966299</v>
      </c>
      <c r="D47" s="82">
        <f t="shared" si="69"/>
        <v>942.31288803714779</v>
      </c>
      <c r="E47" s="82">
        <f t="shared" si="69"/>
        <v>69.827890598462545</v>
      </c>
      <c r="F47" s="82">
        <f t="shared" si="69"/>
        <v>2515.7359600389836</v>
      </c>
      <c r="G47" s="82">
        <f t="shared" si="69"/>
        <v>4806.4428500406102</v>
      </c>
      <c r="H47" s="82">
        <f t="shared" si="69"/>
        <v>1333.4688827893933</v>
      </c>
      <c r="I47" s="82">
        <f t="shared" si="69"/>
        <v>239.47040281952741</v>
      </c>
      <c r="J47" s="82">
        <f t="shared" si="69"/>
        <v>-572.46333648933251</v>
      </c>
      <c r="K47" s="82">
        <f t="shared" si="69"/>
        <v>3230.8075674286501</v>
      </c>
      <c r="L47" s="82">
        <f t="shared" si="69"/>
        <v>6164.7721042784824</v>
      </c>
      <c r="M47" s="82">
        <f t="shared" si="69"/>
        <v>878.03890654976294</v>
      </c>
      <c r="N47" s="82">
        <f t="shared" si="69"/>
        <v>826.49309009012086</v>
      </c>
      <c r="O47" s="82">
        <f t="shared" si="69"/>
        <v>662.68928086209962</v>
      </c>
      <c r="P47" s="82">
        <f t="shared" si="69"/>
        <v>336.79876273579157</v>
      </c>
      <c r="Q47" s="83">
        <f t="shared" si="69"/>
        <v>1738.6346314824332</v>
      </c>
      <c r="S47" s="13">
        <v>1970</v>
      </c>
      <c r="T47" s="58"/>
      <c r="U47" s="58"/>
      <c r="V47" s="58"/>
      <c r="W47" s="58"/>
      <c r="X47" s="58"/>
      <c r="Y47" s="58"/>
      <c r="Z47" s="58"/>
      <c r="AA47" s="58"/>
      <c r="AB47" s="58"/>
      <c r="AC47" s="58"/>
      <c r="AD47" s="58"/>
      <c r="AE47" s="58"/>
      <c r="AF47" s="58"/>
      <c r="AG47" s="58"/>
      <c r="AH47" s="59"/>
      <c r="AJ47" s="13">
        <v>1970</v>
      </c>
      <c r="AK47" s="339">
        <f>'FY24 Aurora Prices for SecR'!AF46</f>
        <v>23.292000000000002</v>
      </c>
      <c r="AL47" s="339">
        <f>'FY24 Aurora Prices for SecR'!AG46</f>
        <v>28.75</v>
      </c>
      <c r="AM47" s="339">
        <f>'FY24 Aurora Prices for SecR'!AH46</f>
        <v>40.384999999999998</v>
      </c>
      <c r="AN47" s="339">
        <f>'FY24 Aurora Prices for SecR'!AI46</f>
        <v>33.167999999999999</v>
      </c>
      <c r="AO47" s="339">
        <f>'FY24 Aurora Prices for SecR'!AJ46</f>
        <v>28.922000000000001</v>
      </c>
      <c r="AP47" s="339">
        <f>'FY24 Aurora Prices for SecR'!AK46</f>
        <v>30.859000000000002</v>
      </c>
      <c r="AQ47" s="339">
        <f>'FY24 Aurora Prices for SecR'!AL46</f>
        <v>27.093</v>
      </c>
      <c r="AR47" s="339">
        <f>'FY24 Aurora Prices for SecR'!AM46</f>
        <v>14.089</v>
      </c>
      <c r="AS47" s="339">
        <f>'FY24 Aurora Prices for SecR'!AN46</f>
        <v>0</v>
      </c>
      <c r="AT47" s="339">
        <f>'FY24 Aurora Prices for SecR'!AO46</f>
        <v>31.879000000000001</v>
      </c>
      <c r="AU47" s="339">
        <f>'FY24 Aurora Prices for SecR'!AP46</f>
        <v>34.823</v>
      </c>
      <c r="AV47" s="340">
        <f>'FY24 Aurora Prices for SecR'!AQ46</f>
        <v>29.504999999999999</v>
      </c>
      <c r="AW47" s="550"/>
      <c r="AX47" s="13">
        <v>1970</v>
      </c>
      <c r="AY47" s="74"/>
      <c r="AZ47" s="74"/>
      <c r="BA47" s="74"/>
      <c r="BB47" s="74"/>
      <c r="BC47" s="74"/>
      <c r="BD47" s="74"/>
      <c r="BE47" s="74"/>
      <c r="BF47" s="74"/>
      <c r="BG47" s="74"/>
      <c r="BH47" s="74"/>
      <c r="BI47" s="74"/>
      <c r="BJ47" s="75"/>
      <c r="BL47" s="13">
        <v>1970</v>
      </c>
      <c r="BM47" s="21">
        <f t="shared" si="48"/>
        <v>279512.56396876951</v>
      </c>
      <c r="BN47" s="21">
        <f t="shared" si="49"/>
        <v>19505876.782368962</v>
      </c>
      <c r="BO47" s="21">
        <f t="shared" si="50"/>
        <v>2098079.5251932689</v>
      </c>
      <c r="BP47" s="21">
        <f t="shared" si="51"/>
        <v>62080796.159994312</v>
      </c>
      <c r="BQ47" s="21">
        <f t="shared" si="52"/>
        <v>93416023.753163695</v>
      </c>
      <c r="BR47" s="21">
        <f t="shared" si="53"/>
        <v>30615240.092974436</v>
      </c>
      <c r="BS47" s="21">
        <f t="shared" si="54"/>
        <v>2335669.784492204</v>
      </c>
      <c r="BT47" s="21">
        <f t="shared" si="55"/>
        <v>-5583509.7031819746</v>
      </c>
      <c r="BU47" s="21">
        <f t="shared" si="56"/>
        <v>33866022.77622167</v>
      </c>
      <c r="BV47" s="21">
        <f t="shared" si="57"/>
        <v>0</v>
      </c>
      <c r="BW47" s="21">
        <f t="shared" si="58"/>
        <v>20825305.712613519</v>
      </c>
      <c r="BX47" s="21">
        <f t="shared" si="59"/>
        <v>10361148.795434982</v>
      </c>
      <c r="BY47" s="21">
        <f t="shared" si="14"/>
        <v>8861502.2697449829</v>
      </c>
      <c r="BZ47" s="21">
        <f t="shared" si="61"/>
        <v>7154818.1960540609</v>
      </c>
      <c r="CA47" s="22">
        <f t="shared" si="16"/>
        <v>285816486.70904285</v>
      </c>
      <c r="CC47" s="13">
        <v>1970</v>
      </c>
      <c r="CD47" s="53"/>
      <c r="CE47" s="53"/>
      <c r="CF47" s="53"/>
      <c r="CG47" s="53"/>
      <c r="CH47" s="53"/>
      <c r="CI47" s="53"/>
      <c r="CJ47" s="53"/>
      <c r="CK47" s="53"/>
      <c r="CL47" s="53"/>
      <c r="CM47" s="53"/>
      <c r="CN47" s="53"/>
      <c r="CO47" s="53"/>
      <c r="CP47" s="53"/>
      <c r="CQ47" s="53"/>
      <c r="CR47" s="54"/>
    </row>
    <row r="48" spans="2:96" x14ac:dyDescent="0.25">
      <c r="B48" s="13">
        <v>1971</v>
      </c>
      <c r="C48" s="82">
        <f t="shared" ref="C48:Q48" si="70">C148-C$100</f>
        <v>-260.43516640507733</v>
      </c>
      <c r="D48" s="82">
        <f t="shared" si="70"/>
        <v>353.11122531579895</v>
      </c>
      <c r="E48" s="82">
        <f t="shared" si="70"/>
        <v>366.53427569251289</v>
      </c>
      <c r="F48" s="82">
        <f t="shared" si="70"/>
        <v>6167.2740300868836</v>
      </c>
      <c r="G48" s="82">
        <f t="shared" si="70"/>
        <v>7674.3552797662105</v>
      </c>
      <c r="H48" s="82">
        <f t="shared" si="70"/>
        <v>4949.1443770227943</v>
      </c>
      <c r="I48" s="82">
        <f t="shared" si="70"/>
        <v>3840.6752791654671</v>
      </c>
      <c r="J48" s="82">
        <f t="shared" si="70"/>
        <v>3493.7170524632465</v>
      </c>
      <c r="K48" s="82">
        <f t="shared" si="70"/>
        <v>6555.9586991491797</v>
      </c>
      <c r="L48" s="82">
        <f t="shared" si="70"/>
        <v>7223.5297004200829</v>
      </c>
      <c r="M48" s="82">
        <f t="shared" si="70"/>
        <v>5408.4828875747025</v>
      </c>
      <c r="N48" s="82">
        <f t="shared" si="70"/>
        <v>3416.4653330632509</v>
      </c>
      <c r="O48" s="82">
        <f t="shared" si="70"/>
        <v>3905.1234794313996</v>
      </c>
      <c r="P48" s="82">
        <f t="shared" si="70"/>
        <v>783.08272359776129</v>
      </c>
      <c r="Q48" s="83">
        <f t="shared" si="70"/>
        <v>3878.3511770402984</v>
      </c>
      <c r="S48" s="13">
        <v>1971</v>
      </c>
      <c r="T48" s="58"/>
      <c r="U48" s="58"/>
      <c r="V48" s="58"/>
      <c r="W48" s="58"/>
      <c r="X48" s="58"/>
      <c r="Y48" s="58"/>
      <c r="Z48" s="58"/>
      <c r="AA48" s="58"/>
      <c r="AB48" s="58"/>
      <c r="AC48" s="58"/>
      <c r="AD48" s="58"/>
      <c r="AE48" s="58"/>
      <c r="AF48" s="58"/>
      <c r="AG48" s="58"/>
      <c r="AH48" s="59"/>
      <c r="AJ48" s="13">
        <v>1971</v>
      </c>
      <c r="AK48" s="339">
        <f>'FY24 Aurora Prices for SecR'!AF47</f>
        <v>24.603999999999999</v>
      </c>
      <c r="AL48" s="339">
        <f>'FY24 Aurora Prices for SecR'!AG47</f>
        <v>29.925000000000001</v>
      </c>
      <c r="AM48" s="339">
        <f>'FY24 Aurora Prices for SecR'!AH47</f>
        <v>38.521000000000001</v>
      </c>
      <c r="AN48" s="339">
        <f>'FY24 Aurora Prices for SecR'!AI47</f>
        <v>18.538</v>
      </c>
      <c r="AO48" s="339">
        <f>'FY24 Aurora Prices for SecR'!AJ47</f>
        <v>11.763</v>
      </c>
      <c r="AP48" s="339">
        <f>'FY24 Aurora Prices for SecR'!AK47</f>
        <v>17.207999999999998</v>
      </c>
      <c r="AQ48" s="339">
        <f>'FY24 Aurora Prices for SecR'!AL47</f>
        <v>8.2530000000000001</v>
      </c>
      <c r="AR48" s="339">
        <f>'FY24 Aurora Prices for SecR'!AM47</f>
        <v>0</v>
      </c>
      <c r="AS48" s="339">
        <f>'FY24 Aurora Prices for SecR'!AN47</f>
        <v>0</v>
      </c>
      <c r="AT48" s="339">
        <f>'FY24 Aurora Prices for SecR'!AO47</f>
        <v>10.534000000000001</v>
      </c>
      <c r="AU48" s="339">
        <f>'FY24 Aurora Prices for SecR'!AP47</f>
        <v>22.370999999999999</v>
      </c>
      <c r="AV48" s="340">
        <f>'FY24 Aurora Prices for SecR'!AQ47</f>
        <v>28.18</v>
      </c>
      <c r="AW48" s="550"/>
      <c r="AX48" s="13">
        <v>1971</v>
      </c>
      <c r="AY48" s="74"/>
      <c r="AZ48" s="74"/>
      <c r="BA48" s="74"/>
      <c r="BB48" s="74"/>
      <c r="BC48" s="74"/>
      <c r="BD48" s="74"/>
      <c r="BE48" s="74"/>
      <c r="BF48" s="74"/>
      <c r="BG48" s="74"/>
      <c r="BH48" s="74"/>
      <c r="BI48" s="74"/>
      <c r="BJ48" s="75"/>
      <c r="BL48" s="13">
        <v>1971</v>
      </c>
      <c r="BM48" s="21">
        <f t="shared" si="48"/>
        <v>-4767363.644667509</v>
      </c>
      <c r="BN48" s="21">
        <f t="shared" si="49"/>
        <v>7608134.4606542047</v>
      </c>
      <c r="BO48" s="21">
        <f t="shared" si="50"/>
        <v>10504734.524459759</v>
      </c>
      <c r="BP48" s="21">
        <f t="shared" si="51"/>
        <v>85060720.921494484</v>
      </c>
      <c r="BQ48" s="21">
        <f t="shared" si="52"/>
        <v>60663752.45675803</v>
      </c>
      <c r="BR48" s="21">
        <f t="shared" si="53"/>
        <v>63362668.071217321</v>
      </c>
      <c r="BS48" s="21">
        <f t="shared" si="54"/>
        <v>11410953.508422937</v>
      </c>
      <c r="BT48" s="21">
        <f t="shared" si="55"/>
        <v>10380112.860232504</v>
      </c>
      <c r="BU48" s="21">
        <f t="shared" si="56"/>
        <v>0</v>
      </c>
      <c r="BV48" s="21">
        <f t="shared" si="57"/>
        <v>0</v>
      </c>
      <c r="BW48" s="21">
        <f t="shared" si="58"/>
        <v>42387881.300857671</v>
      </c>
      <c r="BX48" s="21">
        <f t="shared" si="59"/>
        <v>27514708.547744874</v>
      </c>
      <c r="BY48" s="21">
        <f t="shared" si="14"/>
        <v>33546822.665610176</v>
      </c>
      <c r="BZ48" s="21">
        <f t="shared" si="61"/>
        <v>15888435.228709139</v>
      </c>
      <c r="CA48" s="22">
        <f t="shared" si="16"/>
        <v>363561560.90149367</v>
      </c>
      <c r="CC48" s="13">
        <v>1971</v>
      </c>
      <c r="CD48" s="53"/>
      <c r="CE48" s="53"/>
      <c r="CF48" s="53"/>
      <c r="CG48" s="53"/>
      <c r="CH48" s="53"/>
      <c r="CI48" s="53"/>
      <c r="CJ48" s="53"/>
      <c r="CK48" s="53"/>
      <c r="CL48" s="53"/>
      <c r="CM48" s="53"/>
      <c r="CN48" s="53"/>
      <c r="CO48" s="53"/>
      <c r="CP48" s="53"/>
      <c r="CQ48" s="53"/>
      <c r="CR48" s="54"/>
    </row>
    <row r="49" spans="2:96" x14ac:dyDescent="0.25">
      <c r="B49" s="13">
        <v>1972</v>
      </c>
      <c r="C49" s="82">
        <f t="shared" ref="C49:Q49" si="71">C149-C$100</f>
        <v>478.43718317084313</v>
      </c>
      <c r="D49" s="82">
        <f t="shared" si="71"/>
        <v>1180.9029521163284</v>
      </c>
      <c r="E49" s="82">
        <f t="shared" si="71"/>
        <v>1411.9514103472029</v>
      </c>
      <c r="F49" s="82">
        <f t="shared" si="71"/>
        <v>6488.9863451733845</v>
      </c>
      <c r="G49" s="82">
        <f t="shared" si="71"/>
        <v>5600.1190295748092</v>
      </c>
      <c r="H49" s="82">
        <f t="shared" si="71"/>
        <v>7940.8430039172927</v>
      </c>
      <c r="I49" s="82">
        <f t="shared" si="71"/>
        <v>6202.8989536112676</v>
      </c>
      <c r="J49" s="82">
        <f t="shared" si="71"/>
        <v>2678.8126800248365</v>
      </c>
      <c r="K49" s="82">
        <f t="shared" si="71"/>
        <v>5725.2486603167799</v>
      </c>
      <c r="L49" s="82">
        <f t="shared" si="71"/>
        <v>7051.6270828926836</v>
      </c>
      <c r="M49" s="82">
        <f t="shared" si="71"/>
        <v>5470.3312381065025</v>
      </c>
      <c r="N49" s="82">
        <f t="shared" si="71"/>
        <v>3683.5336858432302</v>
      </c>
      <c r="O49" s="82">
        <f t="shared" si="71"/>
        <v>4293.2973259360997</v>
      </c>
      <c r="P49" s="82">
        <f t="shared" si="71"/>
        <v>984.3408509352721</v>
      </c>
      <c r="Q49" s="83">
        <f t="shared" si="71"/>
        <v>4229.4370499549877</v>
      </c>
      <c r="S49" s="13">
        <v>1972</v>
      </c>
      <c r="T49" s="58"/>
      <c r="U49" s="58"/>
      <c r="V49" s="58"/>
      <c r="W49" s="58"/>
      <c r="X49" s="58"/>
      <c r="Y49" s="58"/>
      <c r="Z49" s="58"/>
      <c r="AA49" s="58"/>
      <c r="AB49" s="58"/>
      <c r="AC49" s="58"/>
      <c r="AD49" s="58"/>
      <c r="AE49" s="58"/>
      <c r="AF49" s="58"/>
      <c r="AG49" s="58"/>
      <c r="AH49" s="59"/>
      <c r="AJ49" s="13">
        <v>1972</v>
      </c>
      <c r="AK49" s="339">
        <f>'FY24 Aurora Prices for SecR'!AF48</f>
        <v>18.427</v>
      </c>
      <c r="AL49" s="339">
        <f>'FY24 Aurora Prices for SecR'!AG48</f>
        <v>25.815000000000001</v>
      </c>
      <c r="AM49" s="339">
        <f>'FY24 Aurora Prices for SecR'!AH48</f>
        <v>36.366</v>
      </c>
      <c r="AN49" s="339">
        <f>'FY24 Aurora Prices for SecR'!AI48</f>
        <v>15.795999999999999</v>
      </c>
      <c r="AO49" s="339">
        <f>'FY24 Aurora Prices for SecR'!AJ48</f>
        <v>16.481999999999999</v>
      </c>
      <c r="AP49" s="339">
        <f>'FY24 Aurora Prices for SecR'!AK48</f>
        <v>0</v>
      </c>
      <c r="AQ49" s="339">
        <f>'FY24 Aurora Prices for SecR'!AL48</f>
        <v>2.089</v>
      </c>
      <c r="AR49" s="339">
        <f>'FY24 Aurora Prices for SecR'!AM48</f>
        <v>0</v>
      </c>
      <c r="AS49" s="339">
        <f>'FY24 Aurora Prices for SecR'!AN48</f>
        <v>0</v>
      </c>
      <c r="AT49" s="339">
        <f>'FY24 Aurora Prices for SecR'!AO48</f>
        <v>6.3220000000000001</v>
      </c>
      <c r="AU49" s="339">
        <f>'FY24 Aurora Prices for SecR'!AP48</f>
        <v>19.754999999999999</v>
      </c>
      <c r="AV49" s="340">
        <f>'FY24 Aurora Prices for SecR'!AQ48</f>
        <v>25.768999999999998</v>
      </c>
      <c r="AW49" s="550"/>
      <c r="AX49" s="13">
        <v>1972</v>
      </c>
      <c r="AY49" s="74"/>
      <c r="AZ49" s="74"/>
      <c r="BA49" s="74"/>
      <c r="BB49" s="74"/>
      <c r="BC49" s="74"/>
      <c r="BD49" s="74"/>
      <c r="BE49" s="74"/>
      <c r="BF49" s="74"/>
      <c r="BG49" s="74"/>
      <c r="BH49" s="74"/>
      <c r="BI49" s="74"/>
      <c r="BJ49" s="75"/>
      <c r="BL49" s="13">
        <v>1972</v>
      </c>
      <c r="BM49" s="21">
        <f t="shared" si="48"/>
        <v>6559224.5088711092</v>
      </c>
      <c r="BN49" s="21">
        <f t="shared" si="49"/>
        <v>21949206.990395773</v>
      </c>
      <c r="BO49" s="21">
        <f t="shared" si="50"/>
        <v>38202186.591582663</v>
      </c>
      <c r="BP49" s="21">
        <f t="shared" si="51"/>
        <v>76260021.061418921</v>
      </c>
      <c r="BQ49" s="21">
        <f t="shared" si="52"/>
        <v>62026380.760143742</v>
      </c>
      <c r="BR49" s="21">
        <f t="shared" si="53"/>
        <v>0</v>
      </c>
      <c r="BS49" s="21">
        <f t="shared" si="54"/>
        <v>4664828.1290738182</v>
      </c>
      <c r="BT49" s="21">
        <f t="shared" si="55"/>
        <v>2014574.2878858782</v>
      </c>
      <c r="BU49" s="21">
        <f t="shared" si="56"/>
        <v>0</v>
      </c>
      <c r="BV49" s="21">
        <f t="shared" si="57"/>
        <v>0</v>
      </c>
      <c r="BW49" s="21">
        <f t="shared" si="58"/>
        <v>25730074.960958127</v>
      </c>
      <c r="BX49" s="21">
        <f t="shared" si="59"/>
        <v>26196554.866979882</v>
      </c>
      <c r="BY49" s="21">
        <f t="shared" si="14"/>
        <v>32568610.050765179</v>
      </c>
      <c r="BZ49" s="21">
        <f t="shared" si="61"/>
        <v>18263145.159180738</v>
      </c>
      <c r="CA49" s="22">
        <f t="shared" si="16"/>
        <v>314434807.36725587</v>
      </c>
      <c r="CC49" s="13">
        <v>1972</v>
      </c>
      <c r="CD49" s="53"/>
      <c r="CE49" s="53"/>
      <c r="CF49" s="53"/>
      <c r="CG49" s="53"/>
      <c r="CH49" s="53"/>
      <c r="CI49" s="53"/>
      <c r="CJ49" s="53"/>
      <c r="CK49" s="53"/>
      <c r="CL49" s="53"/>
      <c r="CM49" s="53"/>
      <c r="CN49" s="53"/>
      <c r="CO49" s="53"/>
      <c r="CP49" s="53"/>
      <c r="CQ49" s="53"/>
      <c r="CR49" s="54"/>
    </row>
    <row r="50" spans="2:96" x14ac:dyDescent="0.25">
      <c r="B50" s="13">
        <v>1973</v>
      </c>
      <c r="C50" s="82">
        <f t="shared" ref="C50:Q50" si="72">C150-C$100</f>
        <v>806.57905538584328</v>
      </c>
      <c r="D50" s="82">
        <f t="shared" si="72"/>
        <v>900.02318862293941</v>
      </c>
      <c r="E50" s="82">
        <f t="shared" si="72"/>
        <v>920.51080255092347</v>
      </c>
      <c r="F50" s="82">
        <f t="shared" si="72"/>
        <v>1842.5956193466836</v>
      </c>
      <c r="G50" s="82">
        <f t="shared" si="72"/>
        <v>2098.2008397561294</v>
      </c>
      <c r="H50" s="82">
        <f t="shared" si="72"/>
        <v>310.03518119533328</v>
      </c>
      <c r="I50" s="82">
        <f t="shared" si="72"/>
        <v>101.96970292464812</v>
      </c>
      <c r="J50" s="82">
        <f t="shared" si="72"/>
        <v>-1472.4255919289126</v>
      </c>
      <c r="K50" s="82">
        <f t="shared" si="72"/>
        <v>1596.538327390741</v>
      </c>
      <c r="L50" s="82">
        <f t="shared" si="72"/>
        <v>1524.5554446857232</v>
      </c>
      <c r="M50" s="82">
        <f t="shared" si="72"/>
        <v>100.0877254890629</v>
      </c>
      <c r="N50" s="82">
        <f t="shared" si="72"/>
        <v>310.33836980686101</v>
      </c>
      <c r="O50" s="82">
        <f t="shared" si="72"/>
        <v>-365.59019173831985</v>
      </c>
      <c r="P50" s="82">
        <f t="shared" si="72"/>
        <v>-87.577538961458231</v>
      </c>
      <c r="Q50" s="83">
        <f t="shared" si="72"/>
        <v>774.15669251626059</v>
      </c>
      <c r="S50" s="13">
        <v>1973</v>
      </c>
      <c r="T50" s="58"/>
      <c r="U50" s="58"/>
      <c r="V50" s="58"/>
      <c r="W50" s="58"/>
      <c r="X50" s="58"/>
      <c r="Y50" s="58"/>
      <c r="Z50" s="58"/>
      <c r="AA50" s="58"/>
      <c r="AB50" s="58"/>
      <c r="AC50" s="58"/>
      <c r="AD50" s="58"/>
      <c r="AE50" s="58"/>
      <c r="AF50" s="58"/>
      <c r="AG50" s="58"/>
      <c r="AH50" s="59"/>
      <c r="AJ50" s="13">
        <v>1973</v>
      </c>
      <c r="AK50" s="339">
        <f>'FY24 Aurora Prices for SecR'!AF49</f>
        <v>18.32</v>
      </c>
      <c r="AL50" s="339">
        <f>'FY24 Aurora Prices for SecR'!AG49</f>
        <v>30.414000000000001</v>
      </c>
      <c r="AM50" s="339">
        <f>'FY24 Aurora Prices for SecR'!AH49</f>
        <v>36.564999999999998</v>
      </c>
      <c r="AN50" s="339">
        <f>'FY24 Aurora Prices for SecR'!AI49</f>
        <v>31.936</v>
      </c>
      <c r="AO50" s="339">
        <f>'FY24 Aurora Prices for SecR'!AJ49</f>
        <v>36.472999999999999</v>
      </c>
      <c r="AP50" s="339">
        <f>'FY24 Aurora Prices for SecR'!AK49</f>
        <v>34.99</v>
      </c>
      <c r="AQ50" s="339">
        <f>'FY24 Aurora Prices for SecR'!AL49</f>
        <v>27.181999999999999</v>
      </c>
      <c r="AR50" s="339">
        <f>'FY24 Aurora Prices for SecR'!AM49</f>
        <v>21.556000000000001</v>
      </c>
      <c r="AS50" s="339">
        <f>'FY24 Aurora Prices for SecR'!AN49</f>
        <v>18.693000000000001</v>
      </c>
      <c r="AT50" s="339">
        <f>'FY24 Aurora Prices for SecR'!AO49</f>
        <v>36.24</v>
      </c>
      <c r="AU50" s="339">
        <f>'FY24 Aurora Prices for SecR'!AP49</f>
        <v>37.338999999999999</v>
      </c>
      <c r="AV50" s="340">
        <f>'FY24 Aurora Prices for SecR'!AQ49</f>
        <v>33.018999999999998</v>
      </c>
      <c r="AW50" s="550"/>
      <c r="AX50" s="13">
        <v>1973</v>
      </c>
      <c r="AY50" s="74"/>
      <c r="AZ50" s="74"/>
      <c r="BA50" s="74"/>
      <c r="BB50" s="74"/>
      <c r="BC50" s="74"/>
      <c r="BD50" s="74"/>
      <c r="BE50" s="74"/>
      <c r="BF50" s="74"/>
      <c r="BG50" s="74"/>
      <c r="BH50" s="74"/>
      <c r="BI50" s="74"/>
      <c r="BJ50" s="75"/>
      <c r="BL50" s="13">
        <v>1973</v>
      </c>
      <c r="BM50" s="21">
        <f t="shared" si="48"/>
        <v>10993737.051233474</v>
      </c>
      <c r="BN50" s="21">
        <f t="shared" si="49"/>
        <v>19708779.786320217</v>
      </c>
      <c r="BO50" s="21">
        <f t="shared" si="50"/>
        <v>25041907.256484237</v>
      </c>
      <c r="BP50" s="21">
        <f t="shared" si="51"/>
        <v>43780779.472395033</v>
      </c>
      <c r="BQ50" s="21">
        <f t="shared" si="52"/>
        <v>51426600.441501804</v>
      </c>
      <c r="BR50" s="21">
        <f t="shared" si="53"/>
        <v>8071009.456578386</v>
      </c>
      <c r="BS50" s="21">
        <f t="shared" si="54"/>
        <v>997826.56736320257</v>
      </c>
      <c r="BT50" s="21">
        <f t="shared" si="55"/>
        <v>-14408450.078332212</v>
      </c>
      <c r="BU50" s="21">
        <f t="shared" si="56"/>
        <v>25604745.257814698</v>
      </c>
      <c r="BV50" s="21">
        <f t="shared" si="57"/>
        <v>20518930.747807361</v>
      </c>
      <c r="BW50" s="21">
        <f t="shared" si="58"/>
        <v>2698621.3037623879</v>
      </c>
      <c r="BX50" s="21">
        <f t="shared" si="59"/>
        <v>4171580.7804786176</v>
      </c>
      <c r="BY50" s="21">
        <f t="shared" si="14"/>
        <v>-5241896.5130177755</v>
      </c>
      <c r="BZ50" s="21">
        <f t="shared" si="61"/>
        <v>-2082040.3864572402</v>
      </c>
      <c r="CA50" s="22">
        <f t="shared" si="16"/>
        <v>191282131.14393216</v>
      </c>
      <c r="CC50" s="13">
        <v>1973</v>
      </c>
      <c r="CD50" s="53"/>
      <c r="CE50" s="53"/>
      <c r="CF50" s="53"/>
      <c r="CG50" s="53"/>
      <c r="CH50" s="53"/>
      <c r="CI50" s="53"/>
      <c r="CJ50" s="53"/>
      <c r="CK50" s="53"/>
      <c r="CL50" s="53"/>
      <c r="CM50" s="53"/>
      <c r="CN50" s="53"/>
      <c r="CO50" s="53"/>
      <c r="CP50" s="53"/>
      <c r="CQ50" s="53"/>
      <c r="CR50" s="54"/>
    </row>
    <row r="51" spans="2:96" x14ac:dyDescent="0.25">
      <c r="B51" s="13">
        <v>1974</v>
      </c>
      <c r="C51" s="82">
        <f t="shared" ref="C51:Q51" si="73">C151-C$100</f>
        <v>-427.01214855938724</v>
      </c>
      <c r="D51" s="82">
        <f t="shared" si="73"/>
        <v>726.45486013689879</v>
      </c>
      <c r="E51" s="82">
        <f t="shared" si="73"/>
        <v>2356.6997765369633</v>
      </c>
      <c r="F51" s="82">
        <f t="shared" si="73"/>
        <v>7757.8464234658832</v>
      </c>
      <c r="G51" s="82">
        <f t="shared" si="73"/>
        <v>7323.6743936517105</v>
      </c>
      <c r="H51" s="82">
        <f t="shared" si="73"/>
        <v>6653.4409569384934</v>
      </c>
      <c r="I51" s="82">
        <f t="shared" si="73"/>
        <v>5397.9324583999678</v>
      </c>
      <c r="J51" s="82">
        <f t="shared" si="73"/>
        <v>5483.0037904881274</v>
      </c>
      <c r="K51" s="82">
        <f t="shared" si="73"/>
        <v>5523.9029223653797</v>
      </c>
      <c r="L51" s="82">
        <f t="shared" si="73"/>
        <v>7022.8501479420838</v>
      </c>
      <c r="M51" s="82">
        <f t="shared" si="73"/>
        <v>6920.2237471432018</v>
      </c>
      <c r="N51" s="82">
        <f t="shared" si="73"/>
        <v>3774.2421950124308</v>
      </c>
      <c r="O51" s="82">
        <f t="shared" si="73"/>
        <v>4334.1001242174998</v>
      </c>
      <c r="P51" s="82">
        <f t="shared" si="73"/>
        <v>944.8279858758815</v>
      </c>
      <c r="Q51" s="83">
        <f t="shared" si="73"/>
        <v>4524.0611558130986</v>
      </c>
      <c r="S51" s="13">
        <v>1974</v>
      </c>
      <c r="T51" s="58"/>
      <c r="U51" s="58"/>
      <c r="V51" s="58"/>
      <c r="W51" s="58"/>
      <c r="X51" s="58"/>
      <c r="Y51" s="58"/>
      <c r="Z51" s="58"/>
      <c r="AA51" s="58"/>
      <c r="AB51" s="58"/>
      <c r="AC51" s="58"/>
      <c r="AD51" s="58"/>
      <c r="AE51" s="58"/>
      <c r="AF51" s="58"/>
      <c r="AG51" s="58"/>
      <c r="AH51" s="59"/>
      <c r="AJ51" s="13">
        <v>1974</v>
      </c>
      <c r="AK51" s="339">
        <f>'FY24 Aurora Prices for SecR'!AF50</f>
        <v>25.99</v>
      </c>
      <c r="AL51" s="339">
        <f>'FY24 Aurora Prices for SecR'!AG50</f>
        <v>28.132999999999999</v>
      </c>
      <c r="AM51" s="339">
        <f>'FY24 Aurora Prices for SecR'!AH50</f>
        <v>30.603000000000002</v>
      </c>
      <c r="AN51" s="339">
        <f>'FY24 Aurora Prices for SecR'!AI50</f>
        <v>4.8639999999999999</v>
      </c>
      <c r="AO51" s="339">
        <f>'FY24 Aurora Prices for SecR'!AJ50</f>
        <v>11.194000000000001</v>
      </c>
      <c r="AP51" s="339">
        <f>'FY24 Aurora Prices for SecR'!AK50</f>
        <v>7.8040000000000003</v>
      </c>
      <c r="AQ51" s="339">
        <f>'FY24 Aurora Prices for SecR'!AL50</f>
        <v>1.288</v>
      </c>
      <c r="AR51" s="339">
        <f>'FY24 Aurora Prices for SecR'!AM50</f>
        <v>3.2690000000000001</v>
      </c>
      <c r="AS51" s="339">
        <f>'FY24 Aurora Prices for SecR'!AN50</f>
        <v>0</v>
      </c>
      <c r="AT51" s="339">
        <f>'FY24 Aurora Prices for SecR'!AO50</f>
        <v>0</v>
      </c>
      <c r="AU51" s="339">
        <f>'FY24 Aurora Prices for SecR'!AP50</f>
        <v>19.123999999999999</v>
      </c>
      <c r="AV51" s="340">
        <f>'FY24 Aurora Prices for SecR'!AQ50</f>
        <v>26.995999999999999</v>
      </c>
      <c r="AW51" s="550"/>
      <c r="AX51" s="13">
        <v>1974</v>
      </c>
      <c r="AY51" s="74"/>
      <c r="AZ51" s="74"/>
      <c r="BA51" s="74"/>
      <c r="BB51" s="74"/>
      <c r="BC51" s="74"/>
      <c r="BD51" s="74"/>
      <c r="BE51" s="74"/>
      <c r="BF51" s="74"/>
      <c r="BG51" s="74"/>
      <c r="BH51" s="74"/>
      <c r="BI51" s="74"/>
      <c r="BJ51" s="75"/>
      <c r="BL51" s="13">
        <v>1974</v>
      </c>
      <c r="BM51" s="21">
        <f t="shared" si="48"/>
        <v>-8256946.031347503</v>
      </c>
      <c r="BN51" s="21">
        <f t="shared" si="49"/>
        <v>14714895.297766589</v>
      </c>
      <c r="BO51" s="21">
        <f t="shared" si="50"/>
        <v>53658829.946452357</v>
      </c>
      <c r="BP51" s="21">
        <f t="shared" si="51"/>
        <v>28074218.762781113</v>
      </c>
      <c r="BQ51" s="21">
        <f t="shared" si="52"/>
        <v>55091373.90122503</v>
      </c>
      <c r="BR51" s="21">
        <f t="shared" si="53"/>
        <v>38631049.201593317</v>
      </c>
      <c r="BS51" s="21">
        <f t="shared" si="54"/>
        <v>2502913.3223108971</v>
      </c>
      <c r="BT51" s="21">
        <f t="shared" si="55"/>
        <v>2542359.1975735347</v>
      </c>
      <c r="BU51" s="21">
        <f t="shared" si="56"/>
        <v>13434883.157990046</v>
      </c>
      <c r="BV51" s="21">
        <f t="shared" si="57"/>
        <v>0</v>
      </c>
      <c r="BW51" s="21">
        <f t="shared" si="58"/>
        <v>0</v>
      </c>
      <c r="BX51" s="21">
        <f t="shared" si="59"/>
        <v>25984298.785470381</v>
      </c>
      <c r="BY51" s="21">
        <f t="shared" si="14"/>
        <v>31827967.017805614</v>
      </c>
      <c r="BZ51" s="21">
        <f t="shared" si="61"/>
        <v>18364734.940827813</v>
      </c>
      <c r="CA51" s="22">
        <f t="shared" si="16"/>
        <v>276570577.50044918</v>
      </c>
      <c r="CC51" s="13">
        <v>1974</v>
      </c>
      <c r="CD51" s="53"/>
      <c r="CE51" s="53"/>
      <c r="CF51" s="53"/>
      <c r="CG51" s="53"/>
      <c r="CH51" s="53"/>
      <c r="CI51" s="53"/>
      <c r="CJ51" s="53"/>
      <c r="CK51" s="53"/>
      <c r="CL51" s="53"/>
      <c r="CM51" s="53"/>
      <c r="CN51" s="53"/>
      <c r="CO51" s="53"/>
      <c r="CP51" s="53"/>
      <c r="CQ51" s="53"/>
      <c r="CR51" s="54"/>
    </row>
    <row r="52" spans="2:96" x14ac:dyDescent="0.25">
      <c r="B52" s="13">
        <v>1975</v>
      </c>
      <c r="C52" s="82">
        <f t="shared" ref="C52:Q52" si="74">C152-C$100</f>
        <v>-52.804912827807129</v>
      </c>
      <c r="D52" s="82">
        <f t="shared" si="74"/>
        <v>341.72823298448839</v>
      </c>
      <c r="E52" s="82">
        <f t="shared" si="74"/>
        <v>180.69181530986316</v>
      </c>
      <c r="F52" s="82">
        <f t="shared" si="74"/>
        <v>2831.1749446422846</v>
      </c>
      <c r="G52" s="82">
        <f t="shared" si="74"/>
        <v>3979.4098750676094</v>
      </c>
      <c r="H52" s="82">
        <f t="shared" si="74"/>
        <v>3309.6634138238933</v>
      </c>
      <c r="I52" s="82">
        <f t="shared" si="74"/>
        <v>1006.9911842592874</v>
      </c>
      <c r="J52" s="82">
        <f t="shared" si="74"/>
        <v>1260.7401032205371</v>
      </c>
      <c r="K52" s="82">
        <f t="shared" si="74"/>
        <v>3246.6781475183197</v>
      </c>
      <c r="L52" s="82">
        <f t="shared" si="74"/>
        <v>6530.0979257768822</v>
      </c>
      <c r="M52" s="82">
        <f t="shared" si="74"/>
        <v>5953.4273017926025</v>
      </c>
      <c r="N52" s="82">
        <f t="shared" si="74"/>
        <v>2239.98296256085</v>
      </c>
      <c r="O52" s="82">
        <f t="shared" si="74"/>
        <v>2344.208887354459</v>
      </c>
      <c r="P52" s="82">
        <f t="shared" si="74"/>
        <v>1051.7890725626521</v>
      </c>
      <c r="Q52" s="83">
        <f t="shared" si="74"/>
        <v>2565.7502421291174</v>
      </c>
      <c r="S52" s="13">
        <v>1975</v>
      </c>
      <c r="T52" s="58"/>
      <c r="U52" s="58"/>
      <c r="V52" s="58"/>
      <c r="W52" s="58"/>
      <c r="X52" s="58"/>
      <c r="Y52" s="58"/>
      <c r="Z52" s="58"/>
      <c r="AA52" s="58"/>
      <c r="AB52" s="58"/>
      <c r="AC52" s="58"/>
      <c r="AD52" s="58"/>
      <c r="AE52" s="58"/>
      <c r="AF52" s="58"/>
      <c r="AG52" s="58"/>
      <c r="AH52" s="59"/>
      <c r="AJ52" s="13">
        <v>1975</v>
      </c>
      <c r="AK52" s="339">
        <f>'FY24 Aurora Prices for SecR'!AF51</f>
        <v>22.26</v>
      </c>
      <c r="AL52" s="339">
        <f>'FY24 Aurora Prices for SecR'!AG51</f>
        <v>34.997999999999998</v>
      </c>
      <c r="AM52" s="339">
        <f>'FY24 Aurora Prices for SecR'!AH51</f>
        <v>38.601999999999997</v>
      </c>
      <c r="AN52" s="339">
        <f>'FY24 Aurora Prices for SecR'!AI51</f>
        <v>30.774999999999999</v>
      </c>
      <c r="AO52" s="339">
        <f>'FY24 Aurora Prices for SecR'!AJ51</f>
        <v>29.934000000000001</v>
      </c>
      <c r="AP52" s="339">
        <f>'FY24 Aurora Prices for SecR'!AK51</f>
        <v>24.919</v>
      </c>
      <c r="AQ52" s="339">
        <f>'FY24 Aurora Prices for SecR'!AL51</f>
        <v>19.803000000000001</v>
      </c>
      <c r="AR52" s="339">
        <f>'FY24 Aurora Prices for SecR'!AM51</f>
        <v>12.446</v>
      </c>
      <c r="AS52" s="339">
        <f>'FY24 Aurora Prices for SecR'!AN51</f>
        <v>0</v>
      </c>
      <c r="AT52" s="339">
        <f>'FY24 Aurora Prices for SecR'!AO51</f>
        <v>7.7610000000000001</v>
      </c>
      <c r="AU52" s="339">
        <f>'FY24 Aurora Prices for SecR'!AP51</f>
        <v>26.277000000000001</v>
      </c>
      <c r="AV52" s="340">
        <f>'FY24 Aurora Prices for SecR'!AQ51</f>
        <v>28.689</v>
      </c>
      <c r="AW52" s="550"/>
      <c r="AX52" s="13">
        <v>1975</v>
      </c>
      <c r="AY52" s="74"/>
      <c r="AZ52" s="74"/>
      <c r="BA52" s="74"/>
      <c r="BB52" s="74"/>
      <c r="BC52" s="74"/>
      <c r="BD52" s="74"/>
      <c r="BE52" s="74"/>
      <c r="BF52" s="74"/>
      <c r="BG52" s="74"/>
      <c r="BH52" s="74"/>
      <c r="BI52" s="74"/>
      <c r="BJ52" s="75"/>
      <c r="BL52" s="13">
        <v>1975</v>
      </c>
      <c r="BM52" s="21">
        <f t="shared" si="48"/>
        <v>-874525.39550295821</v>
      </c>
      <c r="BN52" s="21">
        <f t="shared" si="49"/>
        <v>8611059.3825536091</v>
      </c>
      <c r="BO52" s="21">
        <f t="shared" si="50"/>
        <v>5189448.6982159549</v>
      </c>
      <c r="BP52" s="21">
        <f t="shared" si="51"/>
        <v>64824280.237496518</v>
      </c>
      <c r="BQ52" s="21">
        <f t="shared" si="52"/>
        <v>80048408.294584006</v>
      </c>
      <c r="BR52" s="21">
        <f t="shared" si="53"/>
        <v>61360285.941153735</v>
      </c>
      <c r="BS52" s="21">
        <f t="shared" si="54"/>
        <v>7178920.7118791994</v>
      </c>
      <c r="BT52" s="21">
        <f t="shared" si="55"/>
        <v>8987917.0550674666</v>
      </c>
      <c r="BU52" s="21">
        <f t="shared" si="56"/>
        <v>30063668.230665676</v>
      </c>
      <c r="BV52" s="21">
        <f t="shared" si="57"/>
        <v>0</v>
      </c>
      <c r="BW52" s="21">
        <f t="shared" si="58"/>
        <v>34376184.67117402</v>
      </c>
      <c r="BX52" s="21">
        <f t="shared" si="59"/>
        <v>21189611.630596127</v>
      </c>
      <c r="BY52" s="21">
        <f t="shared" si="14"/>
        <v>23653930.342277039</v>
      </c>
      <c r="BZ52" s="21">
        <f t="shared" si="61"/>
        <v>21725839.225979943</v>
      </c>
      <c r="CA52" s="22">
        <f t="shared" si="16"/>
        <v>366335029.02614033</v>
      </c>
      <c r="CC52" s="13">
        <v>1975</v>
      </c>
      <c r="CD52" s="53"/>
      <c r="CE52" s="53"/>
      <c r="CF52" s="53"/>
      <c r="CG52" s="53"/>
      <c r="CH52" s="53"/>
      <c r="CI52" s="53"/>
      <c r="CJ52" s="53"/>
      <c r="CK52" s="53"/>
      <c r="CL52" s="53"/>
      <c r="CM52" s="53"/>
      <c r="CN52" s="53"/>
      <c r="CO52" s="53"/>
      <c r="CP52" s="53"/>
      <c r="CQ52" s="53"/>
      <c r="CR52" s="54"/>
    </row>
    <row r="53" spans="2:96" x14ac:dyDescent="0.25">
      <c r="B53" s="13">
        <v>1976</v>
      </c>
      <c r="C53" s="82">
        <f t="shared" ref="C53:Q53" si="75">C153-C$100</f>
        <v>1375.8095436792628</v>
      </c>
      <c r="D53" s="82">
        <f t="shared" si="75"/>
        <v>2918.9885808364979</v>
      </c>
      <c r="E53" s="82">
        <f t="shared" si="75"/>
        <v>5140.0863672106625</v>
      </c>
      <c r="F53" s="82">
        <f t="shared" si="75"/>
        <v>5884.995022788883</v>
      </c>
      <c r="G53" s="82">
        <f t="shared" si="75"/>
        <v>6609.1357244917108</v>
      </c>
      <c r="H53" s="82">
        <f t="shared" si="75"/>
        <v>4438.748068901994</v>
      </c>
      <c r="I53" s="82">
        <f t="shared" si="75"/>
        <v>4251.283899472468</v>
      </c>
      <c r="J53" s="82">
        <f t="shared" si="75"/>
        <v>3556.306756738898</v>
      </c>
      <c r="K53" s="82">
        <f t="shared" si="75"/>
        <v>5990.5398559730802</v>
      </c>
      <c r="L53" s="82">
        <f t="shared" si="75"/>
        <v>4497.3390032245834</v>
      </c>
      <c r="M53" s="82">
        <f t="shared" si="75"/>
        <v>5276.9315950514028</v>
      </c>
      <c r="N53" s="82">
        <f t="shared" si="75"/>
        <v>5050.0180675133315</v>
      </c>
      <c r="O53" s="82">
        <f t="shared" si="75"/>
        <v>6521.0391681484989</v>
      </c>
      <c r="P53" s="82">
        <f t="shared" si="75"/>
        <v>3026.0458252565713</v>
      </c>
      <c r="Q53" s="83">
        <f t="shared" si="75"/>
        <v>4569.9274211293596</v>
      </c>
      <c r="S53" s="13">
        <v>1976</v>
      </c>
      <c r="T53" s="58"/>
      <c r="U53" s="58"/>
      <c r="V53" s="58"/>
      <c r="W53" s="58"/>
      <c r="X53" s="58"/>
      <c r="Y53" s="58"/>
      <c r="Z53" s="58"/>
      <c r="AA53" s="58"/>
      <c r="AB53" s="58"/>
      <c r="AC53" s="58"/>
      <c r="AD53" s="58"/>
      <c r="AE53" s="58"/>
      <c r="AF53" s="58"/>
      <c r="AG53" s="58"/>
      <c r="AH53" s="59"/>
      <c r="AJ53" s="13">
        <v>1976</v>
      </c>
      <c r="AK53" s="339">
        <f>'FY24 Aurora Prices for SecR'!AF52</f>
        <v>14.502000000000001</v>
      </c>
      <c r="AL53" s="339">
        <f>'FY24 Aurora Prices for SecR'!AG52</f>
        <v>21.276</v>
      </c>
      <c r="AM53" s="339">
        <f>'FY24 Aurora Prices for SecR'!AH52</f>
        <v>22.120999999999999</v>
      </c>
      <c r="AN53" s="339">
        <f>'FY24 Aurora Prices for SecR'!AI52</f>
        <v>16.419</v>
      </c>
      <c r="AO53" s="339">
        <f>'FY24 Aurora Prices for SecR'!AJ52</f>
        <v>22.289000000000001</v>
      </c>
      <c r="AP53" s="339">
        <f>'FY24 Aurora Prices for SecR'!AK52</f>
        <v>21.518999999999998</v>
      </c>
      <c r="AQ53" s="339">
        <f>'FY24 Aurora Prices for SecR'!AL52</f>
        <v>6.4180000000000001</v>
      </c>
      <c r="AR53" s="339">
        <f>'FY24 Aurora Prices for SecR'!AM52</f>
        <v>0.754</v>
      </c>
      <c r="AS53" s="339">
        <f>'FY24 Aurora Prices for SecR'!AN52</f>
        <v>0.48599999999999999</v>
      </c>
      <c r="AT53" s="339">
        <f>'FY24 Aurora Prices for SecR'!AO52</f>
        <v>11.449</v>
      </c>
      <c r="AU53" s="339">
        <f>'FY24 Aurora Prices for SecR'!AP52</f>
        <v>15.481</v>
      </c>
      <c r="AV53" s="340">
        <f>'FY24 Aurora Prices for SecR'!AQ52</f>
        <v>21.678000000000001</v>
      </c>
      <c r="AW53" s="550"/>
      <c r="AX53" s="13">
        <v>1976</v>
      </c>
      <c r="AY53" s="74"/>
      <c r="AZ53" s="74"/>
      <c r="BA53" s="74"/>
      <c r="BB53" s="74"/>
      <c r="BC53" s="74"/>
      <c r="BD53" s="74"/>
      <c r="BE53" s="74"/>
      <c r="BF53" s="74"/>
      <c r="BG53" s="74"/>
      <c r="BH53" s="74"/>
      <c r="BI53" s="74"/>
      <c r="BJ53" s="75"/>
      <c r="BL53" s="13">
        <v>1976</v>
      </c>
      <c r="BM53" s="21">
        <f t="shared" si="48"/>
        <v>14844280.561812881</v>
      </c>
      <c r="BN53" s="21">
        <f t="shared" si="49"/>
        <v>44715168.753031678</v>
      </c>
      <c r="BO53" s="21">
        <f t="shared" si="50"/>
        <v>84595664.793625891</v>
      </c>
      <c r="BP53" s="21">
        <f t="shared" si="51"/>
        <v>71889545.559702978</v>
      </c>
      <c r="BQ53" s="21">
        <f t="shared" si="52"/>
        <v>98993009.581667557</v>
      </c>
      <c r="BR53" s="21">
        <f t="shared" si="53"/>
        <v>71064960.252858281</v>
      </c>
      <c r="BS53" s="21">
        <f t="shared" si="54"/>
        <v>9822506.4240531493</v>
      </c>
      <c r="BT53" s="21">
        <f t="shared" si="55"/>
        <v>8216775.6353100892</v>
      </c>
      <c r="BU53" s="21">
        <f t="shared" si="56"/>
        <v>3360549.0862443545</v>
      </c>
      <c r="BV53" s="21">
        <f t="shared" si="57"/>
        <v>1573708.8640083463</v>
      </c>
      <c r="BW53" s="21">
        <f t="shared" si="58"/>
        <v>44949198.834817179</v>
      </c>
      <c r="BX53" s="21">
        <f t="shared" si="59"/>
        <v>28144558.693142597</v>
      </c>
      <c r="BY53" s="21">
        <f t="shared" si="14"/>
        <v>38765647.627049059</v>
      </c>
      <c r="BZ53" s="21">
        <f t="shared" si="61"/>
        <v>47231007.40793661</v>
      </c>
      <c r="CA53" s="22">
        <f t="shared" si="16"/>
        <v>568166582.07526064</v>
      </c>
      <c r="CC53" s="13">
        <v>1976</v>
      </c>
      <c r="CD53" s="53"/>
      <c r="CE53" s="53"/>
      <c r="CF53" s="53"/>
      <c r="CG53" s="53"/>
      <c r="CH53" s="53"/>
      <c r="CI53" s="53"/>
      <c r="CJ53" s="53"/>
      <c r="CK53" s="53"/>
      <c r="CL53" s="53"/>
      <c r="CM53" s="53"/>
      <c r="CN53" s="53"/>
      <c r="CO53" s="53"/>
      <c r="CP53" s="53"/>
      <c r="CQ53" s="53"/>
      <c r="CR53" s="54"/>
    </row>
    <row r="54" spans="2:96" x14ac:dyDescent="0.25">
      <c r="B54" s="13">
        <v>1977</v>
      </c>
      <c r="C54" s="82">
        <f t="shared" ref="C54:Q54" si="76">C154-C$100</f>
        <v>820.93559167927287</v>
      </c>
      <c r="D54" s="82">
        <f t="shared" si="76"/>
        <v>277.93059097640889</v>
      </c>
      <c r="E54" s="82">
        <f t="shared" si="76"/>
        <v>-449.93201621068692</v>
      </c>
      <c r="F54" s="82">
        <f t="shared" si="76"/>
        <v>-17.467018304966587</v>
      </c>
      <c r="G54" s="82">
        <f t="shared" si="76"/>
        <v>1048.61791887648</v>
      </c>
      <c r="H54" s="82">
        <f t="shared" si="76"/>
        <v>-885.16407866096688</v>
      </c>
      <c r="I54" s="82">
        <f t="shared" si="76"/>
        <v>-854.651687304392</v>
      </c>
      <c r="J54" s="82">
        <f t="shared" si="76"/>
        <v>-1586.3730412299028</v>
      </c>
      <c r="K54" s="82">
        <f t="shared" si="76"/>
        <v>643.16711998153096</v>
      </c>
      <c r="L54" s="82">
        <f t="shared" si="76"/>
        <v>303.28541567989305</v>
      </c>
      <c r="M54" s="82">
        <f t="shared" si="76"/>
        <v>-152.67578179863722</v>
      </c>
      <c r="N54" s="82">
        <f t="shared" si="76"/>
        <v>497.31328996283082</v>
      </c>
      <c r="O54" s="82">
        <f t="shared" si="76"/>
        <v>104.31146832961986</v>
      </c>
      <c r="P54" s="82">
        <f t="shared" si="76"/>
        <v>-352.53037399340792</v>
      </c>
      <c r="Q54" s="83">
        <f t="shared" si="76"/>
        <v>25.637741942087814</v>
      </c>
      <c r="S54" s="13">
        <v>1977</v>
      </c>
      <c r="T54" s="58"/>
      <c r="U54" s="58"/>
      <c r="V54" s="58"/>
      <c r="W54" s="58"/>
      <c r="X54" s="58"/>
      <c r="Y54" s="58"/>
      <c r="Z54" s="58"/>
      <c r="AA54" s="58"/>
      <c r="AB54" s="58"/>
      <c r="AC54" s="58"/>
      <c r="AD54" s="58"/>
      <c r="AE54" s="58"/>
      <c r="AF54" s="58"/>
      <c r="AG54" s="58"/>
      <c r="AH54" s="59"/>
      <c r="AJ54" s="13">
        <v>1977</v>
      </c>
      <c r="AK54" s="339">
        <f>'FY24 Aurora Prices for SecR'!AF53</f>
        <v>19.724</v>
      </c>
      <c r="AL54" s="339">
        <f>'FY24 Aurora Prices for SecR'!AG53</f>
        <v>33.595999999999997</v>
      </c>
      <c r="AM54" s="339">
        <f>'FY24 Aurora Prices for SecR'!AH53</f>
        <v>42.381999999999998</v>
      </c>
      <c r="AN54" s="339">
        <f>'FY24 Aurora Prices for SecR'!AI53</f>
        <v>46.414999999999999</v>
      </c>
      <c r="AO54" s="339">
        <f>'FY24 Aurora Prices for SecR'!AJ53</f>
        <v>40.625</v>
      </c>
      <c r="AP54" s="339">
        <f>'FY24 Aurora Prices for SecR'!AK53</f>
        <v>39.173000000000002</v>
      </c>
      <c r="AQ54" s="339">
        <f>'FY24 Aurora Prices for SecR'!AL53</f>
        <v>34.573</v>
      </c>
      <c r="AR54" s="339">
        <f>'FY24 Aurora Prices for SecR'!AM53</f>
        <v>30.096</v>
      </c>
      <c r="AS54" s="339">
        <f>'FY24 Aurora Prices for SecR'!AN53</f>
        <v>28.616</v>
      </c>
      <c r="AT54" s="339">
        <f>'FY24 Aurora Prices for SecR'!AO53</f>
        <v>43.134999999999998</v>
      </c>
      <c r="AU54" s="339">
        <f>'FY24 Aurora Prices for SecR'!AP53</f>
        <v>42.003999999999998</v>
      </c>
      <c r="AV54" s="340">
        <f>'FY24 Aurora Prices for SecR'!AQ53</f>
        <v>36.383000000000003</v>
      </c>
      <c r="AW54" s="550"/>
      <c r="AX54" s="13">
        <v>1977</v>
      </c>
      <c r="AY54" s="74"/>
      <c r="AZ54" s="74"/>
      <c r="BA54" s="74"/>
      <c r="BB54" s="74"/>
      <c r="BC54" s="74"/>
      <c r="BD54" s="74"/>
      <c r="BE54" s="74"/>
      <c r="BF54" s="74"/>
      <c r="BG54" s="74"/>
      <c r="BH54" s="74"/>
      <c r="BI54" s="74"/>
      <c r="BJ54" s="75"/>
      <c r="BL54" s="13">
        <v>1977</v>
      </c>
      <c r="BM54" s="21">
        <f t="shared" si="48"/>
        <v>12046947.406049792</v>
      </c>
      <c r="BN54" s="21">
        <f t="shared" si="49"/>
        <v>6722896.4167992705</v>
      </c>
      <c r="BO54" s="21">
        <f t="shared" si="50"/>
        <v>-14187349.921014752</v>
      </c>
      <c r="BP54" s="21">
        <f t="shared" si="51"/>
        <v>-603184.35104101792</v>
      </c>
      <c r="BQ54" s="21">
        <f t="shared" si="52"/>
        <v>28627269.185327902</v>
      </c>
      <c r="BR54" s="21">
        <f t="shared" si="53"/>
        <v>-25797852.145319223</v>
      </c>
      <c r="BS54" s="21">
        <f t="shared" si="54"/>
        <v>-10637234.202662908</v>
      </c>
      <c r="BT54" s="21">
        <f t="shared" si="55"/>
        <v>-19744443.055598915</v>
      </c>
      <c r="BU54" s="21">
        <f t="shared" si="56"/>
        <v>14401427.686365331</v>
      </c>
      <c r="BV54" s="21">
        <f t="shared" si="57"/>
        <v>6248747.1276689898</v>
      </c>
      <c r="BW54" s="21">
        <f t="shared" si="58"/>
        <v>-4899738.3668258563</v>
      </c>
      <c r="BX54" s="21">
        <f t="shared" si="59"/>
        <v>7520093.0753755486</v>
      </c>
      <c r="BY54" s="21">
        <f t="shared" si="14"/>
        <v>1682495.5836354631</v>
      </c>
      <c r="BZ54" s="21">
        <f t="shared" si="61"/>
        <v>-9234801.0698415563</v>
      </c>
      <c r="CA54" s="22">
        <f t="shared" si="16"/>
        <v>-7854726.6310819332</v>
      </c>
      <c r="CC54" s="13">
        <v>1977</v>
      </c>
      <c r="CD54" s="53"/>
      <c r="CE54" s="53"/>
      <c r="CF54" s="53"/>
      <c r="CG54" s="53"/>
      <c r="CH54" s="53"/>
      <c r="CI54" s="53"/>
      <c r="CJ54" s="53"/>
      <c r="CK54" s="53"/>
      <c r="CL54" s="53"/>
      <c r="CM54" s="53"/>
      <c r="CN54" s="53"/>
      <c r="CO54" s="53"/>
      <c r="CP54" s="53"/>
      <c r="CQ54" s="53"/>
      <c r="CR54" s="54"/>
    </row>
    <row r="55" spans="2:96" x14ac:dyDescent="0.25">
      <c r="B55" s="13">
        <v>1978</v>
      </c>
      <c r="C55" s="82">
        <f t="shared" ref="C55:Q55" si="77">C155-C$100</f>
        <v>-602.47625867074657</v>
      </c>
      <c r="D55" s="82">
        <f t="shared" si="77"/>
        <v>15.117704641338605</v>
      </c>
      <c r="E55" s="82">
        <f t="shared" si="77"/>
        <v>1023.4915106878325</v>
      </c>
      <c r="F55" s="82">
        <f t="shared" si="77"/>
        <v>2239.5854778333842</v>
      </c>
      <c r="G55" s="82">
        <f t="shared" si="77"/>
        <v>1600.6049997427508</v>
      </c>
      <c r="H55" s="82">
        <f t="shared" si="77"/>
        <v>2980.6501603810939</v>
      </c>
      <c r="I55" s="82">
        <f t="shared" si="77"/>
        <v>2672.8885028424884</v>
      </c>
      <c r="J55" s="82">
        <f t="shared" si="77"/>
        <v>1801.1967655894878</v>
      </c>
      <c r="K55" s="82">
        <f t="shared" si="77"/>
        <v>3760.5074350925297</v>
      </c>
      <c r="L55" s="82">
        <f t="shared" si="77"/>
        <v>3678.202041552383</v>
      </c>
      <c r="M55" s="82">
        <f t="shared" si="77"/>
        <v>3915.8012369223034</v>
      </c>
      <c r="N55" s="82">
        <f t="shared" si="77"/>
        <v>990.05717645958066</v>
      </c>
      <c r="O55" s="82">
        <f t="shared" si="77"/>
        <v>681.50422679256008</v>
      </c>
      <c r="P55" s="82">
        <f t="shared" si="77"/>
        <v>1661.4386190062114</v>
      </c>
      <c r="Q55" s="83">
        <f t="shared" si="77"/>
        <v>1944.7443152693486</v>
      </c>
      <c r="S55" s="13">
        <v>1978</v>
      </c>
      <c r="T55" s="58"/>
      <c r="U55" s="58"/>
      <c r="V55" s="58"/>
      <c r="W55" s="58"/>
      <c r="X55" s="58"/>
      <c r="Y55" s="58"/>
      <c r="Z55" s="58"/>
      <c r="AA55" s="58"/>
      <c r="AB55" s="58"/>
      <c r="AC55" s="58"/>
      <c r="AD55" s="58"/>
      <c r="AE55" s="58"/>
      <c r="AF55" s="58"/>
      <c r="AG55" s="58"/>
      <c r="AH55" s="59"/>
      <c r="AJ55" s="13">
        <v>1978</v>
      </c>
      <c r="AK55" s="339">
        <f>'FY24 Aurora Prices for SecR'!AF54</f>
        <v>25.792000000000002</v>
      </c>
      <c r="AL55" s="339">
        <f>'FY24 Aurora Prices for SecR'!AG54</f>
        <v>33.277000000000001</v>
      </c>
      <c r="AM55" s="339">
        <f>'FY24 Aurora Prices for SecR'!AH54</f>
        <v>37.369</v>
      </c>
      <c r="AN55" s="339">
        <f>'FY24 Aurora Prices for SecR'!AI54</f>
        <v>33.344000000000001</v>
      </c>
      <c r="AO55" s="339">
        <f>'FY24 Aurora Prices for SecR'!AJ54</f>
        <v>35.622</v>
      </c>
      <c r="AP55" s="339">
        <f>'FY24 Aurora Prices for SecR'!AK54</f>
        <v>24.372</v>
      </c>
      <c r="AQ55" s="339">
        <f>'FY24 Aurora Prices for SecR'!AL54</f>
        <v>10.759</v>
      </c>
      <c r="AR55" s="339">
        <f>'FY24 Aurora Prices for SecR'!AM54</f>
        <v>8.1270000000000007</v>
      </c>
      <c r="AS55" s="339">
        <f>'FY24 Aurora Prices for SecR'!AN54</f>
        <v>7.4240000000000004</v>
      </c>
      <c r="AT55" s="339">
        <f>'FY24 Aurora Prices for SecR'!AO54</f>
        <v>19.765999999999998</v>
      </c>
      <c r="AU55" s="339">
        <f>'FY24 Aurora Prices for SecR'!AP54</f>
        <v>32.933999999999997</v>
      </c>
      <c r="AV55" s="340">
        <f>'FY24 Aurora Prices for SecR'!AQ54</f>
        <v>26.077999999999999</v>
      </c>
      <c r="AW55" s="550"/>
      <c r="AX55" s="13">
        <v>1978</v>
      </c>
      <c r="AY55" s="74"/>
      <c r="AZ55" s="74"/>
      <c r="BA55" s="74"/>
      <c r="BB55" s="74"/>
      <c r="BC55" s="74"/>
      <c r="BD55" s="74"/>
      <c r="BE55" s="74"/>
      <c r="BF55" s="74"/>
      <c r="BG55" s="74"/>
      <c r="BH55" s="74"/>
      <c r="BI55" s="74"/>
      <c r="BJ55" s="75"/>
      <c r="BL55" s="13">
        <v>1978</v>
      </c>
      <c r="BM55" s="21">
        <f t="shared" si="48"/>
        <v>-11561066.341745107</v>
      </c>
      <c r="BN55" s="21">
        <f t="shared" si="49"/>
        <v>362211.73729187384</v>
      </c>
      <c r="BO55" s="21">
        <f t="shared" si="50"/>
        <v>28455659.571592849</v>
      </c>
      <c r="BP55" s="21">
        <f t="shared" si="51"/>
        <v>55559493.20062001</v>
      </c>
      <c r="BQ55" s="21">
        <f t="shared" si="52"/>
        <v>38315256.874161966</v>
      </c>
      <c r="BR55" s="21">
        <f t="shared" si="53"/>
        <v>54047437.847353175</v>
      </c>
      <c r="BS55" s="21">
        <f t="shared" si="54"/>
        <v>10352738.664749641</v>
      </c>
      <c r="BT55" s="21">
        <f t="shared" si="55"/>
        <v>6976467.3603518279</v>
      </c>
      <c r="BU55" s="21">
        <f t="shared" si="56"/>
        <v>22737863.080197763</v>
      </c>
      <c r="BV55" s="21">
        <f t="shared" si="57"/>
        <v>19661019.808669124</v>
      </c>
      <c r="BW55" s="21">
        <f t="shared" si="58"/>
        <v>57585397.073260643</v>
      </c>
      <c r="BX55" s="21">
        <f t="shared" si="59"/>
        <v>11738355.497827137</v>
      </c>
      <c r="BY55" s="21">
        <f t="shared" si="14"/>
        <v>8618749.5187914893</v>
      </c>
      <c r="BZ55" s="21">
        <f t="shared" si="61"/>
        <v>31195437.340639666</v>
      </c>
      <c r="CA55" s="22">
        <f t="shared" si="16"/>
        <v>334045021.23376203</v>
      </c>
      <c r="CC55" s="13">
        <v>1978</v>
      </c>
      <c r="CD55" s="53"/>
      <c r="CE55" s="53"/>
      <c r="CF55" s="53"/>
      <c r="CG55" s="53"/>
      <c r="CH55" s="53"/>
      <c r="CI55" s="53"/>
      <c r="CJ55" s="53"/>
      <c r="CK55" s="53"/>
      <c r="CL55" s="53"/>
      <c r="CM55" s="53"/>
      <c r="CN55" s="53"/>
      <c r="CO55" s="53"/>
      <c r="CP55" s="53"/>
      <c r="CQ55" s="53"/>
      <c r="CR55" s="54"/>
    </row>
    <row r="56" spans="2:96" x14ac:dyDescent="0.25">
      <c r="B56" s="13">
        <v>1979</v>
      </c>
      <c r="C56" s="82">
        <f t="shared" ref="C56:Q56" si="78">C156-C$100</f>
        <v>732.83825420956327</v>
      </c>
      <c r="D56" s="82">
        <f t="shared" si="78"/>
        <v>734.1829038761889</v>
      </c>
      <c r="E56" s="82">
        <f t="shared" si="78"/>
        <v>-337.74948908129682</v>
      </c>
      <c r="F56" s="82">
        <f t="shared" si="78"/>
        <v>1582.1658435807431</v>
      </c>
      <c r="G56" s="82">
        <f t="shared" si="78"/>
        <v>761.16762907148041</v>
      </c>
      <c r="H56" s="82">
        <f t="shared" si="78"/>
        <v>1786.8716520956841</v>
      </c>
      <c r="I56" s="82">
        <f t="shared" si="78"/>
        <v>1075.9992243762381</v>
      </c>
      <c r="J56" s="82">
        <f t="shared" si="78"/>
        <v>615.80335910237773</v>
      </c>
      <c r="K56" s="82">
        <f t="shared" si="78"/>
        <v>4036.0062473711805</v>
      </c>
      <c r="L56" s="82">
        <f t="shared" si="78"/>
        <v>2096.2247868283639</v>
      </c>
      <c r="M56" s="82">
        <f t="shared" si="78"/>
        <v>49.879221906842758</v>
      </c>
      <c r="N56" s="82">
        <f t="shared" si="78"/>
        <v>50.811051051330651</v>
      </c>
      <c r="O56" s="82">
        <f t="shared" si="78"/>
        <v>-121.33090098694993</v>
      </c>
      <c r="P56" s="82">
        <f t="shared" si="78"/>
        <v>298.23924977528168</v>
      </c>
      <c r="Q56" s="83">
        <f t="shared" si="78"/>
        <v>1045.1377655505485</v>
      </c>
      <c r="S56" s="13">
        <v>1979</v>
      </c>
      <c r="T56" s="58"/>
      <c r="U56" s="58"/>
      <c r="V56" s="58"/>
      <c r="W56" s="58"/>
      <c r="X56" s="58"/>
      <c r="Y56" s="58"/>
      <c r="Z56" s="58"/>
      <c r="AA56" s="58"/>
      <c r="AB56" s="58"/>
      <c r="AC56" s="58"/>
      <c r="AD56" s="58"/>
      <c r="AE56" s="58"/>
      <c r="AF56" s="58"/>
      <c r="AG56" s="58"/>
      <c r="AH56" s="59"/>
      <c r="AJ56" s="13">
        <v>1979</v>
      </c>
      <c r="AK56" s="339">
        <f>'FY24 Aurora Prices for SecR'!AF55</f>
        <v>20.381</v>
      </c>
      <c r="AL56" s="339">
        <f>'FY24 Aurora Prices for SecR'!AG55</f>
        <v>27.914999999999999</v>
      </c>
      <c r="AM56" s="339">
        <f>'FY24 Aurora Prices for SecR'!AH55</f>
        <v>41.899000000000001</v>
      </c>
      <c r="AN56" s="339">
        <f>'FY24 Aurora Prices for SecR'!AI55</f>
        <v>37.177999999999997</v>
      </c>
      <c r="AO56" s="339">
        <f>'FY24 Aurora Prices for SecR'!AJ55</f>
        <v>40.950000000000003</v>
      </c>
      <c r="AP56" s="339">
        <f>'FY24 Aurora Prices for SecR'!AK55</f>
        <v>30.966999999999999</v>
      </c>
      <c r="AQ56" s="339">
        <f>'FY24 Aurora Prices for SecR'!AL55</f>
        <v>22.315999999999999</v>
      </c>
      <c r="AR56" s="339">
        <f>'FY24 Aurora Prices for SecR'!AM55</f>
        <v>11.205</v>
      </c>
      <c r="AS56" s="339">
        <f>'FY24 Aurora Prices for SecR'!AN55</f>
        <v>13.863</v>
      </c>
      <c r="AT56" s="339">
        <f>'FY24 Aurora Prices for SecR'!AO55</f>
        <v>34.805</v>
      </c>
      <c r="AU56" s="339">
        <f>'FY24 Aurora Prices for SecR'!AP55</f>
        <v>38.840000000000003</v>
      </c>
      <c r="AV56" s="340">
        <f>'FY24 Aurora Prices for SecR'!AQ55</f>
        <v>31.89</v>
      </c>
      <c r="AW56" s="550"/>
      <c r="AX56" s="13">
        <v>1979</v>
      </c>
      <c r="AY56" s="74"/>
      <c r="AZ56" s="74"/>
      <c r="BA56" s="74"/>
      <c r="BB56" s="74"/>
      <c r="BC56" s="74"/>
      <c r="BD56" s="74"/>
      <c r="BE56" s="74"/>
      <c r="BF56" s="74"/>
      <c r="BG56" s="74"/>
      <c r="BH56" s="74"/>
      <c r="BI56" s="74"/>
      <c r="BJ56" s="75"/>
      <c r="BL56" s="13">
        <v>1979</v>
      </c>
      <c r="BM56" s="21">
        <f t="shared" si="48"/>
        <v>11112366.485529561</v>
      </c>
      <c r="BN56" s="21">
        <f t="shared" si="49"/>
        <v>14756195.348426746</v>
      </c>
      <c r="BO56" s="21">
        <f t="shared" si="50"/>
        <v>-10528616.18720484</v>
      </c>
      <c r="BP56" s="21">
        <f t="shared" si="51"/>
        <v>43763390.729087777</v>
      </c>
      <c r="BQ56" s="21">
        <f t="shared" si="52"/>
        <v>20946115.283840626</v>
      </c>
      <c r="BR56" s="21">
        <f t="shared" si="53"/>
        <v>41168536.511132613</v>
      </c>
      <c r="BS56" s="21">
        <f t="shared" si="54"/>
        <v>8644319.5288248453</v>
      </c>
      <c r="BT56" s="21">
        <f t="shared" si="55"/>
        <v>4947216.3942223182</v>
      </c>
      <c r="BU56" s="21">
        <f t="shared" si="56"/>
        <v>33646246.801334798</v>
      </c>
      <c r="BV56" s="21">
        <f t="shared" si="57"/>
        <v>20923174.238257159</v>
      </c>
      <c r="BW56" s="21">
        <f t="shared" si="58"/>
        <v>1291618.4609399408</v>
      </c>
      <c r="BX56" s="21">
        <f t="shared" si="59"/>
        <v>710460.44022012572</v>
      </c>
      <c r="BY56" s="21">
        <f t="shared" si="14"/>
        <v>-1809597.0026239241</v>
      </c>
      <c r="BZ56" s="21">
        <f t="shared" si="61"/>
        <v>6847811.7662402876</v>
      </c>
      <c r="CA56" s="22">
        <f t="shared" si="16"/>
        <v>196419238.79822806</v>
      </c>
      <c r="CC56" s="13">
        <v>1979</v>
      </c>
      <c r="CD56" s="53"/>
      <c r="CE56" s="53"/>
      <c r="CF56" s="53"/>
      <c r="CG56" s="53"/>
      <c r="CH56" s="53"/>
      <c r="CI56" s="53"/>
      <c r="CJ56" s="53"/>
      <c r="CK56" s="53"/>
      <c r="CL56" s="53"/>
      <c r="CM56" s="53"/>
      <c r="CN56" s="53"/>
      <c r="CO56" s="53"/>
      <c r="CP56" s="53"/>
      <c r="CQ56" s="53"/>
      <c r="CR56" s="54"/>
    </row>
    <row r="57" spans="2:96" x14ac:dyDescent="0.25">
      <c r="B57" s="13">
        <v>1980</v>
      </c>
      <c r="C57" s="82">
        <f t="shared" ref="C57:Q57" si="79">C157-C$100</f>
        <v>-49.745048170187147</v>
      </c>
      <c r="D57" s="82">
        <f t="shared" si="79"/>
        <v>229.16562523366883</v>
      </c>
      <c r="E57" s="82">
        <f t="shared" si="79"/>
        <v>-1098.8155628098166</v>
      </c>
      <c r="F57" s="82">
        <f t="shared" si="79"/>
        <v>1468.9888807069628</v>
      </c>
      <c r="G57" s="82">
        <f t="shared" si="79"/>
        <v>152.59311865261043</v>
      </c>
      <c r="H57" s="82">
        <f t="shared" si="79"/>
        <v>308.34672348505319</v>
      </c>
      <c r="I57" s="82">
        <f t="shared" si="79"/>
        <v>635.80300591067771</v>
      </c>
      <c r="J57" s="82">
        <f t="shared" si="79"/>
        <v>2842.8000962491978</v>
      </c>
      <c r="K57" s="82">
        <f t="shared" si="79"/>
        <v>5699.2232554861803</v>
      </c>
      <c r="L57" s="82">
        <f t="shared" si="79"/>
        <v>4968.1604728865832</v>
      </c>
      <c r="M57" s="82">
        <f t="shared" si="79"/>
        <v>1697.9469576707434</v>
      </c>
      <c r="N57" s="82">
        <f t="shared" si="79"/>
        <v>228.91621393740115</v>
      </c>
      <c r="O57" s="82">
        <f t="shared" si="79"/>
        <v>164.2778543798795</v>
      </c>
      <c r="P57" s="82">
        <f t="shared" si="79"/>
        <v>269.15192496707186</v>
      </c>
      <c r="Q57" s="83">
        <f t="shared" si="79"/>
        <v>1297.6750377957078</v>
      </c>
      <c r="S57" s="13">
        <v>1980</v>
      </c>
      <c r="T57" s="58"/>
      <c r="U57" s="58"/>
      <c r="V57" s="58"/>
      <c r="W57" s="58"/>
      <c r="X57" s="58"/>
      <c r="Y57" s="58"/>
      <c r="Z57" s="58"/>
      <c r="AA57" s="58"/>
      <c r="AB57" s="58"/>
      <c r="AC57" s="58"/>
      <c r="AD57" s="58"/>
      <c r="AE57" s="58"/>
      <c r="AF57" s="58"/>
      <c r="AG57" s="58"/>
      <c r="AH57" s="59"/>
      <c r="AJ57" s="13">
        <v>1980</v>
      </c>
      <c r="AK57" s="339">
        <f>'FY24 Aurora Prices for SecR'!AF56</f>
        <v>23.651</v>
      </c>
      <c r="AL57" s="339">
        <f>'FY24 Aurora Prices for SecR'!AG56</f>
        <v>35.965000000000003</v>
      </c>
      <c r="AM57" s="339">
        <f>'FY24 Aurora Prices for SecR'!AH56</f>
        <v>44.164999999999999</v>
      </c>
      <c r="AN57" s="339">
        <f>'FY24 Aurora Prices for SecR'!AI56</f>
        <v>35.628</v>
      </c>
      <c r="AO57" s="339">
        <f>'FY24 Aurora Prices for SecR'!AJ56</f>
        <v>39.295000000000002</v>
      </c>
      <c r="AP57" s="339">
        <f>'FY24 Aurora Prices for SecR'!AK56</f>
        <v>31.600999999999999</v>
      </c>
      <c r="AQ57" s="339">
        <f>'FY24 Aurora Prices for SecR'!AL56</f>
        <v>14.917999999999999</v>
      </c>
      <c r="AR57" s="339">
        <f>'FY24 Aurora Prices for SecR'!AM56</f>
        <v>0</v>
      </c>
      <c r="AS57" s="339">
        <f>'FY24 Aurora Prices for SecR'!AN56</f>
        <v>0</v>
      </c>
      <c r="AT57" s="339">
        <f>'FY24 Aurora Prices for SecR'!AO56</f>
        <v>27.478000000000002</v>
      </c>
      <c r="AU57" s="339">
        <f>'FY24 Aurora Prices for SecR'!AP56</f>
        <v>34.317999999999998</v>
      </c>
      <c r="AV57" s="340">
        <f>'FY24 Aurora Prices for SecR'!AQ56</f>
        <v>31.05</v>
      </c>
      <c r="AW57" s="550"/>
      <c r="AX57" s="13">
        <v>1980</v>
      </c>
      <c r="AY57" s="74"/>
      <c r="AZ57" s="74"/>
      <c r="BA57" s="74"/>
      <c r="BB57" s="74"/>
      <c r="BC57" s="74"/>
      <c r="BD57" s="74"/>
      <c r="BE57" s="74"/>
      <c r="BF57" s="74"/>
      <c r="BG57" s="74"/>
      <c r="BH57" s="74"/>
      <c r="BI57" s="74"/>
      <c r="BJ57" s="75"/>
      <c r="BL57" s="13">
        <v>1980</v>
      </c>
      <c r="BM57" s="21">
        <f t="shared" si="48"/>
        <v>-875330.97989918361</v>
      </c>
      <c r="BN57" s="21">
        <f t="shared" si="49"/>
        <v>5934198.0323008085</v>
      </c>
      <c r="BO57" s="21">
        <f t="shared" si="50"/>
        <v>-36105716.862632684</v>
      </c>
      <c r="BP57" s="21">
        <f t="shared" si="51"/>
        <v>38938829.066319793</v>
      </c>
      <c r="BQ57" s="21">
        <f t="shared" si="52"/>
        <v>4029410.5134893078</v>
      </c>
      <c r="BR57" s="21">
        <f t="shared" si="53"/>
        <v>7249584.2177852662</v>
      </c>
      <c r="BS57" s="21">
        <f t="shared" si="54"/>
        <v>3414567.3271831758</v>
      </c>
      <c r="BT57" s="21">
        <f t="shared" si="55"/>
        <v>15267201.060904389</v>
      </c>
      <c r="BU57" s="21">
        <f t="shared" si="56"/>
        <v>0</v>
      </c>
      <c r="BV57" s="21">
        <f t="shared" si="57"/>
        <v>0</v>
      </c>
      <c r="BW57" s="21">
        <f t="shared" si="58"/>
        <v>34712202.758140258</v>
      </c>
      <c r="BX57" s="21">
        <f t="shared" si="59"/>
        <v>2828140.786765344</v>
      </c>
      <c r="BY57" s="21">
        <f t="shared" si="14"/>
        <v>2164871.9641377423</v>
      </c>
      <c r="BZ57" s="21">
        <f t="shared" si="61"/>
        <v>6017160.4345638584</v>
      </c>
      <c r="CA57" s="22">
        <f t="shared" si="16"/>
        <v>83575118.319058076</v>
      </c>
      <c r="CC57" s="13">
        <v>1980</v>
      </c>
      <c r="CD57" s="53"/>
      <c r="CE57" s="53"/>
      <c r="CF57" s="53"/>
      <c r="CG57" s="53"/>
      <c r="CH57" s="53"/>
      <c r="CI57" s="53"/>
      <c r="CJ57" s="53"/>
      <c r="CK57" s="53"/>
      <c r="CL57" s="53"/>
      <c r="CM57" s="53"/>
      <c r="CN57" s="53"/>
      <c r="CO57" s="53"/>
      <c r="CP57" s="53"/>
      <c r="CQ57" s="53"/>
      <c r="CR57" s="54"/>
    </row>
    <row r="58" spans="2:96" x14ac:dyDescent="0.25">
      <c r="B58" s="13">
        <v>1981</v>
      </c>
      <c r="C58" s="82">
        <f t="shared" ref="C58:Q58" si="80">C158-C$100</f>
        <v>-106.266152367617</v>
      </c>
      <c r="D58" s="82">
        <f t="shared" si="80"/>
        <v>780.73152029122866</v>
      </c>
      <c r="E58" s="82">
        <f t="shared" si="80"/>
        <v>2948.8099348762626</v>
      </c>
      <c r="F58" s="82">
        <f t="shared" si="80"/>
        <v>4507.723282983884</v>
      </c>
      <c r="G58" s="82">
        <f t="shared" si="80"/>
        <v>5729.7360074917106</v>
      </c>
      <c r="H58" s="82">
        <f t="shared" si="80"/>
        <v>1003.7742002235236</v>
      </c>
      <c r="I58" s="82">
        <f t="shared" si="80"/>
        <v>-402.00622139727238</v>
      </c>
      <c r="J58" s="82">
        <f t="shared" si="80"/>
        <v>339.67953921681692</v>
      </c>
      <c r="K58" s="82">
        <f t="shared" si="80"/>
        <v>3177.9790589071708</v>
      </c>
      <c r="L58" s="82">
        <f t="shared" si="80"/>
        <v>6743.1546941924835</v>
      </c>
      <c r="M58" s="82">
        <f t="shared" si="80"/>
        <v>4368.9735933104021</v>
      </c>
      <c r="N58" s="82">
        <f t="shared" si="80"/>
        <v>3455.0655236365301</v>
      </c>
      <c r="O58" s="82">
        <f t="shared" si="80"/>
        <v>3495.0173967210494</v>
      </c>
      <c r="P58" s="82">
        <f t="shared" si="80"/>
        <v>726.80535772824169</v>
      </c>
      <c r="Q58" s="83">
        <f t="shared" si="80"/>
        <v>2776.3737614105776</v>
      </c>
      <c r="S58" s="13">
        <v>1981</v>
      </c>
      <c r="T58" s="58"/>
      <c r="U58" s="58"/>
      <c r="V58" s="58"/>
      <c r="W58" s="58"/>
      <c r="X58" s="58"/>
      <c r="Y58" s="58"/>
      <c r="Z58" s="58"/>
      <c r="AA58" s="58"/>
      <c r="AB58" s="58"/>
      <c r="AC58" s="58"/>
      <c r="AD58" s="58"/>
      <c r="AE58" s="58"/>
      <c r="AF58" s="58"/>
      <c r="AG58" s="58"/>
      <c r="AH58" s="59"/>
      <c r="AJ58" s="13">
        <v>1981</v>
      </c>
      <c r="AK58" s="339">
        <f>'FY24 Aurora Prices for SecR'!AF57</f>
        <v>25.390999999999998</v>
      </c>
      <c r="AL58" s="339">
        <f>'FY24 Aurora Prices for SecR'!AG57</f>
        <v>30.321000000000002</v>
      </c>
      <c r="AM58" s="339">
        <f>'FY24 Aurora Prices for SecR'!AH57</f>
        <v>29.387</v>
      </c>
      <c r="AN58" s="339">
        <f>'FY24 Aurora Prices for SecR'!AI57</f>
        <v>22.393999999999998</v>
      </c>
      <c r="AO58" s="339">
        <f>'FY24 Aurora Prices for SecR'!AJ57</f>
        <v>23.306000000000001</v>
      </c>
      <c r="AP58" s="339">
        <f>'FY24 Aurora Prices for SecR'!AK57</f>
        <v>30.475000000000001</v>
      </c>
      <c r="AQ58" s="339">
        <f>'FY24 Aurora Prices for SecR'!AL57</f>
        <v>23.372</v>
      </c>
      <c r="AR58" s="339">
        <f>'FY24 Aurora Prices for SecR'!AM57</f>
        <v>14.207000000000001</v>
      </c>
      <c r="AS58" s="339">
        <f>'FY24 Aurora Prices for SecR'!AN57</f>
        <v>0</v>
      </c>
      <c r="AT58" s="339">
        <f>'FY24 Aurora Prices for SecR'!AO57</f>
        <v>17.265000000000001</v>
      </c>
      <c r="AU58" s="339">
        <f>'FY24 Aurora Prices for SecR'!AP57</f>
        <v>25.15</v>
      </c>
      <c r="AV58" s="340">
        <f>'FY24 Aurora Prices for SecR'!AQ57</f>
        <v>28.608000000000001</v>
      </c>
      <c r="AW58" s="550"/>
      <c r="AX58" s="13">
        <v>1981</v>
      </c>
      <c r="AY58" s="74"/>
      <c r="AZ58" s="74"/>
      <c r="BA58" s="74"/>
      <c r="BB58" s="74"/>
      <c r="BC58" s="74"/>
      <c r="BD58" s="74"/>
      <c r="BE58" s="74"/>
      <c r="BF58" s="74"/>
      <c r="BG58" s="74"/>
      <c r="BH58" s="74"/>
      <c r="BI58" s="74"/>
      <c r="BJ58" s="75"/>
      <c r="BL58" s="13">
        <v>1981</v>
      </c>
      <c r="BM58" s="21">
        <f t="shared" si="48"/>
        <v>-2007463.6828260254</v>
      </c>
      <c r="BN58" s="21">
        <f t="shared" si="49"/>
        <v>17044243.507260248</v>
      </c>
      <c r="BO58" s="21">
        <f t="shared" si="50"/>
        <v>64472568.101819299</v>
      </c>
      <c r="BP58" s="21">
        <f t="shared" si="51"/>
        <v>75103790.668160975</v>
      </c>
      <c r="BQ58" s="21">
        <f t="shared" si="52"/>
        <v>89737016.806484416</v>
      </c>
      <c r="BR58" s="21">
        <f t="shared" si="53"/>
        <v>22758973.951348044</v>
      </c>
      <c r="BS58" s="21">
        <f t="shared" si="54"/>
        <v>-3382448.1863389378</v>
      </c>
      <c r="BT58" s="21">
        <f t="shared" si="55"/>
        <v>2858036.4686071603</v>
      </c>
      <c r="BU58" s="21">
        <f t="shared" si="56"/>
        <v>33591264.076481268</v>
      </c>
      <c r="BV58" s="21">
        <f t="shared" si="57"/>
        <v>0</v>
      </c>
      <c r="BW58" s="21">
        <f t="shared" si="58"/>
        <v>56120164.841847047</v>
      </c>
      <c r="BX58" s="21">
        <f t="shared" si="59"/>
        <v>31282163.251005139</v>
      </c>
      <c r="BY58" s="21">
        <f t="shared" si="14"/>
        <v>33753480.010573201</v>
      </c>
      <c r="BZ58" s="21">
        <f t="shared" si="61"/>
        <v>14970562.325200468</v>
      </c>
      <c r="CA58" s="22">
        <f t="shared" si="16"/>
        <v>436302352.13962233</v>
      </c>
      <c r="CC58" s="13">
        <v>1981</v>
      </c>
      <c r="CD58" s="53"/>
      <c r="CE58" s="53"/>
      <c r="CF58" s="53"/>
      <c r="CG58" s="53"/>
      <c r="CH58" s="53"/>
      <c r="CI58" s="53"/>
      <c r="CJ58" s="53"/>
      <c r="CK58" s="53"/>
      <c r="CL58" s="53"/>
      <c r="CM58" s="53"/>
      <c r="CN58" s="53"/>
      <c r="CO58" s="53"/>
      <c r="CP58" s="53"/>
      <c r="CQ58" s="53"/>
      <c r="CR58" s="54"/>
    </row>
    <row r="59" spans="2:96" x14ac:dyDescent="0.25">
      <c r="B59" s="13">
        <v>1982</v>
      </c>
      <c r="C59" s="82">
        <f t="shared" ref="C59:Q59" si="81">C159-C$100</f>
        <v>6.1320437103931908</v>
      </c>
      <c r="D59" s="82">
        <f t="shared" si="81"/>
        <v>1178.1121404542482</v>
      </c>
      <c r="E59" s="82">
        <f t="shared" si="81"/>
        <v>1192.6409992653334</v>
      </c>
      <c r="F59" s="82">
        <f t="shared" si="81"/>
        <v>4535.9360830250835</v>
      </c>
      <c r="G59" s="82">
        <f t="shared" si="81"/>
        <v>6724.2541234234104</v>
      </c>
      <c r="H59" s="82">
        <f t="shared" si="81"/>
        <v>6932.2679860710941</v>
      </c>
      <c r="I59" s="82">
        <f t="shared" si="81"/>
        <v>3626.5867232046385</v>
      </c>
      <c r="J59" s="82">
        <f t="shared" si="81"/>
        <v>2086.6137002062869</v>
      </c>
      <c r="K59" s="82">
        <f t="shared" si="81"/>
        <v>4383.9171952400811</v>
      </c>
      <c r="L59" s="82">
        <f t="shared" si="81"/>
        <v>6170.0932837753835</v>
      </c>
      <c r="M59" s="82">
        <f t="shared" si="81"/>
        <v>6464.1356181922019</v>
      </c>
      <c r="N59" s="82">
        <f t="shared" si="81"/>
        <v>3301.8813801590704</v>
      </c>
      <c r="O59" s="82">
        <f t="shared" si="81"/>
        <v>4016.1559536823997</v>
      </c>
      <c r="P59" s="82">
        <f t="shared" si="81"/>
        <v>1797.7769974020521</v>
      </c>
      <c r="Q59" s="83">
        <f t="shared" si="81"/>
        <v>3824.339239115543</v>
      </c>
      <c r="S59" s="13">
        <v>1982</v>
      </c>
      <c r="T59" s="58"/>
      <c r="U59" s="58"/>
      <c r="V59" s="58"/>
      <c r="W59" s="58"/>
      <c r="X59" s="58"/>
      <c r="Y59" s="58"/>
      <c r="Z59" s="58"/>
      <c r="AA59" s="58"/>
      <c r="AB59" s="58"/>
      <c r="AC59" s="58"/>
      <c r="AD59" s="58"/>
      <c r="AE59" s="58"/>
      <c r="AF59" s="58"/>
      <c r="AG59" s="58"/>
      <c r="AH59" s="59"/>
      <c r="AJ59" s="13">
        <v>1982</v>
      </c>
      <c r="AK59" s="339">
        <f>'FY24 Aurora Prices for SecR'!AF58</f>
        <v>21.032</v>
      </c>
      <c r="AL59" s="339">
        <f>'FY24 Aurora Prices for SecR'!AG58</f>
        <v>28.911999999999999</v>
      </c>
      <c r="AM59" s="339">
        <f>'FY24 Aurora Prices for SecR'!AH58</f>
        <v>34.887</v>
      </c>
      <c r="AN59" s="339">
        <f>'FY24 Aurora Prices for SecR'!AI58</f>
        <v>22.690999999999999</v>
      </c>
      <c r="AO59" s="339">
        <f>'FY24 Aurora Prices for SecR'!AJ58</f>
        <v>13.869</v>
      </c>
      <c r="AP59" s="339">
        <f>'FY24 Aurora Prices for SecR'!AK58</f>
        <v>0.72899999999999998</v>
      </c>
      <c r="AQ59" s="339">
        <f>'FY24 Aurora Prices for SecR'!AL58</f>
        <v>9.91</v>
      </c>
      <c r="AR59" s="339">
        <f>'FY24 Aurora Prices for SecR'!AM58</f>
        <v>4.4169999999999998</v>
      </c>
      <c r="AS59" s="339">
        <f>'FY24 Aurora Prices for SecR'!AN58</f>
        <v>0</v>
      </c>
      <c r="AT59" s="339">
        <f>'FY24 Aurora Prices for SecR'!AO58</f>
        <v>3.0630000000000002</v>
      </c>
      <c r="AU59" s="339">
        <f>'FY24 Aurora Prices for SecR'!AP58</f>
        <v>21.763000000000002</v>
      </c>
      <c r="AV59" s="340">
        <f>'FY24 Aurora Prices for SecR'!AQ58</f>
        <v>26.611999999999998</v>
      </c>
      <c r="AW59" s="550"/>
      <c r="AX59" s="13">
        <v>1982</v>
      </c>
      <c r="AY59" s="74"/>
      <c r="AZ59" s="74"/>
      <c r="BA59" s="74"/>
      <c r="BB59" s="74"/>
      <c r="BC59" s="74"/>
      <c r="BD59" s="74"/>
      <c r="BE59" s="74"/>
      <c r="BF59" s="74"/>
      <c r="BG59" s="74"/>
      <c r="BH59" s="74"/>
      <c r="BI59" s="74"/>
      <c r="BJ59" s="75"/>
      <c r="BL59" s="13">
        <v>1982</v>
      </c>
      <c r="BM59" s="21">
        <f t="shared" si="48"/>
        <v>95953.042627840259</v>
      </c>
      <c r="BN59" s="21">
        <f t="shared" si="49"/>
        <v>24524336.30746552</v>
      </c>
      <c r="BO59" s="21">
        <f t="shared" si="50"/>
        <v>30956103.906779047</v>
      </c>
      <c r="BP59" s="21">
        <f t="shared" si="51"/>
        <v>76576144.690982088</v>
      </c>
      <c r="BQ59" s="21">
        <f t="shared" si="52"/>
        <v>62669833.25417424</v>
      </c>
      <c r="BR59" s="21">
        <f t="shared" si="53"/>
        <v>3759895.7812132956</v>
      </c>
      <c r="BS59" s="21">
        <f t="shared" si="54"/>
        <v>12938210.793704869</v>
      </c>
      <c r="BT59" s="21">
        <f t="shared" si="55"/>
        <v>7444203.03685595</v>
      </c>
      <c r="BU59" s="21">
        <f t="shared" si="56"/>
        <v>14406639.115023324</v>
      </c>
      <c r="BV59" s="21">
        <f t="shared" si="57"/>
        <v>0</v>
      </c>
      <c r="BW59" s="21">
        <f t="shared" si="58"/>
        <v>14730937.6645009</v>
      </c>
      <c r="BX59" s="21">
        <f t="shared" si="59"/>
        <v>25869184.011504665</v>
      </c>
      <c r="BY59" s="21">
        <f t="shared" si="14"/>
        <v>33562983.175676189</v>
      </c>
      <c r="BZ59" s="21">
        <f t="shared" si="61"/>
        <v>34446557.84750165</v>
      </c>
      <c r="CA59" s="22">
        <f t="shared" si="16"/>
        <v>341980982.6280095</v>
      </c>
      <c r="CC59" s="13">
        <v>1982</v>
      </c>
      <c r="CD59" s="53"/>
      <c r="CE59" s="53"/>
      <c r="CF59" s="53"/>
      <c r="CG59" s="53"/>
      <c r="CH59" s="53"/>
      <c r="CI59" s="53"/>
      <c r="CJ59" s="53"/>
      <c r="CK59" s="53"/>
      <c r="CL59" s="53"/>
      <c r="CM59" s="53"/>
      <c r="CN59" s="53"/>
      <c r="CO59" s="53"/>
      <c r="CP59" s="53"/>
      <c r="CQ59" s="53"/>
      <c r="CR59" s="54"/>
    </row>
    <row r="60" spans="2:96" x14ac:dyDescent="0.25">
      <c r="B60" s="13">
        <v>1983</v>
      </c>
      <c r="C60" s="82">
        <f t="shared" ref="C60:Q60" si="82">C160-C$100</f>
        <v>1326.1815872294228</v>
      </c>
      <c r="D60" s="82">
        <f t="shared" si="82"/>
        <v>1325.5989392803585</v>
      </c>
      <c r="E60" s="82">
        <f t="shared" si="82"/>
        <v>1820.3507529240633</v>
      </c>
      <c r="F60" s="82">
        <f t="shared" si="82"/>
        <v>4804.3020417673843</v>
      </c>
      <c r="G60" s="82">
        <f t="shared" si="82"/>
        <v>4612.6636623691102</v>
      </c>
      <c r="H60" s="82">
        <f t="shared" si="82"/>
        <v>6601.8158481040937</v>
      </c>
      <c r="I60" s="82">
        <f t="shared" si="82"/>
        <v>2790.0935803523171</v>
      </c>
      <c r="J60" s="82">
        <f t="shared" si="82"/>
        <v>1665.0672808406671</v>
      </c>
      <c r="K60" s="82">
        <f t="shared" si="82"/>
        <v>3203.9929382585105</v>
      </c>
      <c r="L60" s="82">
        <f t="shared" si="82"/>
        <v>3810.8160742699829</v>
      </c>
      <c r="M60" s="82">
        <f t="shared" si="82"/>
        <v>5515.735849085002</v>
      </c>
      <c r="N60" s="82">
        <f t="shared" si="82"/>
        <v>3190.5568180828914</v>
      </c>
      <c r="O60" s="82">
        <f t="shared" si="82"/>
        <v>2703.423356009399</v>
      </c>
      <c r="P60" s="82">
        <f t="shared" si="82"/>
        <v>933.02086819304168</v>
      </c>
      <c r="Q60" s="83">
        <f t="shared" si="82"/>
        <v>3260.0195499437214</v>
      </c>
      <c r="S60" s="13">
        <v>1983</v>
      </c>
      <c r="T60" s="58"/>
      <c r="U60" s="58"/>
      <c r="V60" s="58"/>
      <c r="W60" s="58"/>
      <c r="X60" s="58"/>
      <c r="Y60" s="58"/>
      <c r="Z60" s="58"/>
      <c r="AA60" s="58"/>
      <c r="AB60" s="58"/>
      <c r="AC60" s="58"/>
      <c r="AD60" s="58"/>
      <c r="AE60" s="58"/>
      <c r="AF60" s="58"/>
      <c r="AG60" s="58"/>
      <c r="AH60" s="59"/>
      <c r="AJ60" s="13">
        <v>1983</v>
      </c>
      <c r="AK60" s="339">
        <f>'FY24 Aurora Prices for SecR'!AF59</f>
        <v>15.218999999999999</v>
      </c>
      <c r="AL60" s="339">
        <f>'FY24 Aurora Prices for SecR'!AG59</f>
        <v>27.634</v>
      </c>
      <c r="AM60" s="339">
        <f>'FY24 Aurora Prices for SecR'!AH59</f>
        <v>31.983000000000001</v>
      </c>
      <c r="AN60" s="339">
        <f>'FY24 Aurora Prices for SecR'!AI59</f>
        <v>19.645</v>
      </c>
      <c r="AO60" s="339">
        <f>'FY24 Aurora Prices for SecR'!AJ59</f>
        <v>23.535</v>
      </c>
      <c r="AP60" s="339">
        <f>'FY24 Aurora Prices for SecR'!AK59</f>
        <v>2.8969999999999998</v>
      </c>
      <c r="AQ60" s="339">
        <f>'FY24 Aurora Prices for SecR'!AL59</f>
        <v>10.545999999999999</v>
      </c>
      <c r="AR60" s="339">
        <f>'FY24 Aurora Prices for SecR'!AM59</f>
        <v>9.7409999999999997</v>
      </c>
      <c r="AS60" s="339">
        <f>'FY24 Aurora Prices for SecR'!AN59</f>
        <v>4.899</v>
      </c>
      <c r="AT60" s="339">
        <f>'FY24 Aurora Prices for SecR'!AO59</f>
        <v>9.7140000000000004</v>
      </c>
      <c r="AU60" s="339">
        <f>'FY24 Aurora Prices for SecR'!AP59</f>
        <v>25.033999999999999</v>
      </c>
      <c r="AV60" s="340">
        <f>'FY24 Aurora Prices for SecR'!AQ59</f>
        <v>27.111000000000001</v>
      </c>
      <c r="AW60" s="550"/>
      <c r="AX60" s="13">
        <v>1983</v>
      </c>
      <c r="AY60" s="74"/>
      <c r="AZ60" s="74"/>
      <c r="BA60" s="74"/>
      <c r="BB60" s="74"/>
      <c r="BC60" s="74"/>
      <c r="BD60" s="74"/>
      <c r="BE60" s="74"/>
      <c r="BF60" s="74"/>
      <c r="BG60" s="74"/>
      <c r="BH60" s="74"/>
      <c r="BI60" s="74"/>
      <c r="BJ60" s="75"/>
      <c r="BL60" s="13">
        <v>1983</v>
      </c>
      <c r="BM60" s="21">
        <f t="shared" si="48"/>
        <v>15016269.23657717</v>
      </c>
      <c r="BN60" s="21">
        <f t="shared" si="49"/>
        <v>26374752.783412866</v>
      </c>
      <c r="BO60" s="21">
        <f t="shared" si="50"/>
        <v>43315886.929293111</v>
      </c>
      <c r="BP60" s="21">
        <f t="shared" si="51"/>
        <v>70219102.126227066</v>
      </c>
      <c r="BQ60" s="21">
        <f t="shared" si="52"/>
        <v>72951674.405471921</v>
      </c>
      <c r="BR60" s="21">
        <f t="shared" si="53"/>
        <v>14229342.620896423</v>
      </c>
      <c r="BS60" s="21">
        <f t="shared" si="54"/>
        <v>10592757.683422392</v>
      </c>
      <c r="BT60" s="21">
        <f t="shared" si="55"/>
        <v>6321527.8357484424</v>
      </c>
      <c r="BU60" s="21">
        <f t="shared" si="56"/>
        <v>23220310.837412655</v>
      </c>
      <c r="BV60" s="21">
        <f t="shared" si="57"/>
        <v>13441815.322451025</v>
      </c>
      <c r="BW60" s="21">
        <f t="shared" si="58"/>
        <v>39863414.380280718</v>
      </c>
      <c r="BX60" s="21">
        <f t="shared" si="59"/>
        <v>28754063.778199352</v>
      </c>
      <c r="BY60" s="21">
        <f t="shared" si="14"/>
        <v>25988160.113026287</v>
      </c>
      <c r="BZ60" s="21">
        <f t="shared" si="61"/>
        <v>18212492.705458716</v>
      </c>
      <c r="CA60" s="22">
        <f t="shared" si="16"/>
        <v>408501570.75787807</v>
      </c>
      <c r="CC60" s="13">
        <v>1983</v>
      </c>
      <c r="CD60" s="53"/>
      <c r="CE60" s="53"/>
      <c r="CF60" s="53"/>
      <c r="CG60" s="53"/>
      <c r="CH60" s="53"/>
      <c r="CI60" s="53"/>
      <c r="CJ60" s="53"/>
      <c r="CK60" s="53"/>
      <c r="CL60" s="53"/>
      <c r="CM60" s="53"/>
      <c r="CN60" s="53"/>
      <c r="CO60" s="53"/>
      <c r="CP60" s="53"/>
      <c r="CQ60" s="53"/>
      <c r="CR60" s="54"/>
    </row>
    <row r="61" spans="2:96" x14ac:dyDescent="0.25">
      <c r="B61" s="13">
        <v>1984</v>
      </c>
      <c r="C61" s="82">
        <f t="shared" ref="C61:Q61" si="83">C161-C$100</f>
        <v>386.06350432544332</v>
      </c>
      <c r="D61" s="82">
        <f t="shared" si="83"/>
        <v>3148.1946424852995</v>
      </c>
      <c r="E61" s="82">
        <f t="shared" si="83"/>
        <v>2060.7305089451638</v>
      </c>
      <c r="F61" s="82">
        <f t="shared" si="83"/>
        <v>4565.5677236859838</v>
      </c>
      <c r="G61" s="82">
        <f t="shared" si="83"/>
        <v>4699.4716692618094</v>
      </c>
      <c r="H61" s="82">
        <f t="shared" si="83"/>
        <v>4495.0160641274942</v>
      </c>
      <c r="I61" s="82">
        <f t="shared" si="83"/>
        <v>2766.4335646014479</v>
      </c>
      <c r="J61" s="82">
        <f t="shared" si="83"/>
        <v>3185.856990680898</v>
      </c>
      <c r="K61" s="82">
        <f t="shared" si="83"/>
        <v>3458.2649696494609</v>
      </c>
      <c r="L61" s="82">
        <f t="shared" si="83"/>
        <v>6623.4701015806831</v>
      </c>
      <c r="M61" s="82">
        <f t="shared" si="83"/>
        <v>4915.3879517254027</v>
      </c>
      <c r="N61" s="82">
        <f t="shared" si="83"/>
        <v>2637.09889140002</v>
      </c>
      <c r="O61" s="82">
        <f t="shared" si="83"/>
        <v>1588.0573147339901</v>
      </c>
      <c r="P61" s="82">
        <f t="shared" si="83"/>
        <v>988.05837450560193</v>
      </c>
      <c r="Q61" s="83">
        <f t="shared" si="83"/>
        <v>3368.3445342667983</v>
      </c>
      <c r="S61" s="13">
        <v>1984</v>
      </c>
      <c r="T61" s="58"/>
      <c r="U61" s="58"/>
      <c r="V61" s="58"/>
      <c r="W61" s="58"/>
      <c r="X61" s="58"/>
      <c r="Y61" s="58"/>
      <c r="Z61" s="58"/>
      <c r="AA61" s="58"/>
      <c r="AB61" s="58"/>
      <c r="AC61" s="58"/>
      <c r="AD61" s="58"/>
      <c r="AE61" s="58"/>
      <c r="AF61" s="58"/>
      <c r="AG61" s="58"/>
      <c r="AH61" s="59"/>
      <c r="AJ61" s="13">
        <v>1984</v>
      </c>
      <c r="AK61" s="339">
        <f>'FY24 Aurora Prices for SecR'!AF60</f>
        <v>19.128</v>
      </c>
      <c r="AL61" s="339">
        <f>'FY24 Aurora Prices for SecR'!AG60</f>
        <v>14.938000000000001</v>
      </c>
      <c r="AM61" s="339">
        <f>'FY24 Aurora Prices for SecR'!AH60</f>
        <v>34.415999999999997</v>
      </c>
      <c r="AN61" s="339">
        <f>'FY24 Aurora Prices for SecR'!AI60</f>
        <v>24.25</v>
      </c>
      <c r="AO61" s="339">
        <f>'FY24 Aurora Prices for SecR'!AJ60</f>
        <v>27.902999999999999</v>
      </c>
      <c r="AP61" s="339">
        <f>'FY24 Aurora Prices for SecR'!AK60</f>
        <v>20.329000000000001</v>
      </c>
      <c r="AQ61" s="339">
        <f>'FY24 Aurora Prices for SecR'!AL60</f>
        <v>11.16</v>
      </c>
      <c r="AR61" s="339">
        <f>'FY24 Aurora Prices for SecR'!AM60</f>
        <v>11.622999999999999</v>
      </c>
      <c r="AS61" s="339">
        <f>'FY24 Aurora Prices for SecR'!AN60</f>
        <v>0</v>
      </c>
      <c r="AT61" s="339">
        <f>'FY24 Aurora Prices for SecR'!AO60</f>
        <v>12.022</v>
      </c>
      <c r="AU61" s="339">
        <f>'FY24 Aurora Prices for SecR'!AP60</f>
        <v>28.937000000000001</v>
      </c>
      <c r="AV61" s="340">
        <f>'FY24 Aurora Prices for SecR'!AQ60</f>
        <v>27.52</v>
      </c>
      <c r="AW61" s="550"/>
      <c r="AX61" s="13">
        <v>1984</v>
      </c>
      <c r="AY61" s="74"/>
      <c r="AZ61" s="74"/>
      <c r="BA61" s="74"/>
      <c r="BB61" s="74"/>
      <c r="BC61" s="74"/>
      <c r="BD61" s="74"/>
      <c r="BE61" s="74"/>
      <c r="BF61" s="74"/>
      <c r="BG61" s="74"/>
      <c r="BH61" s="74"/>
      <c r="BI61" s="74"/>
      <c r="BJ61" s="75"/>
      <c r="BL61" s="13">
        <v>1984</v>
      </c>
      <c r="BM61" s="21">
        <f t="shared" si="48"/>
        <v>5494159.296788387</v>
      </c>
      <c r="BN61" s="21">
        <f t="shared" si="49"/>
        <v>33859966.73000069</v>
      </c>
      <c r="BO61" s="21">
        <f t="shared" si="50"/>
        <v>52766043.289717421</v>
      </c>
      <c r="BP61" s="21">
        <f t="shared" si="51"/>
        <v>82371972.870742515</v>
      </c>
      <c r="BQ61" s="21">
        <f t="shared" si="52"/>
        <v>88118928.567541033</v>
      </c>
      <c r="BR61" s="21">
        <f t="shared" si="53"/>
        <v>67986111.086329982</v>
      </c>
      <c r="BS61" s="21">
        <f t="shared" si="54"/>
        <v>11114423.489142776</v>
      </c>
      <c r="BT61" s="21">
        <f t="shared" si="55"/>
        <v>12799499.045759575</v>
      </c>
      <c r="BU61" s="21">
        <f t="shared" si="56"/>
        <v>29905387.824223343</v>
      </c>
      <c r="BV61" s="21">
        <f t="shared" si="57"/>
        <v>0</v>
      </c>
      <c r="BW61" s="21">
        <f t="shared" si="58"/>
        <v>43965038.702998236</v>
      </c>
      <c r="BX61" s="21">
        <f t="shared" si="59"/>
        <v>27471503.023359258</v>
      </c>
      <c r="BY61" s="21">
        <f t="shared" si="14"/>
        <v>17646187.97431967</v>
      </c>
      <c r="BZ61" s="21">
        <f t="shared" si="61"/>
        <v>19577783.855803799</v>
      </c>
      <c r="CA61" s="22">
        <f t="shared" si="16"/>
        <v>493077005.75672662</v>
      </c>
      <c r="CC61" s="13">
        <v>1984</v>
      </c>
      <c r="CD61" s="53"/>
      <c r="CE61" s="53"/>
      <c r="CF61" s="53"/>
      <c r="CG61" s="53"/>
      <c r="CH61" s="53"/>
      <c r="CI61" s="53"/>
      <c r="CJ61" s="53"/>
      <c r="CK61" s="53"/>
      <c r="CL61" s="53"/>
      <c r="CM61" s="53"/>
      <c r="CN61" s="53"/>
      <c r="CO61" s="53"/>
      <c r="CP61" s="53"/>
      <c r="CQ61" s="53"/>
      <c r="CR61" s="54"/>
    </row>
    <row r="62" spans="2:96" x14ac:dyDescent="0.25">
      <c r="B62" s="13">
        <v>1985</v>
      </c>
      <c r="C62" s="82">
        <f t="shared" ref="C62:Q62" si="84">C162-C$100</f>
        <v>492.3548675645734</v>
      </c>
      <c r="D62" s="82">
        <f t="shared" si="84"/>
        <v>1261.0327607625895</v>
      </c>
      <c r="E62" s="82">
        <f t="shared" si="84"/>
        <v>885.86506196857226</v>
      </c>
      <c r="F62" s="82">
        <f t="shared" si="84"/>
        <v>2265.6742581220833</v>
      </c>
      <c r="G62" s="82">
        <f t="shared" si="84"/>
        <v>2397.1402567101504</v>
      </c>
      <c r="H62" s="82">
        <f t="shared" si="84"/>
        <v>926.66904601864371</v>
      </c>
      <c r="I62" s="82">
        <f t="shared" si="84"/>
        <v>1857.4253550983576</v>
      </c>
      <c r="J62" s="82">
        <f t="shared" si="84"/>
        <v>1763.3667489392874</v>
      </c>
      <c r="K62" s="82">
        <f t="shared" si="84"/>
        <v>3297.4495648446609</v>
      </c>
      <c r="L62" s="82">
        <f t="shared" si="84"/>
        <v>2016.917956514123</v>
      </c>
      <c r="M62" s="82">
        <f t="shared" si="84"/>
        <v>356.45358246078285</v>
      </c>
      <c r="N62" s="82">
        <f t="shared" si="84"/>
        <v>-366.53647910057953</v>
      </c>
      <c r="O62" s="82">
        <f t="shared" si="84"/>
        <v>-501.8980541705705</v>
      </c>
      <c r="P62" s="82">
        <f t="shared" si="84"/>
        <v>176.01261337720189</v>
      </c>
      <c r="Q62" s="83">
        <f t="shared" si="84"/>
        <v>1286.9111894939751</v>
      </c>
      <c r="S62" s="13">
        <v>1985</v>
      </c>
      <c r="T62" s="58"/>
      <c r="U62" s="58"/>
      <c r="V62" s="58"/>
      <c r="W62" s="58"/>
      <c r="X62" s="58"/>
      <c r="Y62" s="58"/>
      <c r="Z62" s="58"/>
      <c r="AA62" s="58"/>
      <c r="AB62" s="58"/>
      <c r="AC62" s="58"/>
      <c r="AD62" s="58"/>
      <c r="AE62" s="58"/>
      <c r="AF62" s="58"/>
      <c r="AG62" s="58"/>
      <c r="AH62" s="59"/>
      <c r="AJ62" s="13">
        <v>1985</v>
      </c>
      <c r="AK62" s="339">
        <f>'FY24 Aurora Prices for SecR'!AF61</f>
        <v>18.361000000000001</v>
      </c>
      <c r="AL62" s="339">
        <f>'FY24 Aurora Prices for SecR'!AG61</f>
        <v>26.114000000000001</v>
      </c>
      <c r="AM62" s="339">
        <f>'FY24 Aurora Prices for SecR'!AH61</f>
        <v>36.055</v>
      </c>
      <c r="AN62" s="339">
        <f>'FY24 Aurora Prices for SecR'!AI61</f>
        <v>35.953000000000003</v>
      </c>
      <c r="AO62" s="339">
        <f>'FY24 Aurora Prices for SecR'!AJ61</f>
        <v>35.619999999999997</v>
      </c>
      <c r="AP62" s="339">
        <f>'FY24 Aurora Prices for SecR'!AK61</f>
        <v>31.023</v>
      </c>
      <c r="AQ62" s="339">
        <f>'FY24 Aurora Prices for SecR'!AL61</f>
        <v>15.994</v>
      </c>
      <c r="AR62" s="339">
        <f>'FY24 Aurora Prices for SecR'!AM61</f>
        <v>10.478999999999999</v>
      </c>
      <c r="AS62" s="339">
        <f>'FY24 Aurora Prices for SecR'!AN61</f>
        <v>13.619</v>
      </c>
      <c r="AT62" s="339">
        <f>'FY24 Aurora Prices for SecR'!AO61</f>
        <v>33.372999999999998</v>
      </c>
      <c r="AU62" s="339">
        <f>'FY24 Aurora Prices for SecR'!AP61</f>
        <v>42.21</v>
      </c>
      <c r="AV62" s="340">
        <f>'FY24 Aurora Prices for SecR'!AQ61</f>
        <v>32.610999999999997</v>
      </c>
      <c r="AW62" s="550"/>
      <c r="AX62" s="13">
        <v>1985</v>
      </c>
      <c r="AY62" s="74"/>
      <c r="AZ62" s="74"/>
      <c r="BA62" s="74"/>
      <c r="BB62" s="74"/>
      <c r="BC62" s="74"/>
      <c r="BD62" s="74"/>
      <c r="BE62" s="74"/>
      <c r="BF62" s="74"/>
      <c r="BG62" s="74"/>
      <c r="BH62" s="74"/>
      <c r="BI62" s="74"/>
      <c r="BJ62" s="75"/>
      <c r="BL62" s="13">
        <v>1985</v>
      </c>
      <c r="BM62" s="21">
        <f t="shared" si="48"/>
        <v>6725855.0261747306</v>
      </c>
      <c r="BN62" s="21">
        <f t="shared" si="49"/>
        <v>23710038.850479074</v>
      </c>
      <c r="BO62" s="21">
        <f t="shared" si="50"/>
        <v>23763259.418101992</v>
      </c>
      <c r="BP62" s="21">
        <f t="shared" si="51"/>
        <v>60604593.232083865</v>
      </c>
      <c r="BQ62" s="21">
        <f t="shared" si="52"/>
        <v>57379483.354378447</v>
      </c>
      <c r="BR62" s="21">
        <f t="shared" si="53"/>
        <v>21388552.038089473</v>
      </c>
      <c r="BS62" s="21">
        <f t="shared" si="54"/>
        <v>10694758.006599529</v>
      </c>
      <c r="BT62" s="21">
        <f t="shared" si="55"/>
        <v>10153183.601712586</v>
      </c>
      <c r="BU62" s="21">
        <f t="shared" si="56"/>
        <v>25708156.648565356</v>
      </c>
      <c r="BV62" s="21">
        <f t="shared" si="57"/>
        <v>19777252.067831405</v>
      </c>
      <c r="BW62" s="21">
        <f t="shared" si="58"/>
        <v>8850568.5031529963</v>
      </c>
      <c r="BX62" s="21">
        <f t="shared" si="59"/>
        <v>-5569741.7218207661</v>
      </c>
      <c r="BY62" s="21">
        <f t="shared" si="14"/>
        <v>-8135084.8767512757</v>
      </c>
      <c r="BZ62" s="21">
        <f t="shared" si="61"/>
        <v>4132762.0810876298</v>
      </c>
      <c r="CA62" s="22">
        <f t="shared" si="16"/>
        <v>259183636.22968507</v>
      </c>
      <c r="CC62" s="13">
        <v>1985</v>
      </c>
      <c r="CD62" s="53"/>
      <c r="CE62" s="53"/>
      <c r="CF62" s="53"/>
      <c r="CG62" s="53"/>
      <c r="CH62" s="53"/>
      <c r="CI62" s="53"/>
      <c r="CJ62" s="53"/>
      <c r="CK62" s="53"/>
      <c r="CL62" s="53"/>
      <c r="CM62" s="53"/>
      <c r="CN62" s="53"/>
      <c r="CO62" s="53"/>
      <c r="CP62" s="53"/>
      <c r="CQ62" s="53"/>
      <c r="CR62" s="54"/>
    </row>
    <row r="63" spans="2:96" x14ac:dyDescent="0.25">
      <c r="B63" s="13">
        <v>1986</v>
      </c>
      <c r="C63" s="82">
        <f t="shared" ref="C63:Q63" si="85">C163-C$100</f>
        <v>578.7959865744333</v>
      </c>
      <c r="D63" s="82">
        <f t="shared" si="85"/>
        <v>1875.7600147735684</v>
      </c>
      <c r="E63" s="82">
        <f t="shared" si="85"/>
        <v>1141.5141732194734</v>
      </c>
      <c r="F63" s="82">
        <f t="shared" si="85"/>
        <v>2936.3689480762832</v>
      </c>
      <c r="G63" s="82">
        <f t="shared" si="85"/>
        <v>4934.6938797317107</v>
      </c>
      <c r="H63" s="82">
        <f t="shared" si="85"/>
        <v>7368.6227345720927</v>
      </c>
      <c r="I63" s="82">
        <f t="shared" si="85"/>
        <v>4441.8813620544679</v>
      </c>
      <c r="J63" s="82">
        <f t="shared" si="85"/>
        <v>2711.3654209176466</v>
      </c>
      <c r="K63" s="82">
        <f t="shared" si="85"/>
        <v>3132.6759960418403</v>
      </c>
      <c r="L63" s="82">
        <f t="shared" si="85"/>
        <v>4480.9595067971832</v>
      </c>
      <c r="M63" s="82">
        <f t="shared" si="85"/>
        <v>1483.8454106740128</v>
      </c>
      <c r="N63" s="82">
        <f t="shared" si="85"/>
        <v>867.21751997114097</v>
      </c>
      <c r="O63" s="82">
        <f t="shared" si="85"/>
        <v>321.04500928166999</v>
      </c>
      <c r="P63" s="82">
        <f t="shared" si="85"/>
        <v>109.93471812050211</v>
      </c>
      <c r="Q63" s="83">
        <f t="shared" si="85"/>
        <v>2683.7592954078827</v>
      </c>
      <c r="S63" s="13">
        <v>1986</v>
      </c>
      <c r="T63" s="58"/>
      <c r="U63" s="58"/>
      <c r="V63" s="58"/>
      <c r="W63" s="58"/>
      <c r="X63" s="58"/>
      <c r="Y63" s="58"/>
      <c r="Z63" s="58"/>
      <c r="AA63" s="58"/>
      <c r="AB63" s="58"/>
      <c r="AC63" s="58"/>
      <c r="AD63" s="58"/>
      <c r="AE63" s="58"/>
      <c r="AF63" s="58"/>
      <c r="AG63" s="58"/>
      <c r="AH63" s="59"/>
      <c r="AJ63" s="13">
        <v>1986</v>
      </c>
      <c r="AK63" s="339">
        <f>'FY24 Aurora Prices for SecR'!AF62</f>
        <v>17.937999999999999</v>
      </c>
      <c r="AL63" s="339">
        <f>'FY24 Aurora Prices for SecR'!AG62</f>
        <v>23.693000000000001</v>
      </c>
      <c r="AM63" s="339">
        <f>'FY24 Aurora Prices for SecR'!AH62</f>
        <v>36.718000000000004</v>
      </c>
      <c r="AN63" s="339">
        <f>'FY24 Aurora Prices for SecR'!AI62</f>
        <v>26.059000000000001</v>
      </c>
      <c r="AO63" s="339">
        <f>'FY24 Aurora Prices for SecR'!AJ62</f>
        <v>25.271000000000001</v>
      </c>
      <c r="AP63" s="339">
        <f>'FY24 Aurora Prices for SecR'!AK62</f>
        <v>4.835</v>
      </c>
      <c r="AQ63" s="339">
        <f>'FY24 Aurora Prices for SecR'!AL62</f>
        <v>4.7590000000000003</v>
      </c>
      <c r="AR63" s="339">
        <f>'FY24 Aurora Prices for SecR'!AM62</f>
        <v>10.369</v>
      </c>
      <c r="AS63" s="339">
        <f>'FY24 Aurora Prices for SecR'!AN62</f>
        <v>2.617</v>
      </c>
      <c r="AT63" s="339">
        <f>'FY24 Aurora Prices for SecR'!AO62</f>
        <v>25.972000000000001</v>
      </c>
      <c r="AU63" s="339">
        <f>'FY24 Aurora Prices for SecR'!AP62</f>
        <v>33.603000000000002</v>
      </c>
      <c r="AV63" s="340">
        <f>'FY24 Aurora Prices for SecR'!AQ62</f>
        <v>30.353000000000002</v>
      </c>
      <c r="AW63" s="550"/>
      <c r="AX63" s="13">
        <v>1986</v>
      </c>
      <c r="AY63" s="74"/>
      <c r="AZ63" s="74"/>
      <c r="BA63" s="74"/>
      <c r="BB63" s="74"/>
      <c r="BC63" s="74"/>
      <c r="BD63" s="74"/>
      <c r="BE63" s="74"/>
      <c r="BF63" s="74"/>
      <c r="BG63" s="74"/>
      <c r="BH63" s="74"/>
      <c r="BI63" s="74"/>
      <c r="BJ63" s="75"/>
      <c r="BL63" s="13">
        <v>1986</v>
      </c>
      <c r="BM63" s="21">
        <f t="shared" si="48"/>
        <v>7724537.1509361044</v>
      </c>
      <c r="BN63" s="21">
        <f t="shared" si="49"/>
        <v>31998515.061621714</v>
      </c>
      <c r="BO63" s="21">
        <f t="shared" si="50"/>
        <v>31184103.354730833</v>
      </c>
      <c r="BP63" s="21">
        <f t="shared" si="51"/>
        <v>56930015.782932386</v>
      </c>
      <c r="BQ63" s="21">
        <f t="shared" si="52"/>
        <v>83801524.151318446</v>
      </c>
      <c r="BR63" s="21">
        <f t="shared" si="53"/>
        <v>26506704.445712116</v>
      </c>
      <c r="BS63" s="21">
        <f t="shared" si="54"/>
        <v>7610008.8247261969</v>
      </c>
      <c r="BT63" s="21">
        <f t="shared" si="55"/>
        <v>4645219.693732949</v>
      </c>
      <c r="BU63" s="21">
        <f t="shared" si="56"/>
        <v>24167141.747800633</v>
      </c>
      <c r="BV63" s="21">
        <f t="shared" si="57"/>
        <v>8443203.1410875246</v>
      </c>
      <c r="BW63" s="21">
        <f t="shared" si="58"/>
        <v>28672594.15648295</v>
      </c>
      <c r="BX63" s="21">
        <f t="shared" si="59"/>
        <v>10490799.716492489</v>
      </c>
      <c r="BY63" s="21">
        <f t="shared" si="14"/>
        <v>4142620.9716065116</v>
      </c>
      <c r="BZ63" s="21">
        <f t="shared" si="61"/>
        <v>2402530.9193603527</v>
      </c>
      <c r="CA63" s="22">
        <f t="shared" si="16"/>
        <v>328719519.11854112</v>
      </c>
      <c r="CC63" s="13">
        <v>1986</v>
      </c>
      <c r="CD63" s="53"/>
      <c r="CE63" s="53"/>
      <c r="CF63" s="53"/>
      <c r="CG63" s="53"/>
      <c r="CH63" s="53"/>
      <c r="CI63" s="53"/>
      <c r="CJ63" s="53"/>
      <c r="CK63" s="53"/>
      <c r="CL63" s="53"/>
      <c r="CM63" s="53"/>
      <c r="CN63" s="53"/>
      <c r="CO63" s="53"/>
      <c r="CP63" s="53"/>
      <c r="CQ63" s="53"/>
      <c r="CR63" s="54"/>
    </row>
    <row r="64" spans="2:96" x14ac:dyDescent="0.25">
      <c r="B64" s="13">
        <v>1987</v>
      </c>
      <c r="C64" s="82">
        <f t="shared" ref="C64:Q64" si="86">C164-C$100</f>
        <v>-361.22229459412665</v>
      </c>
      <c r="D64" s="82">
        <f t="shared" si="86"/>
        <v>943.93332643251779</v>
      </c>
      <c r="E64" s="82">
        <f t="shared" si="86"/>
        <v>993.51822496983368</v>
      </c>
      <c r="F64" s="82">
        <f t="shared" si="86"/>
        <v>1090.3151171798245</v>
      </c>
      <c r="G64" s="82">
        <f t="shared" si="86"/>
        <v>642.45510883959014</v>
      </c>
      <c r="H64" s="82">
        <f t="shared" si="86"/>
        <v>1316.9974472786325</v>
      </c>
      <c r="I64" s="82">
        <f t="shared" si="86"/>
        <v>738.9789663015481</v>
      </c>
      <c r="J64" s="82">
        <f t="shared" si="86"/>
        <v>1876.3380607702275</v>
      </c>
      <c r="K64" s="82">
        <f t="shared" si="86"/>
        <v>3837.3501205760804</v>
      </c>
      <c r="L64" s="82">
        <f t="shared" si="86"/>
        <v>1664.1399262660834</v>
      </c>
      <c r="M64" s="82">
        <f t="shared" si="86"/>
        <v>-418.43722378784787</v>
      </c>
      <c r="N64" s="82">
        <f t="shared" si="86"/>
        <v>-304.15540471512941</v>
      </c>
      <c r="O64" s="82">
        <f t="shared" si="86"/>
        <v>-519.72528070665066</v>
      </c>
      <c r="P64" s="82">
        <f t="shared" si="86"/>
        <v>-256.71866907234835</v>
      </c>
      <c r="Q64" s="83">
        <f t="shared" si="86"/>
        <v>861.60289792619278</v>
      </c>
      <c r="S64" s="13">
        <v>1987</v>
      </c>
      <c r="T64" s="58"/>
      <c r="U64" s="58"/>
      <c r="V64" s="58"/>
      <c r="W64" s="58"/>
      <c r="X64" s="58"/>
      <c r="Y64" s="58"/>
      <c r="Z64" s="58"/>
      <c r="AA64" s="58"/>
      <c r="AB64" s="58"/>
      <c r="AC64" s="58"/>
      <c r="AD64" s="58"/>
      <c r="AE64" s="58"/>
      <c r="AF64" s="58"/>
      <c r="AG64" s="58"/>
      <c r="AH64" s="59"/>
      <c r="AJ64" s="13">
        <v>1987</v>
      </c>
      <c r="AK64" s="339">
        <f>'FY24 Aurora Prices for SecR'!AF63</f>
        <v>27.981000000000002</v>
      </c>
      <c r="AL64" s="339">
        <f>'FY24 Aurora Prices for SecR'!AG63</f>
        <v>30.335999999999999</v>
      </c>
      <c r="AM64" s="339">
        <f>'FY24 Aurora Prices for SecR'!AH63</f>
        <v>38.033999999999999</v>
      </c>
      <c r="AN64" s="339">
        <f>'FY24 Aurora Prices for SecR'!AI63</f>
        <v>34.307000000000002</v>
      </c>
      <c r="AO64" s="339">
        <f>'FY24 Aurora Prices for SecR'!AJ63</f>
        <v>38.466999999999999</v>
      </c>
      <c r="AP64" s="339">
        <f>'FY24 Aurora Prices for SecR'!AK63</f>
        <v>28.975999999999999</v>
      </c>
      <c r="AQ64" s="339">
        <f>'FY24 Aurora Prices for SecR'!AL63</f>
        <v>17.814</v>
      </c>
      <c r="AR64" s="339">
        <f>'FY24 Aurora Prices for SecR'!AM63</f>
        <v>13.911</v>
      </c>
      <c r="AS64" s="339">
        <f>'FY24 Aurora Prices for SecR'!AN63</f>
        <v>18.77</v>
      </c>
      <c r="AT64" s="339">
        <f>'FY24 Aurora Prices for SecR'!AO63</f>
        <v>38.137</v>
      </c>
      <c r="AU64" s="339">
        <f>'FY24 Aurora Prices for SecR'!AP63</f>
        <v>38.594000000000001</v>
      </c>
      <c r="AV64" s="340">
        <f>'FY24 Aurora Prices for SecR'!AQ63</f>
        <v>31.375</v>
      </c>
      <c r="AW64" s="550"/>
      <c r="AX64" s="13">
        <v>1987</v>
      </c>
      <c r="AY64" s="74"/>
      <c r="AZ64" s="74"/>
      <c r="BA64" s="74"/>
      <c r="BB64" s="74"/>
      <c r="BC64" s="74"/>
      <c r="BD64" s="74"/>
      <c r="BE64" s="74"/>
      <c r="BF64" s="74"/>
      <c r="BG64" s="74"/>
      <c r="BH64" s="74"/>
      <c r="BI64" s="74"/>
      <c r="BJ64" s="75"/>
      <c r="BL64" s="13">
        <v>1987</v>
      </c>
      <c r="BM64" s="21">
        <f t="shared" si="48"/>
        <v>-7519876.6026284639</v>
      </c>
      <c r="BN64" s="21">
        <f t="shared" si="49"/>
        <v>20617316.201272938</v>
      </c>
      <c r="BO64" s="21">
        <f t="shared" si="50"/>
        <v>28113879.29336597</v>
      </c>
      <c r="BP64" s="21">
        <f t="shared" si="51"/>
        <v>27829647.89946565</v>
      </c>
      <c r="BQ64" s="21">
        <f t="shared" si="52"/>
        <v>16607351.491404248</v>
      </c>
      <c r="BR64" s="21">
        <f t="shared" si="53"/>
        <v>28392020.616065167</v>
      </c>
      <c r="BS64" s="21">
        <f t="shared" si="54"/>
        <v>4739101.6700504804</v>
      </c>
      <c r="BT64" s="21">
        <f t="shared" si="55"/>
        <v>12033031.0372419</v>
      </c>
      <c r="BU64" s="21">
        <f t="shared" si="56"/>
        <v>39715744.880336389</v>
      </c>
      <c r="BV64" s="21">
        <f t="shared" si="57"/>
        <v>22489852.619530357</v>
      </c>
      <c r="BW64" s="21">
        <f t="shared" si="58"/>
        <v>-11872707.660276283</v>
      </c>
      <c r="BX64" s="21">
        <f t="shared" si="59"/>
        <v>-4225886.528247254</v>
      </c>
      <c r="BY64" s="21">
        <f t="shared" si="14"/>
        <v>-7702378.5536995111</v>
      </c>
      <c r="BZ64" s="21">
        <f t="shared" si="61"/>
        <v>-5799274.7343443492</v>
      </c>
      <c r="CA64" s="22">
        <f t="shared" si="16"/>
        <v>163417821.62953719</v>
      </c>
      <c r="CC64" s="13">
        <v>1987</v>
      </c>
      <c r="CD64" s="53"/>
      <c r="CE64" s="53"/>
      <c r="CF64" s="53"/>
      <c r="CG64" s="53"/>
      <c r="CH64" s="53"/>
      <c r="CI64" s="53"/>
      <c r="CJ64" s="53"/>
      <c r="CK64" s="53"/>
      <c r="CL64" s="53"/>
      <c r="CM64" s="53"/>
      <c r="CN64" s="53"/>
      <c r="CO64" s="53"/>
      <c r="CP64" s="53"/>
      <c r="CQ64" s="53"/>
      <c r="CR64" s="54"/>
    </row>
    <row r="65" spans="2:96" x14ac:dyDescent="0.25">
      <c r="B65" s="13">
        <v>1988</v>
      </c>
      <c r="C65" s="82">
        <f t="shared" ref="C65:Q65" si="87">C165-C$100</f>
        <v>-497.3579958493774</v>
      </c>
      <c r="D65" s="82">
        <f t="shared" si="87"/>
        <v>361.99881011222897</v>
      </c>
      <c r="E65" s="82">
        <f t="shared" si="87"/>
        <v>-870.01494612898659</v>
      </c>
      <c r="F65" s="82">
        <f t="shared" si="87"/>
        <v>-1206.6452701735561</v>
      </c>
      <c r="G65" s="82">
        <f t="shared" si="87"/>
        <v>-300.71108351890962</v>
      </c>
      <c r="H65" s="82">
        <f t="shared" si="87"/>
        <v>-46.487614559016947</v>
      </c>
      <c r="I65" s="82">
        <f t="shared" si="87"/>
        <v>-282.39847637834191</v>
      </c>
      <c r="J65" s="82">
        <f t="shared" si="87"/>
        <v>745.17169515244768</v>
      </c>
      <c r="K65" s="82">
        <f t="shared" si="87"/>
        <v>1249.2618341157904</v>
      </c>
      <c r="L65" s="82">
        <f t="shared" si="87"/>
        <v>1600.4969184796028</v>
      </c>
      <c r="M65" s="82">
        <f t="shared" si="87"/>
        <v>1139.5914719026523</v>
      </c>
      <c r="N65" s="82">
        <f t="shared" si="87"/>
        <v>402.20368122897071</v>
      </c>
      <c r="O65" s="82">
        <f t="shared" si="87"/>
        <v>151.26168583038998</v>
      </c>
      <c r="P65" s="82">
        <f t="shared" si="87"/>
        <v>218.66847943909124</v>
      </c>
      <c r="Q65" s="83">
        <f t="shared" si="87"/>
        <v>179.00878474477668</v>
      </c>
      <c r="S65" s="13">
        <v>1988</v>
      </c>
      <c r="T65" s="58"/>
      <c r="U65" s="58"/>
      <c r="V65" s="58"/>
      <c r="W65" s="58"/>
      <c r="X65" s="58"/>
      <c r="Y65" s="58"/>
      <c r="Z65" s="58"/>
      <c r="AA65" s="58"/>
      <c r="AB65" s="58"/>
      <c r="AC65" s="58"/>
      <c r="AD65" s="58"/>
      <c r="AE65" s="58"/>
      <c r="AF65" s="58"/>
      <c r="AG65" s="58"/>
      <c r="AH65" s="59"/>
      <c r="AJ65" s="13">
        <v>1988</v>
      </c>
      <c r="AK65" s="339">
        <f>'FY24 Aurora Prices for SecR'!AF64</f>
        <v>26.818000000000001</v>
      </c>
      <c r="AL65" s="339">
        <f>'FY24 Aurora Prices for SecR'!AG64</f>
        <v>33.640999999999998</v>
      </c>
      <c r="AM65" s="339">
        <f>'FY24 Aurora Prices for SecR'!AH64</f>
        <v>42.932000000000002</v>
      </c>
      <c r="AN65" s="339">
        <f>'FY24 Aurora Prices for SecR'!AI64</f>
        <v>45.185000000000002</v>
      </c>
      <c r="AO65" s="339">
        <f>'FY24 Aurora Prices for SecR'!AJ64</f>
        <v>43.908000000000001</v>
      </c>
      <c r="AP65" s="339">
        <f>'FY24 Aurora Prices for SecR'!AK64</f>
        <v>35.552</v>
      </c>
      <c r="AQ65" s="339">
        <f>'FY24 Aurora Prices for SecR'!AL64</f>
        <v>23.878</v>
      </c>
      <c r="AR65" s="339">
        <f>'FY24 Aurora Prices for SecR'!AM64</f>
        <v>20.837</v>
      </c>
      <c r="AS65" s="339">
        <f>'FY24 Aurora Prices for SecR'!AN64</f>
        <v>17.073</v>
      </c>
      <c r="AT65" s="339">
        <f>'FY24 Aurora Prices for SecR'!AO64</f>
        <v>28.212</v>
      </c>
      <c r="AU65" s="339">
        <f>'FY24 Aurora Prices for SecR'!AP64</f>
        <v>38.271999999999998</v>
      </c>
      <c r="AV65" s="340">
        <f>'FY24 Aurora Prices for SecR'!AQ64</f>
        <v>30.303000000000001</v>
      </c>
      <c r="AW65" s="550"/>
      <c r="AX65" s="13">
        <v>1988</v>
      </c>
      <c r="AY65" s="74"/>
      <c r="AZ65" s="74"/>
      <c r="BA65" s="74"/>
      <c r="BB65" s="74"/>
      <c r="BC65" s="74"/>
      <c r="BD65" s="74"/>
      <c r="BE65" s="74"/>
      <c r="BF65" s="74"/>
      <c r="BG65" s="74"/>
      <c r="BH65" s="74"/>
      <c r="BI65" s="74"/>
      <c r="BJ65" s="75"/>
      <c r="BL65" s="13">
        <v>1988</v>
      </c>
      <c r="BM65" s="21">
        <f t="shared" si="48"/>
        <v>-9923581.1691203211</v>
      </c>
      <c r="BN65" s="21">
        <f t="shared" si="49"/>
        <v>8768161.419109555</v>
      </c>
      <c r="BO65" s="21">
        <f t="shared" si="50"/>
        <v>-27789502.360403981</v>
      </c>
      <c r="BP65" s="21">
        <f t="shared" si="51"/>
        <v>-40564566.300397351</v>
      </c>
      <c r="BQ65" s="21">
        <f t="shared" si="52"/>
        <v>-8872834.1554596461</v>
      </c>
      <c r="BR65" s="21">
        <f t="shared" si="53"/>
        <v>-1229629.3885648148</v>
      </c>
      <c r="BS65" s="21">
        <f t="shared" si="54"/>
        <v>-2427519.8948263372</v>
      </c>
      <c r="BT65" s="21">
        <f t="shared" si="55"/>
        <v>6405555.5052660527</v>
      </c>
      <c r="BU65" s="21">
        <f t="shared" si="56"/>
        <v>19366966.415078215</v>
      </c>
      <c r="BV65" s="21">
        <f t="shared" si="57"/>
        <v>19674204.400225628</v>
      </c>
      <c r="BW65" s="21">
        <f t="shared" si="58"/>
        <v>23919715.02635631</v>
      </c>
      <c r="BX65" s="21">
        <f t="shared" si="59"/>
        <v>5541530.14367826</v>
      </c>
      <c r="BY65" s="21">
        <f t="shared" si="14"/>
        <v>2223009.5001986632</v>
      </c>
      <c r="BZ65" s="21">
        <f t="shared" si="61"/>
        <v>4770943.8713588035</v>
      </c>
      <c r="CA65" s="22">
        <f t="shared" si="16"/>
        <v>-137546.98750094604</v>
      </c>
      <c r="CC65" s="13">
        <v>1988</v>
      </c>
      <c r="CD65" s="53"/>
      <c r="CE65" s="53"/>
      <c r="CF65" s="53"/>
      <c r="CG65" s="53"/>
      <c r="CH65" s="53"/>
      <c r="CI65" s="53"/>
      <c r="CJ65" s="53"/>
      <c r="CK65" s="53"/>
      <c r="CL65" s="53"/>
      <c r="CM65" s="53"/>
      <c r="CN65" s="53"/>
      <c r="CO65" s="53"/>
      <c r="CP65" s="53"/>
      <c r="CQ65" s="53"/>
      <c r="CR65" s="54"/>
    </row>
    <row r="66" spans="2:96" x14ac:dyDescent="0.25">
      <c r="B66" s="13">
        <v>1989</v>
      </c>
      <c r="C66" s="82">
        <f t="shared" ref="C66:Q66" si="88">C166-C$100</f>
        <v>-595.54566223470738</v>
      </c>
      <c r="D66" s="82">
        <f t="shared" si="88"/>
        <v>679.31297704499866</v>
      </c>
      <c r="E66" s="82">
        <f t="shared" si="88"/>
        <v>365.77302290307307</v>
      </c>
      <c r="F66" s="82">
        <f t="shared" si="88"/>
        <v>346.80160404932303</v>
      </c>
      <c r="G66" s="82">
        <f t="shared" si="88"/>
        <v>-1002.0094381028402</v>
      </c>
      <c r="H66" s="82">
        <f t="shared" si="88"/>
        <v>1929.8315837503142</v>
      </c>
      <c r="I66" s="82">
        <f t="shared" si="88"/>
        <v>2228.6659557002076</v>
      </c>
      <c r="J66" s="82">
        <f t="shared" si="88"/>
        <v>4070.8589044840273</v>
      </c>
      <c r="K66" s="82">
        <f t="shared" si="88"/>
        <v>3298.9743689454008</v>
      </c>
      <c r="L66" s="82">
        <f t="shared" si="88"/>
        <v>1729.2441209191629</v>
      </c>
      <c r="M66" s="82">
        <f t="shared" si="88"/>
        <v>981.50134378099301</v>
      </c>
      <c r="N66" s="82">
        <f t="shared" si="88"/>
        <v>-80.352238303978993</v>
      </c>
      <c r="O66" s="82">
        <f t="shared" si="88"/>
        <v>-20.350909912160205</v>
      </c>
      <c r="P66" s="82">
        <f t="shared" si="88"/>
        <v>-4.8077503685581178</v>
      </c>
      <c r="Q66" s="83">
        <f t="shared" si="88"/>
        <v>901.6393789060221</v>
      </c>
      <c r="S66" s="13">
        <v>1989</v>
      </c>
      <c r="T66" s="82">
        <f>T166-T$100</f>
        <v>-707.45718670327005</v>
      </c>
      <c r="U66" s="82">
        <f t="shared" ref="U66:AG66" si="89">U166-U$100</f>
        <v>577.958310305743</v>
      </c>
      <c r="V66" s="82">
        <f t="shared" si="89"/>
        <v>225.79740909008797</v>
      </c>
      <c r="W66" s="82">
        <f t="shared" si="89"/>
        <v>-260.41020794842007</v>
      </c>
      <c r="X66" s="82">
        <f t="shared" si="89"/>
        <v>-1330.6295933078018</v>
      </c>
      <c r="Y66" s="82">
        <f t="shared" si="89"/>
        <v>1443.501215910992</v>
      </c>
      <c r="Z66" s="82">
        <f t="shared" si="89"/>
        <v>1951.8679106265809</v>
      </c>
      <c r="AA66" s="82">
        <f t="shared" si="89"/>
        <v>4422.9612967677822</v>
      </c>
      <c r="AB66" s="82">
        <f t="shared" si="89"/>
        <v>3017.3455417983905</v>
      </c>
      <c r="AC66" s="82">
        <f t="shared" si="89"/>
        <v>1836.9473485864446</v>
      </c>
      <c r="AD66" s="82">
        <f t="shared" si="89"/>
        <v>893.63411750447722</v>
      </c>
      <c r="AE66" s="82">
        <f t="shared" si="89"/>
        <v>-176.76014359656438</v>
      </c>
      <c r="AF66" s="82">
        <f t="shared" si="89"/>
        <v>-46.879759809819916</v>
      </c>
      <c r="AG66" s="82">
        <f t="shared" si="89"/>
        <v>873.48841234185511</v>
      </c>
      <c r="AH66" s="83">
        <f>AH166-AH$100</f>
        <v>721.64245350204601</v>
      </c>
      <c r="AJ66" s="13">
        <v>1989</v>
      </c>
      <c r="AK66" s="339">
        <f>'FY24 Aurora Prices for SecR'!AF65</f>
        <v>27.128</v>
      </c>
      <c r="AL66" s="339">
        <f>'FY24 Aurora Prices for SecR'!AG65</f>
        <v>29.693999999999999</v>
      </c>
      <c r="AM66" s="339">
        <f>'FY24 Aurora Prices for SecR'!AH65</f>
        <v>42.368000000000002</v>
      </c>
      <c r="AN66" s="339">
        <f>'FY24 Aurora Prices for SecR'!AI65</f>
        <v>37.372999999999998</v>
      </c>
      <c r="AO66" s="339">
        <f>'FY24 Aurora Prices for SecR'!AJ65</f>
        <v>52.481000000000002</v>
      </c>
      <c r="AP66" s="339">
        <f>'FY24 Aurora Prices for SecR'!AK65</f>
        <v>30.324999999999999</v>
      </c>
      <c r="AQ66" s="339">
        <f>'FY24 Aurora Prices for SecR'!AL65</f>
        <v>9.9499999999999993</v>
      </c>
      <c r="AR66" s="339">
        <f>'FY24 Aurora Prices for SecR'!AM65</f>
        <v>11.912000000000001</v>
      </c>
      <c r="AS66" s="339">
        <f>'FY24 Aurora Prices for SecR'!AN65</f>
        <v>13.025</v>
      </c>
      <c r="AT66" s="339">
        <f>'FY24 Aurora Prices for SecR'!AO65</f>
        <v>28.521000000000001</v>
      </c>
      <c r="AU66" s="339">
        <f>'FY24 Aurora Prices for SecR'!AP65</f>
        <v>35.945</v>
      </c>
      <c r="AV66" s="340">
        <f>'FY24 Aurora Prices for SecR'!AQ65</f>
        <v>31.204999999999998</v>
      </c>
      <c r="AW66" s="550"/>
      <c r="AX66" s="13">
        <v>1989</v>
      </c>
      <c r="AY66" s="337">
        <f>'FY24 Aurora Prices for SecR'!AU65</f>
        <v>25.126000000000001</v>
      </c>
      <c r="AZ66" s="337">
        <f>'FY24 Aurora Prices for SecR'!AV65</f>
        <v>29.213000000000001</v>
      </c>
      <c r="BA66" s="337">
        <f>'FY24 Aurora Prices for SecR'!AW65</f>
        <v>38.484000000000002</v>
      </c>
      <c r="BB66" s="337">
        <f>'FY24 Aurora Prices for SecR'!AX65</f>
        <v>39.170999999999999</v>
      </c>
      <c r="BC66" s="337">
        <f>'FY24 Aurora Prices for SecR'!AY65</f>
        <v>50.679000000000002</v>
      </c>
      <c r="BD66" s="337">
        <f>'FY24 Aurora Prices for SecR'!AZ65</f>
        <v>30.431000000000001</v>
      </c>
      <c r="BE66" s="337">
        <f>'FY24 Aurora Prices for SecR'!BA65</f>
        <v>9.2140000000000004</v>
      </c>
      <c r="BF66" s="337">
        <f>'FY24 Aurora Prices for SecR'!BB65</f>
        <v>11.38</v>
      </c>
      <c r="BG66" s="337">
        <f>'FY24 Aurora Prices for SecR'!BC65</f>
        <v>14.67</v>
      </c>
      <c r="BH66" s="337">
        <f>'FY24 Aurora Prices for SecR'!BD65</f>
        <v>32.048000000000002</v>
      </c>
      <c r="BI66" s="337">
        <f>'FY24 Aurora Prices for SecR'!BE65</f>
        <v>36.701999999999998</v>
      </c>
      <c r="BJ66" s="338">
        <f>'FY24 Aurora Prices for SecR'!BF65</f>
        <v>31.664000000000001</v>
      </c>
      <c r="BL66" s="13">
        <v>1989</v>
      </c>
      <c r="BM66" s="21">
        <f t="shared" si="48"/>
        <v>-12020036.267476737</v>
      </c>
      <c r="BN66" s="21">
        <f t="shared" si="49"/>
        <v>14523494.069069415</v>
      </c>
      <c r="BO66" s="21">
        <f t="shared" si="50"/>
        <v>11529821.147161905</v>
      </c>
      <c r="BP66" s="21">
        <f t="shared" si="51"/>
        <v>9642996.1630126983</v>
      </c>
      <c r="BQ66" s="21">
        <f t="shared" si="52"/>
        <v>-35338099.319762506</v>
      </c>
      <c r="BR66" s="21">
        <f t="shared" si="53"/>
        <v>43540474.226257831</v>
      </c>
      <c r="BS66" s="21">
        <f t="shared" si="54"/>
        <v>7983081.4533181442</v>
      </c>
      <c r="BT66" s="21">
        <f t="shared" si="55"/>
        <v>14581816.595861785</v>
      </c>
      <c r="BU66" s="21">
        <f t="shared" si="56"/>
        <v>29237252.716060948</v>
      </c>
      <c r="BV66" s="21">
        <f t="shared" si="57"/>
        <v>16216851.36597991</v>
      </c>
      <c r="BW66" s="21">
        <f t="shared" si="58"/>
        <v>20827089.470527411</v>
      </c>
      <c r="BX66" s="21">
        <f t="shared" si="59"/>
        <v>-1039774.034101149</v>
      </c>
      <c r="BY66" s="21">
        <f t="shared" si="14"/>
        <v>-280901.16740835784</v>
      </c>
      <c r="BZ66" s="21">
        <f t="shared" si="61"/>
        <v>-108018.61218061636</v>
      </c>
      <c r="CA66" s="22">
        <f t="shared" si="16"/>
        <v>119296047.80632068</v>
      </c>
      <c r="CC66" s="13">
        <v>1989</v>
      </c>
      <c r="CD66" s="21">
        <f t="shared" ref="CD66:CJ66" si="90">(T66*CD$5*24)*AY66</f>
        <v>-13225023.539191136</v>
      </c>
      <c r="CE66" s="21">
        <f t="shared" si="90"/>
        <v>12156405.205652405</v>
      </c>
      <c r="CF66" s="21">
        <f t="shared" si="90"/>
        <v>6465053.0936186723</v>
      </c>
      <c r="CG66" s="21">
        <f t="shared" si="90"/>
        <v>-7589193.0221273871</v>
      </c>
      <c r="CH66" s="21">
        <f t="shared" si="90"/>
        <v>-45316304.651013367</v>
      </c>
      <c r="CI66" s="21">
        <f t="shared" si="90"/>
        <v>32681826.013032228</v>
      </c>
      <c r="CJ66" s="76">
        <f t="shared" si="90"/>
        <v>6474423.934264794</v>
      </c>
      <c r="CK66" s="76">
        <f>(AA66*CK$5*24)*BE66</f>
        <v>14671139.539830605</v>
      </c>
      <c r="CL66" s="21">
        <f>(AB66*CL$5*24)*BF66</f>
        <v>25547019.845655274</v>
      </c>
      <c r="CM66" s="21">
        <f>(AC66*CM$5*24)*BG66</f>
        <v>19402572.674709462</v>
      </c>
      <c r="CN66" s="21">
        <f>(AD66*CN$5*24)*BH66</f>
        <v>21307554.531150915</v>
      </c>
      <c r="CO66" s="76">
        <f>(AE66*CO$5*24)*BI66</f>
        <v>-2335482.2845011977</v>
      </c>
      <c r="CP66" s="76">
        <f>(AF66*CP$5*24)*BI66</f>
        <v>-660703.08270336397</v>
      </c>
      <c r="CQ66" s="21">
        <f>(AG66*CQ$5*24)*BJ66</f>
        <v>19913858.703642603</v>
      </c>
      <c r="CR66" s="22">
        <f>SUM(CD66:CQ66)</f>
        <v>89493146.962020501</v>
      </c>
    </row>
    <row r="67" spans="2:96" x14ac:dyDescent="0.25">
      <c r="B67" s="13">
        <v>1990</v>
      </c>
      <c r="C67" s="82">
        <f t="shared" ref="C67:Q67" si="91">C167-C$100</f>
        <v>-193.59744011056682</v>
      </c>
      <c r="D67" s="82">
        <f t="shared" si="91"/>
        <v>774.62466490526822</v>
      </c>
      <c r="E67" s="82">
        <f t="shared" si="91"/>
        <v>1714.5501160491731</v>
      </c>
      <c r="F67" s="82">
        <f t="shared" si="91"/>
        <v>3087.6040105102829</v>
      </c>
      <c r="G67" s="82">
        <f t="shared" si="91"/>
        <v>4874.1112116419099</v>
      </c>
      <c r="H67" s="82">
        <f t="shared" si="91"/>
        <v>2802.4039921439526</v>
      </c>
      <c r="I67" s="82">
        <f t="shared" si="91"/>
        <v>1651.2256846525879</v>
      </c>
      <c r="J67" s="82">
        <f t="shared" si="91"/>
        <v>3065.5297715784882</v>
      </c>
      <c r="K67" s="82">
        <f t="shared" si="91"/>
        <v>2464.4726403720106</v>
      </c>
      <c r="L67" s="82">
        <f t="shared" si="91"/>
        <v>4790.0673868083823</v>
      </c>
      <c r="M67" s="82">
        <f t="shared" si="91"/>
        <v>4092.2644209777027</v>
      </c>
      <c r="N67" s="82">
        <f t="shared" si="91"/>
        <v>2584.5612255103106</v>
      </c>
      <c r="O67" s="82">
        <f t="shared" si="91"/>
        <v>1588.9519295258297</v>
      </c>
      <c r="P67" s="82">
        <f t="shared" si="91"/>
        <v>160.60733022898148</v>
      </c>
      <c r="Q67" s="83">
        <f t="shared" si="91"/>
        <v>2416.9523466134815</v>
      </c>
      <c r="S67" s="13">
        <v>1990</v>
      </c>
      <c r="T67" s="82">
        <f t="shared" ref="T67:AH67" si="92">T167-T$100</f>
        <v>-228.10841853410966</v>
      </c>
      <c r="U67" s="82">
        <f t="shared" si="92"/>
        <v>675.88866461045291</v>
      </c>
      <c r="V67" s="82">
        <f t="shared" si="92"/>
        <v>1807.945217043527</v>
      </c>
      <c r="W67" s="82">
        <f t="shared" si="92"/>
        <v>2470.1135259951297</v>
      </c>
      <c r="X67" s="82">
        <f t="shared" si="92"/>
        <v>4587.3093193260784</v>
      </c>
      <c r="Y67" s="82">
        <f t="shared" si="92"/>
        <v>2295.7081014303913</v>
      </c>
      <c r="Z67" s="82">
        <f t="shared" si="92"/>
        <v>2363.5970822705713</v>
      </c>
      <c r="AA67" s="82">
        <f t="shared" si="92"/>
        <v>2702.3101744902706</v>
      </c>
      <c r="AB67" s="82">
        <f t="shared" si="92"/>
        <v>2069.8001044883613</v>
      </c>
      <c r="AC67" s="82">
        <f t="shared" si="92"/>
        <v>4465.2829713830142</v>
      </c>
      <c r="AD67" s="82">
        <f t="shared" si="92"/>
        <v>3545.8391265836972</v>
      </c>
      <c r="AE67" s="82">
        <f t="shared" si="92"/>
        <v>2665.3994207184551</v>
      </c>
      <c r="AF67" s="82">
        <f t="shared" si="92"/>
        <v>2862.3068631639599</v>
      </c>
      <c r="AG67" s="82">
        <f t="shared" si="92"/>
        <v>1099.7852086081657</v>
      </c>
      <c r="AH67" s="83">
        <f t="shared" si="92"/>
        <v>2258.3591678090306</v>
      </c>
      <c r="AJ67" s="13">
        <v>1990</v>
      </c>
      <c r="AK67" s="339">
        <f>'FY24 Aurora Prices for SecR'!AF66</f>
        <v>26.260999999999999</v>
      </c>
      <c r="AL67" s="339">
        <f>'FY24 Aurora Prices for SecR'!AG66</f>
        <v>27.963000000000001</v>
      </c>
      <c r="AM67" s="339">
        <f>'FY24 Aurora Prices for SecR'!AH66</f>
        <v>33.712000000000003</v>
      </c>
      <c r="AN67" s="339">
        <f>'FY24 Aurora Prices for SecR'!AI66</f>
        <v>24.856999999999999</v>
      </c>
      <c r="AO67" s="339">
        <f>'FY24 Aurora Prices for SecR'!AJ66</f>
        <v>26.082000000000001</v>
      </c>
      <c r="AP67" s="339">
        <f>'FY24 Aurora Prices for SecR'!AK66</f>
        <v>23.861000000000001</v>
      </c>
      <c r="AQ67" s="339">
        <f>'FY24 Aurora Prices for SecR'!AL66</f>
        <v>9.843</v>
      </c>
      <c r="AR67" s="339">
        <f>'FY24 Aurora Prices for SecR'!AM66</f>
        <v>11.949</v>
      </c>
      <c r="AS67" s="339">
        <f>'FY24 Aurora Prices for SecR'!AN66</f>
        <v>1.776</v>
      </c>
      <c r="AT67" s="339">
        <f>'FY24 Aurora Prices for SecR'!AO66</f>
        <v>16.675999999999998</v>
      </c>
      <c r="AU67" s="339">
        <f>'FY24 Aurora Prices for SecR'!AP66</f>
        <v>26.712</v>
      </c>
      <c r="AV67" s="340">
        <f>'FY24 Aurora Prices for SecR'!AQ66</f>
        <v>28.966000000000001</v>
      </c>
      <c r="AW67" s="550"/>
      <c r="AX67" s="13">
        <v>1990</v>
      </c>
      <c r="AY67" s="337">
        <f>'FY24 Aurora Prices for SecR'!AU66</f>
        <v>24.341999999999999</v>
      </c>
      <c r="AZ67" s="337">
        <f>'FY24 Aurora Prices for SecR'!AV66</f>
        <v>28.141999999999999</v>
      </c>
      <c r="BA67" s="337">
        <f>'FY24 Aurora Prices for SecR'!AW66</f>
        <v>33.218000000000004</v>
      </c>
      <c r="BB67" s="337">
        <f>'FY24 Aurora Prices for SecR'!AX66</f>
        <v>26.399000000000001</v>
      </c>
      <c r="BC67" s="337">
        <f>'FY24 Aurora Prices for SecR'!AY66</f>
        <v>27.212</v>
      </c>
      <c r="BD67" s="337">
        <f>'FY24 Aurora Prices for SecR'!AZ66</f>
        <v>25.045000000000002</v>
      </c>
      <c r="BE67" s="337">
        <f>'FY24 Aurora Prices for SecR'!BA66</f>
        <v>10.007999999999999</v>
      </c>
      <c r="BF67" s="337">
        <f>'FY24 Aurora Prices for SecR'!BB66</f>
        <v>15.185</v>
      </c>
      <c r="BG67" s="337">
        <f>'FY24 Aurora Prices for SecR'!BC66</f>
        <v>4.4640000000000004</v>
      </c>
      <c r="BH67" s="337">
        <f>'FY24 Aurora Prices for SecR'!BD66</f>
        <v>19.481999999999999</v>
      </c>
      <c r="BI67" s="337">
        <f>'FY24 Aurora Prices for SecR'!BE66</f>
        <v>25.103999999999999</v>
      </c>
      <c r="BJ67" s="338">
        <f>'FY24 Aurora Prices for SecR'!BF66</f>
        <v>30.593</v>
      </c>
      <c r="BL67" s="13">
        <v>1990</v>
      </c>
      <c r="BM67" s="21">
        <f t="shared" si="48"/>
        <v>-3782542.406809235</v>
      </c>
      <c r="BN67" s="21">
        <f t="shared" si="49"/>
        <v>15595797.243417133</v>
      </c>
      <c r="BO67" s="21">
        <f t="shared" si="50"/>
        <v>43003879.653113805</v>
      </c>
      <c r="BP67" s="21">
        <f t="shared" si="51"/>
        <v>57100938.229605049</v>
      </c>
      <c r="BQ67" s="21">
        <f t="shared" si="52"/>
        <v>85429054.114013761</v>
      </c>
      <c r="BR67" s="21">
        <f t="shared" si="53"/>
        <v>49749912.272470862</v>
      </c>
      <c r="BS67" s="21">
        <f t="shared" si="54"/>
        <v>5851085.1890527513</v>
      </c>
      <c r="BT67" s="21">
        <f t="shared" si="55"/>
        <v>10862643.434992939</v>
      </c>
      <c r="BU67" s="21">
        <f t="shared" si="56"/>
        <v>21909299.783375032</v>
      </c>
      <c r="BV67" s="21">
        <f t="shared" si="57"/>
        <v>6125154.9688596148</v>
      </c>
      <c r="BW67" s="21">
        <f t="shared" si="58"/>
        <v>50772495.504262775</v>
      </c>
      <c r="BX67" s="21">
        <f t="shared" si="59"/>
        <v>24853967.804099306</v>
      </c>
      <c r="BY67" s="21">
        <f t="shared" si="14"/>
        <v>16298528.23353368</v>
      </c>
      <c r="BZ67" s="21">
        <f t="shared" si="61"/>
        <v>3349549.387737128</v>
      </c>
      <c r="CA67" s="22">
        <f t="shared" si="16"/>
        <v>387119763.41172463</v>
      </c>
      <c r="CC67" s="13">
        <v>1990</v>
      </c>
      <c r="CD67" s="21">
        <f t="shared" ref="CD67:CD95" si="93">(T67*CD$5*24)*AY67</f>
        <v>-4131145.6522242292</v>
      </c>
      <c r="CE67" s="21">
        <f t="shared" ref="CE67:CE95" si="94">(U67*CE$5*24)*AZ67</f>
        <v>13695018.335616503</v>
      </c>
      <c r="CF67" s="21">
        <f t="shared" ref="CF67:CF95" si="95">(V67*CF$5*24)*BA67</f>
        <v>44681905.219495401</v>
      </c>
      <c r="CG67" s="21">
        <f t="shared" ref="CG67:CG95" si="96">(W67*CG$5*24)*BB67</f>
        <v>48515144.067722604</v>
      </c>
      <c r="CH67" s="21">
        <f t="shared" ref="CH67:CH95" si="97">(X67*CH$5*24)*BC67</f>
        <v>83885666.724720836</v>
      </c>
      <c r="CI67" s="21">
        <f t="shared" ref="CI67:CI95" si="98">(Y67*CI$5*24)*BD67</f>
        <v>42777030.993841171</v>
      </c>
      <c r="CJ67" s="76">
        <f t="shared" ref="CJ67:CJ95" si="99">(Z67*CJ$5*24)*BE67</f>
        <v>8515756.6557709947</v>
      </c>
      <c r="CK67" s="76">
        <f t="shared" ref="CK67:CK95" si="100">(AA67*CK$5*24)*BE67</f>
        <v>9736099.2814675067</v>
      </c>
      <c r="CL67" s="21">
        <f t="shared" ref="CL67:CL95" si="101">(AB67*CL$5*24)*BF67</f>
        <v>23383856.45247189</v>
      </c>
      <c r="CM67" s="21">
        <f t="shared" ref="CM67:CM95" si="102">(AC67*CM$5*24)*BG67</f>
        <v>14351776.69266272</v>
      </c>
      <c r="CN67" s="21">
        <f t="shared" ref="CN67:CN95" si="103">(AD67*CN$5*24)*BH67</f>
        <v>51395548.170893066</v>
      </c>
      <c r="CO67" s="76">
        <f t="shared" ref="CO67:CO95" si="104">(AE67*CO$5*24)*BI67</f>
        <v>24088387.340777792</v>
      </c>
      <c r="CP67" s="76">
        <f t="shared" ref="CP67:CP95" si="105">(AF67*CP$5*24)*BI67</f>
        <v>27592454.97326133</v>
      </c>
      <c r="CQ67" s="21">
        <f t="shared" ref="CQ67:CQ95" si="106">(AG67*CQ$5*24)*BJ67</f>
        <v>24224924.798603725</v>
      </c>
      <c r="CR67" s="22">
        <f t="shared" ref="CR67:CR95" si="107">SUM(CD67:CQ67)</f>
        <v>412712424.05508131</v>
      </c>
    </row>
    <row r="68" spans="2:96" x14ac:dyDescent="0.25">
      <c r="B68" s="13">
        <v>1991</v>
      </c>
      <c r="C68" s="82">
        <f t="shared" ref="C68:Q68" si="108">C168-C$100</f>
        <v>-415.25296969182727</v>
      </c>
      <c r="D68" s="82">
        <f t="shared" si="108"/>
        <v>3085.3712529000986</v>
      </c>
      <c r="E68" s="82">
        <f t="shared" si="108"/>
        <v>2390.5941283312623</v>
      </c>
      <c r="F68" s="82">
        <f t="shared" si="108"/>
        <v>4326.4809796413838</v>
      </c>
      <c r="G68" s="82">
        <f t="shared" si="108"/>
        <v>5942.7991803887107</v>
      </c>
      <c r="H68" s="82">
        <f t="shared" si="108"/>
        <v>3079.265986216993</v>
      </c>
      <c r="I68" s="82">
        <f t="shared" si="108"/>
        <v>2804.8851445867585</v>
      </c>
      <c r="J68" s="82">
        <f t="shared" si="108"/>
        <v>1451.1036147328277</v>
      </c>
      <c r="K68" s="82">
        <f t="shared" si="108"/>
        <v>3261.4676797732809</v>
      </c>
      <c r="L68" s="82">
        <f t="shared" si="108"/>
        <v>3602.469797934983</v>
      </c>
      <c r="M68" s="82">
        <f t="shared" si="108"/>
        <v>5244.9096144254017</v>
      </c>
      <c r="N68" s="82">
        <f t="shared" si="108"/>
        <v>3350.6621415536201</v>
      </c>
      <c r="O68" s="82">
        <f t="shared" si="108"/>
        <v>2623.0798075523498</v>
      </c>
      <c r="P68" s="82">
        <f t="shared" si="108"/>
        <v>-9.5920978604581251</v>
      </c>
      <c r="Q68" s="83">
        <f t="shared" si="108"/>
        <v>2967.8803688728058</v>
      </c>
      <c r="S68" s="13">
        <v>1991</v>
      </c>
      <c r="T68" s="82">
        <f t="shared" ref="T68:AH68" si="109">T168-T$100</f>
        <v>-439.82410990272001</v>
      </c>
      <c r="U68" s="82">
        <f t="shared" si="109"/>
        <v>3172.724576908422</v>
      </c>
      <c r="V68" s="82">
        <f t="shared" si="109"/>
        <v>1984.8781728142276</v>
      </c>
      <c r="W68" s="82">
        <f t="shared" si="109"/>
        <v>3795.7679328670292</v>
      </c>
      <c r="X68" s="82">
        <f t="shared" si="109"/>
        <v>5332.7229730760782</v>
      </c>
      <c r="Y68" s="82">
        <f t="shared" si="109"/>
        <v>2714.3153189543609</v>
      </c>
      <c r="Z68" s="82">
        <f t="shared" si="109"/>
        <v>2815.6347372259715</v>
      </c>
      <c r="AA68" s="82">
        <f t="shared" si="109"/>
        <v>1286.0760285736314</v>
      </c>
      <c r="AB68" s="82">
        <f t="shared" si="109"/>
        <v>2925.3054723082814</v>
      </c>
      <c r="AC68" s="82">
        <f t="shared" si="109"/>
        <v>3869.0486912194137</v>
      </c>
      <c r="AD68" s="82">
        <f t="shared" si="109"/>
        <v>5417.7727054353973</v>
      </c>
      <c r="AE68" s="82">
        <f t="shared" si="109"/>
        <v>3203.9948161004959</v>
      </c>
      <c r="AF68" s="82">
        <f t="shared" si="109"/>
        <v>2208.4529941038709</v>
      </c>
      <c r="AG68" s="82">
        <f t="shared" si="109"/>
        <v>913.56589213259576</v>
      </c>
      <c r="AH68" s="83">
        <f t="shared" si="109"/>
        <v>2788.1080280222595</v>
      </c>
      <c r="AJ68" s="13">
        <v>1991</v>
      </c>
      <c r="AK68" s="339">
        <f>'FY24 Aurora Prices for SecR'!AF67</f>
        <v>24.087</v>
      </c>
      <c r="AL68" s="339">
        <f>'FY24 Aurora Prices for SecR'!AG67</f>
        <v>18.484000000000002</v>
      </c>
      <c r="AM68" s="339">
        <f>'FY24 Aurora Prices for SecR'!AH67</f>
        <v>33.613</v>
      </c>
      <c r="AN68" s="339">
        <f>'FY24 Aurora Prices for SecR'!AI67</f>
        <v>27.013999999999999</v>
      </c>
      <c r="AO68" s="339">
        <f>'FY24 Aurora Prices for SecR'!AJ67</f>
        <v>23.463999999999999</v>
      </c>
      <c r="AP68" s="339">
        <f>'FY24 Aurora Prices for SecR'!AK67</f>
        <v>22.968</v>
      </c>
      <c r="AQ68" s="339">
        <f>'FY24 Aurora Prices for SecR'!AL67</f>
        <v>14.192</v>
      </c>
      <c r="AR68" s="339">
        <f>'FY24 Aurora Prices for SecR'!AM67</f>
        <v>11.314</v>
      </c>
      <c r="AS68" s="339">
        <f>'FY24 Aurora Prices for SecR'!AN67</f>
        <v>4.327</v>
      </c>
      <c r="AT68" s="339">
        <f>'FY24 Aurora Prices for SecR'!AO67</f>
        <v>11.417999999999999</v>
      </c>
      <c r="AU68" s="339">
        <f>'FY24 Aurora Prices for SecR'!AP67</f>
        <v>26.422999999999998</v>
      </c>
      <c r="AV68" s="340">
        <f>'FY24 Aurora Prices for SecR'!AQ67</f>
        <v>31.885000000000002</v>
      </c>
      <c r="AW68" s="550"/>
      <c r="AX68" s="13">
        <v>1991</v>
      </c>
      <c r="AY68" s="337">
        <f>'FY24 Aurora Prices for SecR'!AU67</f>
        <v>25.064</v>
      </c>
      <c r="AZ68" s="337">
        <f>'FY24 Aurora Prices for SecR'!AV67</f>
        <v>17.701000000000001</v>
      </c>
      <c r="BA68" s="337">
        <f>'FY24 Aurora Prices for SecR'!AW67</f>
        <v>34.247999999999998</v>
      </c>
      <c r="BB68" s="337">
        <f>'FY24 Aurora Prices for SecR'!AX67</f>
        <v>24.625</v>
      </c>
      <c r="BC68" s="337">
        <f>'FY24 Aurora Prices for SecR'!AY67</f>
        <v>23.545999999999999</v>
      </c>
      <c r="BD68" s="337">
        <f>'FY24 Aurora Prices for SecR'!AZ67</f>
        <v>24.861000000000001</v>
      </c>
      <c r="BE68" s="337">
        <f>'FY24 Aurora Prices for SecR'!BA67</f>
        <v>12.797000000000001</v>
      </c>
      <c r="BF68" s="337">
        <f>'FY24 Aurora Prices for SecR'!BB67</f>
        <v>12.837</v>
      </c>
      <c r="BG68" s="337">
        <f>'FY24 Aurora Prices for SecR'!BC67</f>
        <v>7.2229999999999999</v>
      </c>
      <c r="BH68" s="337">
        <f>'FY24 Aurora Prices for SecR'!BD67</f>
        <v>10.003</v>
      </c>
      <c r="BI68" s="337">
        <f>'FY24 Aurora Prices for SecR'!BE67</f>
        <v>25.366</v>
      </c>
      <c r="BJ68" s="338">
        <f>'FY24 Aurora Prices for SecR'!BF67</f>
        <v>30.986000000000001</v>
      </c>
      <c r="BL68" s="13">
        <v>1991</v>
      </c>
      <c r="BM68" s="21">
        <f t="shared" si="48"/>
        <v>-7441635.5210394794</v>
      </c>
      <c r="BN68" s="21">
        <f t="shared" si="49"/>
        <v>41061601.61179591</v>
      </c>
      <c r="BO68" s="21">
        <f t="shared" si="50"/>
        <v>59784150.08408545</v>
      </c>
      <c r="BP68" s="21">
        <f t="shared" si="51"/>
        <v>86955414.544920057</v>
      </c>
      <c r="BQ68" s="21">
        <f t="shared" si="52"/>
        <v>93704916.458926544</v>
      </c>
      <c r="BR68" s="21">
        <f t="shared" si="53"/>
        <v>52619088.391545333</v>
      </c>
      <c r="BS68" s="21">
        <f t="shared" si="54"/>
        <v>14330494.789911099</v>
      </c>
      <c r="BT68" s="21">
        <f t="shared" si="55"/>
        <v>7413862.5001037857</v>
      </c>
      <c r="BU68" s="21">
        <f t="shared" si="56"/>
        <v>27453782.524742447</v>
      </c>
      <c r="BV68" s="21">
        <f t="shared" si="57"/>
        <v>11223278.507278563</v>
      </c>
      <c r="BW68" s="21">
        <f t="shared" si="58"/>
        <v>44555465.215266868</v>
      </c>
      <c r="BX68" s="21">
        <f t="shared" si="59"/>
        <v>31872436.475857671</v>
      </c>
      <c r="BY68" s="21">
        <f t="shared" si="14"/>
        <v>26614900.897903003</v>
      </c>
      <c r="BZ68" s="21">
        <f t="shared" si="61"/>
        <v>-220207.70900210927</v>
      </c>
      <c r="CA68" s="22">
        <f t="shared" si="16"/>
        <v>489927548.77229512</v>
      </c>
      <c r="CC68" s="13">
        <v>1991</v>
      </c>
      <c r="CD68" s="21">
        <f t="shared" si="93"/>
        <v>-8201671.1090077208</v>
      </c>
      <c r="CE68" s="21">
        <f t="shared" si="94"/>
        <v>40435486.369816303</v>
      </c>
      <c r="CF68" s="21">
        <f t="shared" si="95"/>
        <v>50575712.100930996</v>
      </c>
      <c r="CG68" s="21">
        <f t="shared" si="96"/>
        <v>69542264.298056841</v>
      </c>
      <c r="CH68" s="21">
        <f t="shared" si="97"/>
        <v>84379206.323361143</v>
      </c>
      <c r="CI68" s="21">
        <f t="shared" si="98"/>
        <v>50205561.299526125</v>
      </c>
      <c r="CJ68" s="76">
        <f t="shared" si="99"/>
        <v>12971403.983621074</v>
      </c>
      <c r="CK68" s="76">
        <f t="shared" si="100"/>
        <v>5924849.3775564339</v>
      </c>
      <c r="CL68" s="21">
        <f t="shared" si="101"/>
        <v>27938796.882927928</v>
      </c>
      <c r="CM68" s="21">
        <f t="shared" si="102"/>
        <v>20121219.861608032</v>
      </c>
      <c r="CN68" s="21">
        <f t="shared" si="103"/>
        <v>40320321.39711789</v>
      </c>
      <c r="CO68" s="76">
        <f t="shared" si="104"/>
        <v>29258111.701873865</v>
      </c>
      <c r="CP68" s="76">
        <f t="shared" si="105"/>
        <v>21511533.561000496</v>
      </c>
      <c r="CQ68" s="21">
        <f t="shared" si="106"/>
        <v>20381581.968206841</v>
      </c>
      <c r="CR68" s="22">
        <f t="shared" si="107"/>
        <v>465364378.01659626</v>
      </c>
    </row>
    <row r="69" spans="2:96" x14ac:dyDescent="0.25">
      <c r="B69" s="13">
        <v>1992</v>
      </c>
      <c r="C69" s="82">
        <f t="shared" ref="C69:Q69" si="110">C169-C$100</f>
        <v>-6.7021223377769275</v>
      </c>
      <c r="D69" s="82">
        <f t="shared" si="110"/>
        <v>550.06707915604875</v>
      </c>
      <c r="E69" s="82">
        <f t="shared" si="110"/>
        <v>-949.31302311611671</v>
      </c>
      <c r="F69" s="82">
        <f t="shared" si="110"/>
        <v>631.13150276718352</v>
      </c>
      <c r="G69" s="82">
        <f t="shared" si="110"/>
        <v>797.07808527815996</v>
      </c>
      <c r="H69" s="82">
        <f t="shared" si="110"/>
        <v>1090.0487729569531</v>
      </c>
      <c r="I69" s="82">
        <f t="shared" si="110"/>
        <v>108.76739321886816</v>
      </c>
      <c r="J69" s="82">
        <f t="shared" si="110"/>
        <v>355.44404002138708</v>
      </c>
      <c r="K69" s="82">
        <f t="shared" si="110"/>
        <v>2416.3062958528499</v>
      </c>
      <c r="L69" s="82">
        <f t="shared" si="110"/>
        <v>871.45922431536292</v>
      </c>
      <c r="M69" s="82">
        <f t="shared" si="110"/>
        <v>-255.15429849219709</v>
      </c>
      <c r="N69" s="82">
        <f t="shared" si="110"/>
        <v>85.421906612520615</v>
      </c>
      <c r="O69" s="82">
        <f t="shared" si="110"/>
        <v>88.739675288449689</v>
      </c>
      <c r="P69" s="82">
        <f t="shared" si="110"/>
        <v>-29.312497565008016</v>
      </c>
      <c r="Q69" s="83">
        <f t="shared" si="110"/>
        <v>452.1650872155933</v>
      </c>
      <c r="S69" s="13">
        <v>1992</v>
      </c>
      <c r="T69" s="82">
        <f t="shared" ref="T69:AH69" si="111">T169-T$100</f>
        <v>-323.28572309376978</v>
      </c>
      <c r="U69" s="82">
        <f t="shared" si="111"/>
        <v>567.36033935518299</v>
      </c>
      <c r="V69" s="82">
        <f t="shared" si="111"/>
        <v>-1178.7727183985326</v>
      </c>
      <c r="W69" s="82">
        <f t="shared" si="111"/>
        <v>244.04556176051847</v>
      </c>
      <c r="X69" s="82">
        <f t="shared" si="111"/>
        <v>366.04640089171789</v>
      </c>
      <c r="Y69" s="82">
        <f t="shared" si="111"/>
        <v>628.7858225682412</v>
      </c>
      <c r="Z69" s="82">
        <f t="shared" si="111"/>
        <v>79.153920087241204</v>
      </c>
      <c r="AA69" s="82">
        <f t="shared" si="111"/>
        <v>114.38967809717178</v>
      </c>
      <c r="AB69" s="82">
        <f t="shared" si="111"/>
        <v>2273.4305845074005</v>
      </c>
      <c r="AC69" s="82">
        <f t="shared" si="111"/>
        <v>715.72394325269397</v>
      </c>
      <c r="AD69" s="82">
        <f t="shared" si="111"/>
        <v>-411.26814523698249</v>
      </c>
      <c r="AE69" s="82">
        <f t="shared" si="111"/>
        <v>-69.344641256833711</v>
      </c>
      <c r="AF69" s="82">
        <f t="shared" si="111"/>
        <v>-217.42555224837997</v>
      </c>
      <c r="AG69" s="82">
        <f t="shared" si="111"/>
        <v>1013.9942199960651</v>
      </c>
      <c r="AH69" s="83">
        <f t="shared" si="111"/>
        <v>238.6155341995136</v>
      </c>
      <c r="AJ69" s="13">
        <v>1992</v>
      </c>
      <c r="AK69" s="339">
        <f>'FY24 Aurora Prices for SecR'!AF68</f>
        <v>28.484999999999999</v>
      </c>
      <c r="AL69" s="339">
        <f>'FY24 Aurora Prices for SecR'!AG68</f>
        <v>29.039000000000001</v>
      </c>
      <c r="AM69" s="339">
        <f>'FY24 Aurora Prices for SecR'!AH68</f>
        <v>43.506</v>
      </c>
      <c r="AN69" s="339">
        <f>'FY24 Aurora Prices for SecR'!AI68</f>
        <v>37.472000000000001</v>
      </c>
      <c r="AO69" s="339">
        <f>'FY24 Aurora Prices for SecR'!AJ68</f>
        <v>37.436</v>
      </c>
      <c r="AP69" s="339">
        <f>'FY24 Aurora Prices for SecR'!AK68</f>
        <v>32.616999999999997</v>
      </c>
      <c r="AQ69" s="339">
        <f>'FY24 Aurora Prices for SecR'!AL68</f>
        <v>26.28</v>
      </c>
      <c r="AR69" s="339">
        <f>'FY24 Aurora Prices for SecR'!AM68</f>
        <v>20.474</v>
      </c>
      <c r="AS69" s="339">
        <f>'FY24 Aurora Prices for SecR'!AN68</f>
        <v>24.905999999999999</v>
      </c>
      <c r="AT69" s="339">
        <f>'FY24 Aurora Prices for SecR'!AO68</f>
        <v>39.61</v>
      </c>
      <c r="AU69" s="339">
        <f>'FY24 Aurora Prices for SecR'!AP68</f>
        <v>40.011000000000003</v>
      </c>
      <c r="AV69" s="340">
        <f>'FY24 Aurora Prices for SecR'!AQ68</f>
        <v>34.228000000000002</v>
      </c>
      <c r="AW69" s="550"/>
      <c r="AX69" s="13">
        <v>1992</v>
      </c>
      <c r="AY69" s="337">
        <f>'FY24 Aurora Prices for SecR'!AU68</f>
        <v>26.382999999999999</v>
      </c>
      <c r="AZ69" s="337">
        <f>'FY24 Aurora Prices for SecR'!AV68</f>
        <v>32.606000000000002</v>
      </c>
      <c r="BA69" s="337">
        <f>'FY24 Aurora Prices for SecR'!AW68</f>
        <v>45.540999999999997</v>
      </c>
      <c r="BB69" s="337">
        <f>'FY24 Aurora Prices for SecR'!AX68</f>
        <v>38.469000000000001</v>
      </c>
      <c r="BC69" s="337">
        <f>'FY24 Aurora Prices for SecR'!AY68</f>
        <v>39.76</v>
      </c>
      <c r="BD69" s="337">
        <f>'FY24 Aurora Prices for SecR'!AZ68</f>
        <v>34.024000000000001</v>
      </c>
      <c r="BE69" s="337">
        <f>'FY24 Aurora Prices for SecR'!BA68</f>
        <v>24.841000000000001</v>
      </c>
      <c r="BF69" s="337">
        <f>'FY24 Aurora Prices for SecR'!BB68</f>
        <v>18.478000000000002</v>
      </c>
      <c r="BG69" s="337">
        <f>'FY24 Aurora Prices for SecR'!BC68</f>
        <v>24.334</v>
      </c>
      <c r="BH69" s="337">
        <f>'FY24 Aurora Prices for SecR'!BD68</f>
        <v>40.337000000000003</v>
      </c>
      <c r="BI69" s="337">
        <f>'FY24 Aurora Prices for SecR'!BE68</f>
        <v>43.158999999999999</v>
      </c>
      <c r="BJ69" s="338">
        <f>'FY24 Aurora Prices for SecR'!BF68</f>
        <v>34.776000000000003</v>
      </c>
      <c r="BL69" s="13">
        <v>1992</v>
      </c>
      <c r="BM69" s="21">
        <f t="shared" si="48"/>
        <v>-142037.00636493237</v>
      </c>
      <c r="BN69" s="21">
        <f t="shared" si="49"/>
        <v>11500846.496361002</v>
      </c>
      <c r="BO69" s="21">
        <f t="shared" si="50"/>
        <v>-30727804.413465194</v>
      </c>
      <c r="BP69" s="21">
        <f t="shared" si="51"/>
        <v>17595421.195738774</v>
      </c>
      <c r="BQ69" s="21">
        <f t="shared" si="52"/>
        <v>20052087.014717989</v>
      </c>
      <c r="BR69" s="21">
        <f t="shared" si="53"/>
        <v>26452265.895687483</v>
      </c>
      <c r="BS69" s="21">
        <f t="shared" si="54"/>
        <v>1029026.5537650679</v>
      </c>
      <c r="BT69" s="21">
        <f t="shared" si="55"/>
        <v>3362784.9738343391</v>
      </c>
      <c r="BU69" s="21">
        <f t="shared" si="56"/>
        <v>36806762.595360689</v>
      </c>
      <c r="BV69" s="21">
        <f t="shared" si="57"/>
        <v>15627285.677374866</v>
      </c>
      <c r="BW69" s="21">
        <f t="shared" si="58"/>
        <v>-7519356.3518772898</v>
      </c>
      <c r="BX69" s="21">
        <f t="shared" si="59"/>
        <v>1230413.7259704825</v>
      </c>
      <c r="BY69" s="21">
        <f t="shared" si="14"/>
        <v>1363416.2488190057</v>
      </c>
      <c r="BZ69" s="21">
        <f t="shared" si="61"/>
        <v>-722381.87999166793</v>
      </c>
      <c r="CA69" s="22">
        <f t="shared" si="16"/>
        <v>95908730.725930616</v>
      </c>
      <c r="CC69" s="13">
        <v>1992</v>
      </c>
      <c r="CD69" s="21">
        <f t="shared" si="93"/>
        <v>-6345759.9408928985</v>
      </c>
      <c r="CE69" s="21">
        <f t="shared" si="94"/>
        <v>13319532.882010872</v>
      </c>
      <c r="CF69" s="21">
        <f t="shared" si="95"/>
        <v>-39939771.346229151</v>
      </c>
      <c r="CG69" s="21">
        <f t="shared" si="96"/>
        <v>6984812.4042318463</v>
      </c>
      <c r="CH69" s="21">
        <f t="shared" si="97"/>
        <v>9780291.2924335599</v>
      </c>
      <c r="CI69" s="21">
        <f t="shared" si="98"/>
        <v>15916993.767334007</v>
      </c>
      <c r="CJ69" s="76">
        <f t="shared" si="99"/>
        <v>707854.51039937721</v>
      </c>
      <c r="CK69" s="76">
        <f t="shared" si="100"/>
        <v>1022959.4377002639</v>
      </c>
      <c r="CL69" s="21">
        <f t="shared" si="101"/>
        <v>31254287.053352643</v>
      </c>
      <c r="CM69" s="21">
        <f t="shared" si="102"/>
        <v>12539827.033279959</v>
      </c>
      <c r="CN69" s="21">
        <f t="shared" si="103"/>
        <v>-12342456.441771578</v>
      </c>
      <c r="CO69" s="76">
        <f t="shared" si="104"/>
        <v>-1077424.333921327</v>
      </c>
      <c r="CP69" s="76">
        <f t="shared" si="105"/>
        <v>-3603405.8532433272</v>
      </c>
      <c r="CQ69" s="21">
        <f t="shared" si="106"/>
        <v>25389117.356099881</v>
      </c>
      <c r="CR69" s="22">
        <f t="shared" si="107"/>
        <v>53606857.820784122</v>
      </c>
    </row>
    <row r="70" spans="2:96" x14ac:dyDescent="0.25">
      <c r="B70" s="13">
        <v>1993</v>
      </c>
      <c r="C70" s="82">
        <f t="shared" ref="C70:Q70" si="112">C170-C$100</f>
        <v>-701.77986432902708</v>
      </c>
      <c r="D70" s="82">
        <f t="shared" si="112"/>
        <v>212.85936364627833</v>
      </c>
      <c r="E70" s="82">
        <f t="shared" si="112"/>
        <v>-335.91749187433652</v>
      </c>
      <c r="F70" s="82">
        <f t="shared" si="112"/>
        <v>-668.65644181356583</v>
      </c>
      <c r="G70" s="82">
        <f t="shared" si="112"/>
        <v>-1498.1584012490302</v>
      </c>
      <c r="H70" s="82">
        <f t="shared" si="112"/>
        <v>625.45325260423306</v>
      </c>
      <c r="I70" s="82">
        <f t="shared" si="112"/>
        <v>1605.5142065231375</v>
      </c>
      <c r="J70" s="82">
        <f t="shared" si="112"/>
        <v>-492.16532363166243</v>
      </c>
      <c r="K70" s="82">
        <f t="shared" si="112"/>
        <v>4275.0461531554811</v>
      </c>
      <c r="L70" s="82">
        <f t="shared" si="112"/>
        <v>3158.5083531654736</v>
      </c>
      <c r="M70" s="82">
        <f t="shared" si="112"/>
        <v>1524.3732499473726</v>
      </c>
      <c r="N70" s="82">
        <f t="shared" si="112"/>
        <v>978.30093477400078</v>
      </c>
      <c r="O70" s="82">
        <f t="shared" si="112"/>
        <v>1070.4845792158194</v>
      </c>
      <c r="P70" s="82">
        <f t="shared" si="112"/>
        <v>524.88866732253155</v>
      </c>
      <c r="Q70" s="83">
        <f t="shared" si="112"/>
        <v>724.07246326809309</v>
      </c>
      <c r="S70" s="13">
        <v>1993</v>
      </c>
      <c r="T70" s="82">
        <f t="shared" ref="T70:AH70" si="113">T170-T$100</f>
        <v>-778.69186197693944</v>
      </c>
      <c r="U70" s="82">
        <f t="shared" si="113"/>
        <v>163.5329276931825</v>
      </c>
      <c r="V70" s="82">
        <f t="shared" si="113"/>
        <v>-563.35573267312247</v>
      </c>
      <c r="W70" s="82">
        <f t="shared" si="113"/>
        <v>-1092.8433271118411</v>
      </c>
      <c r="X70" s="82">
        <f t="shared" si="113"/>
        <v>-2084.4359544167119</v>
      </c>
      <c r="Y70" s="82">
        <f t="shared" si="113"/>
        <v>221.30795639223106</v>
      </c>
      <c r="Z70" s="82">
        <f t="shared" si="113"/>
        <v>1620.1172930649118</v>
      </c>
      <c r="AA70" s="82">
        <f t="shared" si="113"/>
        <v>-677.97755475031863</v>
      </c>
      <c r="AB70" s="82">
        <f t="shared" si="113"/>
        <v>4383.6201761172406</v>
      </c>
      <c r="AC70" s="82">
        <f t="shared" si="113"/>
        <v>2764.8787408937842</v>
      </c>
      <c r="AD70" s="82">
        <f t="shared" si="113"/>
        <v>1340.1210481013777</v>
      </c>
      <c r="AE70" s="82">
        <f t="shared" si="113"/>
        <v>640.69807832001607</v>
      </c>
      <c r="AF70" s="82">
        <f t="shared" si="113"/>
        <v>679.23595596153064</v>
      </c>
      <c r="AG70" s="82">
        <f t="shared" si="113"/>
        <v>1517.6962784873758</v>
      </c>
      <c r="AH70" s="83">
        <f t="shared" si="113"/>
        <v>501.40054668805624</v>
      </c>
      <c r="AJ70" s="13">
        <v>1993</v>
      </c>
      <c r="AK70" s="339">
        <f>'FY24 Aurora Prices for SecR'!AF69</f>
        <v>28.881</v>
      </c>
      <c r="AL70" s="339">
        <f>'FY24 Aurora Prices for SecR'!AG69</f>
        <v>31.905000000000001</v>
      </c>
      <c r="AM70" s="339">
        <f>'FY24 Aurora Prices for SecR'!AH69</f>
        <v>43.869</v>
      </c>
      <c r="AN70" s="339">
        <f>'FY24 Aurora Prices for SecR'!AI69</f>
        <v>43.643999999999998</v>
      </c>
      <c r="AO70" s="339">
        <f>'FY24 Aurora Prices for SecR'!AJ69</f>
        <v>53.222999999999999</v>
      </c>
      <c r="AP70" s="339">
        <f>'FY24 Aurora Prices for SecR'!AK69</f>
        <v>34.384</v>
      </c>
      <c r="AQ70" s="339">
        <f>'FY24 Aurora Prices for SecR'!AL69</f>
        <v>22.5</v>
      </c>
      <c r="AR70" s="339">
        <f>'FY24 Aurora Prices for SecR'!AM69</f>
        <v>9.0739999999999998</v>
      </c>
      <c r="AS70" s="339">
        <f>'FY24 Aurora Prices for SecR'!AN69</f>
        <v>10.776</v>
      </c>
      <c r="AT70" s="339">
        <f>'FY24 Aurora Prices for SecR'!AO69</f>
        <v>28.605</v>
      </c>
      <c r="AU70" s="339">
        <f>'FY24 Aurora Prices for SecR'!AP69</f>
        <v>33.417000000000002</v>
      </c>
      <c r="AV70" s="340">
        <f>'FY24 Aurora Prices for SecR'!AQ69</f>
        <v>30.853000000000002</v>
      </c>
      <c r="AW70" s="550"/>
      <c r="AX70" s="13">
        <v>1993</v>
      </c>
      <c r="AY70" s="337">
        <f>'FY24 Aurora Prices for SecR'!AU69</f>
        <v>32.526000000000003</v>
      </c>
      <c r="AZ70" s="337">
        <f>'FY24 Aurora Prices for SecR'!AV69</f>
        <v>35.322000000000003</v>
      </c>
      <c r="BA70" s="337">
        <f>'FY24 Aurora Prices for SecR'!AW69</f>
        <v>43.878</v>
      </c>
      <c r="BB70" s="337">
        <f>'FY24 Aurora Prices for SecR'!AX69</f>
        <v>45.287999999999997</v>
      </c>
      <c r="BC70" s="337">
        <f>'FY24 Aurora Prices for SecR'!AY69</f>
        <v>51.613</v>
      </c>
      <c r="BD70" s="337">
        <f>'FY24 Aurora Prices for SecR'!AZ69</f>
        <v>34.286000000000001</v>
      </c>
      <c r="BE70" s="337">
        <f>'FY24 Aurora Prices for SecR'!BA69</f>
        <v>21.7</v>
      </c>
      <c r="BF70" s="337">
        <f>'FY24 Aurora Prices for SecR'!BB69</f>
        <v>6.1159999999999997</v>
      </c>
      <c r="BG70" s="337">
        <f>'FY24 Aurora Prices for SecR'!BC69</f>
        <v>11.234999999999999</v>
      </c>
      <c r="BH70" s="337">
        <f>'FY24 Aurora Prices for SecR'!BD69</f>
        <v>27.442</v>
      </c>
      <c r="BI70" s="337">
        <f>'FY24 Aurora Prices for SecR'!BE69</f>
        <v>33.454000000000001</v>
      </c>
      <c r="BJ70" s="338">
        <f>'FY24 Aurora Prices for SecR'!BF69</f>
        <v>29.045999999999999</v>
      </c>
      <c r="BL70" s="13">
        <v>1993</v>
      </c>
      <c r="BM70" s="21">
        <f t="shared" ref="BM70:BM85" si="114">(C70*BM$5*24)*AK70</f>
        <v>-15079469.570694854</v>
      </c>
      <c r="BN70" s="21">
        <f t="shared" ref="BN70:BN85" si="115">(D70*BN$5*24)*AL70</f>
        <v>4889720.1579368478</v>
      </c>
      <c r="BO70" s="21">
        <f t="shared" ref="BO70:BO85" si="116">(E70*BO$5*24)*AM70</f>
        <v>-10963855.151570238</v>
      </c>
      <c r="BP70" s="21">
        <f t="shared" ref="BP70:BP85" si="117">(F70*BP$5*24)*AN70</f>
        <v>-21712034.25940438</v>
      </c>
      <c r="BQ70" s="21">
        <f t="shared" ref="BQ70:BQ85" si="118">(G70*BQ$5*24)*AO70</f>
        <v>-53582917.644263029</v>
      </c>
      <c r="BR70" s="21">
        <f t="shared" ref="BR70:BR85" si="119">(H70*BR$5*24)*AP70</f>
        <v>16000154.970332701</v>
      </c>
      <c r="BS70" s="21">
        <f t="shared" ref="BS70:BS85" si="120">(I70*BS$5*24)*AQ70</f>
        <v>13004665.072837414</v>
      </c>
      <c r="BT70" s="21">
        <f t="shared" ref="BT70:BT85" si="121">(J70*BT$5*24)*AQ70</f>
        <v>-3986539.1214164658</v>
      </c>
      <c r="BU70" s="21">
        <f t="shared" ref="BU70:BU85" si="122">(K70*BU$5*24)*AR70</f>
        <v>28861075.982537229</v>
      </c>
      <c r="BV70" s="21">
        <f t="shared" ref="BV70:BV85" si="123">(L70*BV$5*24)*AS70</f>
        <v>24505981.929872025</v>
      </c>
      <c r="BW70" s="21">
        <f t="shared" ref="BW70:BW85" si="124">(M70*BW$5*24)*AT70</f>
        <v>32441894.430169977</v>
      </c>
      <c r="BX70" s="21">
        <f t="shared" ref="BX70:BX85" si="125">(N70*BX$5*24)*AU70</f>
        <v>11769077.641443403</v>
      </c>
      <c r="BY70" s="21">
        <f t="shared" si="14"/>
        <v>13736595.142523535</v>
      </c>
      <c r="BZ70" s="21">
        <f t="shared" si="61"/>
        <v>11659960.838089488</v>
      </c>
      <c r="CA70" s="22">
        <f t="shared" si="16"/>
        <v>51544310.418393642</v>
      </c>
      <c r="CC70" s="13">
        <v>1993</v>
      </c>
      <c r="CD70" s="21">
        <f t="shared" si="93"/>
        <v>-18843832.237980481</v>
      </c>
      <c r="CE70" s="21">
        <f t="shared" si="94"/>
        <v>4158943.2518245867</v>
      </c>
      <c r="CF70" s="21">
        <f t="shared" si="95"/>
        <v>-18390878.59164406</v>
      </c>
      <c r="CG70" s="21">
        <f t="shared" si="96"/>
        <v>-36822560.317091346</v>
      </c>
      <c r="CH70" s="21">
        <f t="shared" si="97"/>
        <v>-72296443.239088148</v>
      </c>
      <c r="CI70" s="21">
        <f t="shared" si="98"/>
        <v>5645296.857090841</v>
      </c>
      <c r="CJ70" s="76">
        <f t="shared" si="99"/>
        <v>12656356.293423092</v>
      </c>
      <c r="CK70" s="76">
        <f t="shared" si="100"/>
        <v>-5296360.6577094886</v>
      </c>
      <c r="CL70" s="21">
        <f t="shared" si="101"/>
        <v>19946804.421866987</v>
      </c>
      <c r="CM70" s="21">
        <f t="shared" si="102"/>
        <v>22365657.110838</v>
      </c>
      <c r="CN70" s="21">
        <f t="shared" si="103"/>
        <v>27361047.740686517</v>
      </c>
      <c r="CO70" s="76">
        <f t="shared" si="104"/>
        <v>7716208.864362414</v>
      </c>
      <c r="CP70" s="76">
        <f t="shared" si="105"/>
        <v>8725693.3135630265</v>
      </c>
      <c r="CQ70" s="21">
        <f t="shared" si="106"/>
        <v>31739764.395559907</v>
      </c>
      <c r="CR70" s="22">
        <f t="shared" si="107"/>
        <v>-11334302.794298172</v>
      </c>
    </row>
    <row r="71" spans="2:96" x14ac:dyDescent="0.25">
      <c r="B71" s="13">
        <v>1994</v>
      </c>
      <c r="C71" s="82">
        <f t="shared" ref="C71:Q71" si="126">C171-C$100</f>
        <v>-283.41253660467737</v>
      </c>
      <c r="D71" s="82">
        <f t="shared" si="126"/>
        <v>475.71631959368824</v>
      </c>
      <c r="E71" s="82">
        <f t="shared" si="126"/>
        <v>-280.38696348541725</v>
      </c>
      <c r="F71" s="82">
        <f t="shared" si="126"/>
        <v>-797.71327558916619</v>
      </c>
      <c r="G71" s="82">
        <f t="shared" si="126"/>
        <v>315.24532088059004</v>
      </c>
      <c r="H71" s="82">
        <f t="shared" si="126"/>
        <v>49.657703884683542</v>
      </c>
      <c r="I71" s="82">
        <f t="shared" si="126"/>
        <v>-192.11847127579222</v>
      </c>
      <c r="J71" s="82">
        <f t="shared" si="126"/>
        <v>1341.7050101939376</v>
      </c>
      <c r="K71" s="82">
        <f t="shared" si="126"/>
        <v>2184.5335789732908</v>
      </c>
      <c r="L71" s="82">
        <f t="shared" si="126"/>
        <v>1216.4366848348627</v>
      </c>
      <c r="M71" s="82">
        <f t="shared" si="126"/>
        <v>528.45392283964247</v>
      </c>
      <c r="N71" s="82">
        <f t="shared" si="126"/>
        <v>107.39780858224094</v>
      </c>
      <c r="O71" s="82">
        <f t="shared" si="126"/>
        <v>-159.94337160175019</v>
      </c>
      <c r="P71" s="82">
        <f t="shared" si="126"/>
        <v>204.98837217677192</v>
      </c>
      <c r="Q71" s="83">
        <f t="shared" si="126"/>
        <v>346.10209463788669</v>
      </c>
      <c r="S71" s="13">
        <v>1994</v>
      </c>
      <c r="T71" s="82">
        <f t="shared" ref="T71:AH71" si="127">T171-T$100</f>
        <v>-287.08605551297933</v>
      </c>
      <c r="U71" s="82">
        <f t="shared" si="127"/>
        <v>418.8951830822125</v>
      </c>
      <c r="V71" s="82">
        <f t="shared" si="127"/>
        <v>-628.5059790564128</v>
      </c>
      <c r="W71" s="82">
        <f t="shared" si="127"/>
        <v>-968.47062240346077</v>
      </c>
      <c r="X71" s="82">
        <f t="shared" si="127"/>
        <v>-328.58634818473183</v>
      </c>
      <c r="Y71" s="82">
        <f t="shared" si="127"/>
        <v>-131.07291976186843</v>
      </c>
      <c r="Z71" s="82">
        <f t="shared" si="127"/>
        <v>-289.96689418875849</v>
      </c>
      <c r="AA71" s="82">
        <f t="shared" si="127"/>
        <v>1274.0123294099512</v>
      </c>
      <c r="AB71" s="82">
        <f t="shared" si="127"/>
        <v>2110.7664425799603</v>
      </c>
      <c r="AC71" s="82">
        <f t="shared" si="127"/>
        <v>1036.2689019655745</v>
      </c>
      <c r="AD71" s="82">
        <f t="shared" si="127"/>
        <v>207.90587498543755</v>
      </c>
      <c r="AE71" s="82">
        <f t="shared" si="127"/>
        <v>57.045510875115724</v>
      </c>
      <c r="AF71" s="82">
        <f t="shared" si="127"/>
        <v>-335.76275592354978</v>
      </c>
      <c r="AG71" s="82">
        <f t="shared" si="127"/>
        <v>1081.013436938375</v>
      </c>
      <c r="AH71" s="83">
        <f t="shared" si="127"/>
        <v>156.47761934754362</v>
      </c>
      <c r="AJ71" s="13">
        <v>1994</v>
      </c>
      <c r="AK71" s="339">
        <f>'FY24 Aurora Prices for SecR'!AF70</f>
        <v>27.18</v>
      </c>
      <c r="AL71" s="339">
        <f>'FY24 Aurora Prices for SecR'!AG70</f>
        <v>30.745000000000001</v>
      </c>
      <c r="AM71" s="339">
        <f>'FY24 Aurora Prices for SecR'!AH70</f>
        <v>41.651000000000003</v>
      </c>
      <c r="AN71" s="339">
        <f>'FY24 Aurora Prices for SecR'!AI70</f>
        <v>39.890999999999998</v>
      </c>
      <c r="AO71" s="339">
        <f>'FY24 Aurora Prices for SecR'!AJ70</f>
        <v>37.905999999999999</v>
      </c>
      <c r="AP71" s="339">
        <f>'FY24 Aurora Prices for SecR'!AK70</f>
        <v>30.164999999999999</v>
      </c>
      <c r="AQ71" s="339">
        <f>'FY24 Aurora Prices for SecR'!AL70</f>
        <v>16.02</v>
      </c>
      <c r="AR71" s="339">
        <f>'FY24 Aurora Prices for SecR'!AM70</f>
        <v>16.177</v>
      </c>
      <c r="AS71" s="339">
        <f>'FY24 Aurora Prices for SecR'!AN70</f>
        <v>19.792000000000002</v>
      </c>
      <c r="AT71" s="339">
        <f>'FY24 Aurora Prices for SecR'!AO70</f>
        <v>30.416</v>
      </c>
      <c r="AU71" s="339">
        <f>'FY24 Aurora Prices for SecR'!AP70</f>
        <v>36.962000000000003</v>
      </c>
      <c r="AV71" s="340">
        <f>'FY24 Aurora Prices for SecR'!AQ70</f>
        <v>31.335000000000001</v>
      </c>
      <c r="AW71" s="550"/>
      <c r="AX71" s="13">
        <v>1994</v>
      </c>
      <c r="AY71" s="337">
        <f>'FY24 Aurora Prices for SecR'!AU70</f>
        <v>25.213999999999999</v>
      </c>
      <c r="AZ71" s="337">
        <f>'FY24 Aurora Prices for SecR'!AV70</f>
        <v>33.159999999999997</v>
      </c>
      <c r="BA71" s="337">
        <f>'FY24 Aurora Prices for SecR'!AW70</f>
        <v>43.351999999999997</v>
      </c>
      <c r="BB71" s="337">
        <f>'FY24 Aurora Prices for SecR'!AX70</f>
        <v>42.752000000000002</v>
      </c>
      <c r="BC71" s="337">
        <f>'FY24 Aurora Prices for SecR'!AY70</f>
        <v>42.77</v>
      </c>
      <c r="BD71" s="337">
        <f>'FY24 Aurora Prices for SecR'!AZ70</f>
        <v>34.616</v>
      </c>
      <c r="BE71" s="337">
        <f>'FY24 Aurora Prices for SecR'!BA70</f>
        <v>21.713000000000001</v>
      </c>
      <c r="BF71" s="337">
        <f>'FY24 Aurora Prices for SecR'!BB70</f>
        <v>17.431999999999999</v>
      </c>
      <c r="BG71" s="337">
        <f>'FY24 Aurora Prices for SecR'!BC70</f>
        <v>21.754000000000001</v>
      </c>
      <c r="BH71" s="337">
        <f>'FY24 Aurora Prices for SecR'!BD70</f>
        <v>34.945999999999998</v>
      </c>
      <c r="BI71" s="337">
        <f>'FY24 Aurora Prices for SecR'!BE70</f>
        <v>39.884999999999998</v>
      </c>
      <c r="BJ71" s="338">
        <f>'FY24 Aurora Prices for SecR'!BF70</f>
        <v>32.35</v>
      </c>
      <c r="BL71" s="13">
        <v>1994</v>
      </c>
      <c r="BM71" s="21">
        <f t="shared" si="114"/>
        <v>-5731145.6422168575</v>
      </c>
      <c r="BN71" s="21">
        <f t="shared" si="115"/>
        <v>10530646.73705372</v>
      </c>
      <c r="BO71" s="21">
        <f t="shared" si="116"/>
        <v>-8688727.6776015498</v>
      </c>
      <c r="BP71" s="21">
        <f t="shared" si="117"/>
        <v>-23675255.725736406</v>
      </c>
      <c r="BQ71" s="21">
        <f t="shared" si="118"/>
        <v>8030191.0975773623</v>
      </c>
      <c r="BR71" s="21">
        <f t="shared" si="119"/>
        <v>1114455.9304350205</v>
      </c>
      <c r="BS71" s="21">
        <f t="shared" si="120"/>
        <v>-1107985.6475417491</v>
      </c>
      <c r="BT71" s="21">
        <f t="shared" si="121"/>
        <v>7737881.1347904764</v>
      </c>
      <c r="BU71" s="21">
        <f t="shared" si="122"/>
        <v>26292364.582045887</v>
      </c>
      <c r="BV71" s="21">
        <f t="shared" si="123"/>
        <v>17334514.703701153</v>
      </c>
      <c r="BW71" s="21">
        <f t="shared" si="124"/>
        <v>11958650.160715383</v>
      </c>
      <c r="BX71" s="21">
        <f t="shared" si="125"/>
        <v>1429069.6082940444</v>
      </c>
      <c r="BY71" s="21">
        <f t="shared" ref="BY71:BY85" si="128">(O71*BY$5*24)*AU71</f>
        <v>-2270141.5300392541</v>
      </c>
      <c r="BZ71" s="21">
        <f t="shared" ref="BZ71:BZ85" si="129">(P71*BZ$5*24)*AV71</f>
        <v>4624783.6623545876</v>
      </c>
      <c r="CA71" s="22">
        <f t="shared" ref="CA71:CA85" si="130">SUM(BM71:BZ71)</f>
        <v>47579301.393831827</v>
      </c>
      <c r="CC71" s="13">
        <v>1994</v>
      </c>
      <c r="CD71" s="21">
        <f t="shared" si="93"/>
        <v>-5385509.3259559693</v>
      </c>
      <c r="CE71" s="21">
        <f t="shared" si="94"/>
        <v>10001206.275124438</v>
      </c>
      <c r="CF71" s="21">
        <f t="shared" si="95"/>
        <v>-20271761.455815885</v>
      </c>
      <c r="CG71" s="21">
        <f t="shared" si="96"/>
        <v>-30804617.70045061</v>
      </c>
      <c r="CH71" s="21">
        <f t="shared" si="97"/>
        <v>-9444044.8111705799</v>
      </c>
      <c r="CI71" s="21">
        <f t="shared" si="98"/>
        <v>-3375691.8217147668</v>
      </c>
      <c r="CJ71" s="76">
        <f t="shared" si="99"/>
        <v>-2266578.4224673845</v>
      </c>
      <c r="CK71" s="76">
        <f t="shared" si="100"/>
        <v>9958546.6950521786</v>
      </c>
      <c r="CL71" s="21">
        <f t="shared" si="101"/>
        <v>27375391.186528075</v>
      </c>
      <c r="CM71" s="21">
        <f t="shared" si="102"/>
        <v>16230955.45921856</v>
      </c>
      <c r="CN71" s="21">
        <f t="shared" si="103"/>
        <v>5405516.1581873782</v>
      </c>
      <c r="CO71" s="76">
        <f t="shared" si="104"/>
        <v>819093.67245143664</v>
      </c>
      <c r="CP71" s="76">
        <f t="shared" si="105"/>
        <v>-5142488.6476841401</v>
      </c>
      <c r="CQ71" s="21">
        <f t="shared" si="106"/>
        <v>25178964.973168634</v>
      </c>
      <c r="CR71" s="22">
        <f t="shared" si="107"/>
        <v>18278982.234471366</v>
      </c>
    </row>
    <row r="72" spans="2:96" x14ac:dyDescent="0.25">
      <c r="B72" s="13">
        <v>1995</v>
      </c>
      <c r="C72" s="82">
        <f t="shared" ref="C72:Q72" si="131">C172-C$100</f>
        <v>-404.62200045241661</v>
      </c>
      <c r="D72" s="82">
        <f t="shared" si="131"/>
        <v>104.53735524450894</v>
      </c>
      <c r="E72" s="82">
        <f t="shared" si="131"/>
        <v>-100.2663269441573</v>
      </c>
      <c r="F72" s="82">
        <f t="shared" si="131"/>
        <v>1098.9976208604739</v>
      </c>
      <c r="G72" s="82">
        <f t="shared" si="131"/>
        <v>1963.5391455034005</v>
      </c>
      <c r="H72" s="82">
        <f t="shared" si="131"/>
        <v>3526.7894167133927</v>
      </c>
      <c r="I72" s="82">
        <f t="shared" si="131"/>
        <v>1283.6791700742579</v>
      </c>
      <c r="J72" s="82">
        <f t="shared" si="131"/>
        <v>-11.342814256212478</v>
      </c>
      <c r="K72" s="82">
        <f t="shared" si="131"/>
        <v>2985.11387056885</v>
      </c>
      <c r="L72" s="82">
        <f t="shared" si="131"/>
        <v>5292.3017834553839</v>
      </c>
      <c r="M72" s="82">
        <f t="shared" si="131"/>
        <v>2120.2811185385526</v>
      </c>
      <c r="N72" s="82">
        <f t="shared" si="131"/>
        <v>1155.3305301653509</v>
      </c>
      <c r="O72" s="82">
        <f t="shared" si="131"/>
        <v>884.16443970215005</v>
      </c>
      <c r="P72" s="82">
        <f t="shared" si="131"/>
        <v>664.493349372392</v>
      </c>
      <c r="Q72" s="83">
        <f t="shared" si="131"/>
        <v>1574.8555429920161</v>
      </c>
      <c r="S72" s="13">
        <v>1995</v>
      </c>
      <c r="T72" s="82">
        <f t="shared" ref="T72:AH72" si="132">T172-T$100</f>
        <v>-538.61290923115939</v>
      </c>
      <c r="U72" s="82">
        <f t="shared" si="132"/>
        <v>181.82012192703314</v>
      </c>
      <c r="V72" s="82">
        <f t="shared" si="132"/>
        <v>-121.31390674750219</v>
      </c>
      <c r="W72" s="82">
        <f t="shared" si="132"/>
        <v>492.74683971829836</v>
      </c>
      <c r="X72" s="82">
        <f t="shared" si="132"/>
        <v>1781.5578789906185</v>
      </c>
      <c r="Y72" s="82">
        <f t="shared" si="132"/>
        <v>3134.0907787014621</v>
      </c>
      <c r="Z72" s="82">
        <f t="shared" si="132"/>
        <v>954.38298180628135</v>
      </c>
      <c r="AA72" s="82">
        <f t="shared" si="132"/>
        <v>-140.48407215729821</v>
      </c>
      <c r="AB72" s="82">
        <f t="shared" si="132"/>
        <v>2577.3833109379402</v>
      </c>
      <c r="AC72" s="82">
        <f t="shared" si="132"/>
        <v>4825.2425391886136</v>
      </c>
      <c r="AD72" s="82">
        <f t="shared" si="132"/>
        <v>2738.4780581984078</v>
      </c>
      <c r="AE72" s="82">
        <f t="shared" si="132"/>
        <v>950.25181732968576</v>
      </c>
      <c r="AF72" s="82">
        <f t="shared" si="132"/>
        <v>616.31500033155044</v>
      </c>
      <c r="AG72" s="82">
        <f t="shared" si="132"/>
        <v>1654.1534152831955</v>
      </c>
      <c r="AH72" s="83">
        <f t="shared" si="132"/>
        <v>1410.809867756172</v>
      </c>
      <c r="AJ72" s="13">
        <v>1995</v>
      </c>
      <c r="AK72" s="339">
        <f>'FY24 Aurora Prices for SecR'!AF71</f>
        <v>24.085999999999999</v>
      </c>
      <c r="AL72" s="339">
        <f>'FY24 Aurora Prices for SecR'!AG71</f>
        <v>34.628</v>
      </c>
      <c r="AM72" s="339">
        <f>'FY24 Aurora Prices for SecR'!AH71</f>
        <v>40.472000000000001</v>
      </c>
      <c r="AN72" s="339">
        <f>'FY24 Aurora Prices for SecR'!AI71</f>
        <v>36.390999999999998</v>
      </c>
      <c r="AO72" s="339">
        <f>'FY24 Aurora Prices for SecR'!AJ71</f>
        <v>33.212000000000003</v>
      </c>
      <c r="AP72" s="339">
        <f>'FY24 Aurora Prices for SecR'!AK71</f>
        <v>21.076000000000001</v>
      </c>
      <c r="AQ72" s="339">
        <f>'FY24 Aurora Prices for SecR'!AL71</f>
        <v>21.369</v>
      </c>
      <c r="AR72" s="339">
        <f>'FY24 Aurora Prices for SecR'!AM71</f>
        <v>12.198</v>
      </c>
      <c r="AS72" s="339">
        <f>'FY24 Aurora Prices for SecR'!AN71</f>
        <v>0</v>
      </c>
      <c r="AT72" s="339">
        <f>'FY24 Aurora Prices for SecR'!AO71</f>
        <v>21.805</v>
      </c>
      <c r="AU72" s="339">
        <f>'FY24 Aurora Prices for SecR'!AP71</f>
        <v>32.584000000000003</v>
      </c>
      <c r="AV72" s="340">
        <f>'FY24 Aurora Prices for SecR'!AQ71</f>
        <v>29.242000000000001</v>
      </c>
      <c r="AW72" s="550"/>
      <c r="AX72" s="13">
        <v>1995</v>
      </c>
      <c r="AY72" s="337">
        <f>'FY24 Aurora Prices for SecR'!AU71</f>
        <v>26.033000000000001</v>
      </c>
      <c r="AZ72" s="337">
        <f>'FY24 Aurora Prices for SecR'!AV71</f>
        <v>33.363</v>
      </c>
      <c r="BA72" s="337">
        <f>'FY24 Aurora Prices for SecR'!AW71</f>
        <v>39.767000000000003</v>
      </c>
      <c r="BB72" s="337">
        <f>'FY24 Aurora Prices for SecR'!AX71</f>
        <v>39.392000000000003</v>
      </c>
      <c r="BC72" s="337">
        <f>'FY24 Aurora Prices for SecR'!AY71</f>
        <v>35.034999999999997</v>
      </c>
      <c r="BD72" s="337">
        <f>'FY24 Aurora Prices for SecR'!AZ71</f>
        <v>22.408999999999999</v>
      </c>
      <c r="BE72" s="337">
        <f>'FY24 Aurora Prices for SecR'!BA71</f>
        <v>22.952999999999999</v>
      </c>
      <c r="BF72" s="337">
        <f>'FY24 Aurora Prices for SecR'!BB71</f>
        <v>14.898</v>
      </c>
      <c r="BG72" s="337">
        <f>'FY24 Aurora Prices for SecR'!BC71</f>
        <v>1.405</v>
      </c>
      <c r="BH72" s="337">
        <f>'FY24 Aurora Prices for SecR'!BD71</f>
        <v>22.635999999999999</v>
      </c>
      <c r="BI72" s="337">
        <f>'FY24 Aurora Prices for SecR'!BE71</f>
        <v>32.078000000000003</v>
      </c>
      <c r="BJ72" s="338">
        <f>'FY24 Aurora Prices for SecR'!BF71</f>
        <v>28.875</v>
      </c>
      <c r="BL72" s="13">
        <v>1995</v>
      </c>
      <c r="BM72" s="21">
        <f t="shared" si="114"/>
        <v>-7250819.7741552973</v>
      </c>
      <c r="BN72" s="21">
        <f t="shared" si="115"/>
        <v>2606342.0669329362</v>
      </c>
      <c r="BO72" s="21">
        <f t="shared" si="116"/>
        <v>-3019136.2153584473</v>
      </c>
      <c r="BP72" s="21">
        <f t="shared" si="117"/>
        <v>29755255.081025727</v>
      </c>
      <c r="BQ72" s="21">
        <f t="shared" si="118"/>
        <v>43823177.731508404</v>
      </c>
      <c r="BR72" s="21">
        <f t="shared" si="119"/>
        <v>55301976.627508692</v>
      </c>
      <c r="BS72" s="21">
        <f t="shared" si="120"/>
        <v>9875138.4667140543</v>
      </c>
      <c r="BT72" s="21">
        <f t="shared" si="121"/>
        <v>-87258.455222761593</v>
      </c>
      <c r="BU72" s="21">
        <f t="shared" si="122"/>
        <v>27090839.730939932</v>
      </c>
      <c r="BV72" s="21">
        <f t="shared" si="123"/>
        <v>0</v>
      </c>
      <c r="BW72" s="21">
        <f t="shared" si="124"/>
        <v>34397150.963561453</v>
      </c>
      <c r="BX72" s="21">
        <f t="shared" si="125"/>
        <v>13552304.398166806</v>
      </c>
      <c r="BY72" s="21">
        <f t="shared" si="128"/>
        <v>11062891.815649867</v>
      </c>
      <c r="BZ72" s="21">
        <f t="shared" si="129"/>
        <v>13990402.456090193</v>
      </c>
      <c r="CA72" s="22">
        <f t="shared" si="130"/>
        <v>231098264.89336154</v>
      </c>
      <c r="CC72" s="13">
        <v>1995</v>
      </c>
      <c r="CD72" s="21">
        <f t="shared" si="93"/>
        <v>-10432152.140314991</v>
      </c>
      <c r="CE72" s="21">
        <f t="shared" si="94"/>
        <v>4367566.6040531565</v>
      </c>
      <c r="CF72" s="21">
        <f t="shared" si="95"/>
        <v>-3589271.8564431723</v>
      </c>
      <c r="CG72" s="21">
        <f t="shared" si="96"/>
        <v>14441250.931576308</v>
      </c>
      <c r="CH72" s="21">
        <f t="shared" si="97"/>
        <v>41944143.555173211</v>
      </c>
      <c r="CI72" s="21">
        <f t="shared" si="98"/>
        <v>52252489.153381273</v>
      </c>
      <c r="CJ72" s="76">
        <f t="shared" si="99"/>
        <v>7886142.9293038473</v>
      </c>
      <c r="CK72" s="76">
        <f t="shared" si="100"/>
        <v>-1160831.1269615276</v>
      </c>
      <c r="CL72" s="21">
        <f t="shared" si="101"/>
        <v>28568005.285366956</v>
      </c>
      <c r="CM72" s="21">
        <f t="shared" si="102"/>
        <v>4881215.3526432011</v>
      </c>
      <c r="CN72" s="21">
        <f t="shared" si="103"/>
        <v>46119212.858082093</v>
      </c>
      <c r="CO72" s="76">
        <f t="shared" si="104"/>
        <v>10973584.006668599</v>
      </c>
      <c r="CP72" s="76">
        <f t="shared" si="105"/>
        <v>7591738.590964023</v>
      </c>
      <c r="CQ72" s="21">
        <f t="shared" si="106"/>
        <v>34389849.503737628</v>
      </c>
      <c r="CR72" s="22">
        <f t="shared" si="107"/>
        <v>238232943.6472306</v>
      </c>
    </row>
    <row r="73" spans="2:96" x14ac:dyDescent="0.25">
      <c r="B73" s="13">
        <v>1996</v>
      </c>
      <c r="C73" s="82">
        <f t="shared" ref="C73:Q73" si="133">C173-C$100</f>
        <v>1082.7618693293725</v>
      </c>
      <c r="D73" s="82">
        <f t="shared" si="133"/>
        <v>3973.1599800679978</v>
      </c>
      <c r="E73" s="82">
        <f t="shared" si="133"/>
        <v>6768.0407172997639</v>
      </c>
      <c r="F73" s="82">
        <f t="shared" si="133"/>
        <v>7399.4675009931843</v>
      </c>
      <c r="G73" s="82">
        <f t="shared" si="133"/>
        <v>7493.0901097653095</v>
      </c>
      <c r="H73" s="82">
        <f t="shared" si="133"/>
        <v>7419.9237510177936</v>
      </c>
      <c r="I73" s="82">
        <f t="shared" si="133"/>
        <v>3373.6184027678682</v>
      </c>
      <c r="J73" s="82">
        <f t="shared" si="133"/>
        <v>5306.3348388808272</v>
      </c>
      <c r="K73" s="82">
        <f t="shared" si="133"/>
        <v>4331.7615502667813</v>
      </c>
      <c r="L73" s="82">
        <f t="shared" si="133"/>
        <v>5886.0686172264823</v>
      </c>
      <c r="M73" s="82">
        <f t="shared" si="133"/>
        <v>5410.5699087092034</v>
      </c>
      <c r="N73" s="82">
        <f t="shared" si="133"/>
        <v>3049.6734752337607</v>
      </c>
      <c r="O73" s="82">
        <f t="shared" si="133"/>
        <v>1418.5320956345595</v>
      </c>
      <c r="P73" s="82">
        <f t="shared" si="133"/>
        <v>455.6476478595614</v>
      </c>
      <c r="Q73" s="83">
        <f t="shared" si="133"/>
        <v>4732.1463815829156</v>
      </c>
      <c r="S73" s="13">
        <v>1996</v>
      </c>
      <c r="T73" s="82">
        <f t="shared" ref="T73:AH73" si="134">T173-T$100</f>
        <v>1009.0087906594499</v>
      </c>
      <c r="U73" s="82">
        <f t="shared" si="134"/>
        <v>4015.2901411451221</v>
      </c>
      <c r="V73" s="82">
        <f t="shared" si="134"/>
        <v>6542.2825869362277</v>
      </c>
      <c r="W73" s="82">
        <f t="shared" si="134"/>
        <v>6743.9580831525291</v>
      </c>
      <c r="X73" s="82">
        <f t="shared" si="134"/>
        <v>7391.7234238436786</v>
      </c>
      <c r="Y73" s="82">
        <f t="shared" si="134"/>
        <v>6879.9511224635608</v>
      </c>
      <c r="Z73" s="82">
        <f t="shared" si="134"/>
        <v>3556.036374059242</v>
      </c>
      <c r="AA73" s="82">
        <f t="shared" si="134"/>
        <v>5897.1247558782816</v>
      </c>
      <c r="AB73" s="82">
        <f t="shared" si="134"/>
        <v>4719.4253654517406</v>
      </c>
      <c r="AC73" s="82">
        <f t="shared" si="134"/>
        <v>5712.8300411045147</v>
      </c>
      <c r="AD73" s="82">
        <f t="shared" si="134"/>
        <v>4988.1291086392966</v>
      </c>
      <c r="AE73" s="82">
        <f t="shared" si="134"/>
        <v>2802.7132392349158</v>
      </c>
      <c r="AF73" s="82">
        <f t="shared" si="134"/>
        <v>2990.5844182824112</v>
      </c>
      <c r="AG73" s="82">
        <f t="shared" si="134"/>
        <v>1440.8976381673756</v>
      </c>
      <c r="AH73" s="83">
        <f t="shared" si="134"/>
        <v>4673.3887598119127</v>
      </c>
      <c r="AJ73" s="13">
        <v>1996</v>
      </c>
      <c r="AK73" s="339">
        <f>'FY24 Aurora Prices for SecR'!AF72</f>
        <v>14.896000000000001</v>
      </c>
      <c r="AL73" s="339">
        <f>'FY24 Aurora Prices for SecR'!AG72</f>
        <v>13.417999999999999</v>
      </c>
      <c r="AM73" s="339">
        <f>'FY24 Aurora Prices for SecR'!AH72</f>
        <v>12.728999999999999</v>
      </c>
      <c r="AN73" s="339">
        <f>'FY24 Aurora Prices for SecR'!AI72</f>
        <v>7.6829999999999998</v>
      </c>
      <c r="AO73" s="339">
        <f>'FY24 Aurora Prices for SecR'!AJ72</f>
        <v>4.8179999999999996</v>
      </c>
      <c r="AP73" s="339">
        <f>'FY24 Aurora Prices for SecR'!AK72</f>
        <v>0.36799999999999999</v>
      </c>
      <c r="AQ73" s="339">
        <f>'FY24 Aurora Prices for SecR'!AL72</f>
        <v>3.383</v>
      </c>
      <c r="AR73" s="339">
        <f>'FY24 Aurora Prices for SecR'!AM72</f>
        <v>6.05</v>
      </c>
      <c r="AS73" s="339">
        <f>'FY24 Aurora Prices for SecR'!AN72</f>
        <v>0</v>
      </c>
      <c r="AT73" s="339">
        <f>'FY24 Aurora Prices for SecR'!AO72</f>
        <v>12.816000000000001</v>
      </c>
      <c r="AU73" s="339">
        <f>'FY24 Aurora Prices for SecR'!AP72</f>
        <v>29.143000000000001</v>
      </c>
      <c r="AV73" s="340">
        <f>'FY24 Aurora Prices for SecR'!AQ72</f>
        <v>30.858000000000001</v>
      </c>
      <c r="AW73" s="550"/>
      <c r="AX73" s="13">
        <v>1996</v>
      </c>
      <c r="AY73" s="337">
        <f>'FY24 Aurora Prices for SecR'!AU72</f>
        <v>17.670000000000002</v>
      </c>
      <c r="AZ73" s="337">
        <f>'FY24 Aurora Prices for SecR'!AV72</f>
        <v>14.417999999999999</v>
      </c>
      <c r="BA73" s="337">
        <f>'FY24 Aurora Prices for SecR'!AW72</f>
        <v>16.529</v>
      </c>
      <c r="BB73" s="337">
        <f>'FY24 Aurora Prices for SecR'!AX72</f>
        <v>10.028</v>
      </c>
      <c r="BC73" s="337">
        <f>'FY24 Aurora Prices for SecR'!AY72</f>
        <v>9.64</v>
      </c>
      <c r="BD73" s="337">
        <f>'FY24 Aurora Prices for SecR'!AZ72</f>
        <v>0</v>
      </c>
      <c r="BE73" s="337">
        <f>'FY24 Aurora Prices for SecR'!BA72</f>
        <v>1.752</v>
      </c>
      <c r="BF73" s="337">
        <f>'FY24 Aurora Prices for SecR'!BB72</f>
        <v>2.9470000000000001</v>
      </c>
      <c r="BG73" s="337">
        <f>'FY24 Aurora Prices for SecR'!BC72</f>
        <v>0</v>
      </c>
      <c r="BH73" s="337">
        <f>'FY24 Aurora Prices for SecR'!BD72</f>
        <v>13.058999999999999</v>
      </c>
      <c r="BI73" s="337">
        <f>'FY24 Aurora Prices for SecR'!BE72</f>
        <v>24.349</v>
      </c>
      <c r="BJ73" s="338">
        <f>'FY24 Aurora Prices for SecR'!BF72</f>
        <v>28.998000000000001</v>
      </c>
      <c r="BL73" s="13">
        <v>1996</v>
      </c>
      <c r="BM73" s="21">
        <f t="shared" si="114"/>
        <v>11999842.679314571</v>
      </c>
      <c r="BN73" s="21">
        <f t="shared" si="115"/>
        <v>38384539.641037717</v>
      </c>
      <c r="BO73" s="21">
        <f t="shared" si="116"/>
        <v>64095890.376138464</v>
      </c>
      <c r="BP73" s="21">
        <f t="shared" si="117"/>
        <v>42296480.954737186</v>
      </c>
      <c r="BQ73" s="21">
        <f t="shared" si="118"/>
        <v>24260347.876026701</v>
      </c>
      <c r="BR73" s="21">
        <f t="shared" si="119"/>
        <v>2031515.7636386638</v>
      </c>
      <c r="BS73" s="21">
        <f t="shared" si="120"/>
        <v>4108662.3803629312</v>
      </c>
      <c r="BT73" s="21">
        <f t="shared" si="121"/>
        <v>6462479.0735761821</v>
      </c>
      <c r="BU73" s="21">
        <f t="shared" si="122"/>
        <v>19498125.090060834</v>
      </c>
      <c r="BV73" s="21">
        <f t="shared" si="123"/>
        <v>0</v>
      </c>
      <c r="BW73" s="21">
        <f t="shared" si="124"/>
        <v>51590346.778812766</v>
      </c>
      <c r="BX73" s="21">
        <f t="shared" si="125"/>
        <v>31995588.271945499</v>
      </c>
      <c r="BY73" s="21">
        <f t="shared" si="128"/>
        <v>15874667.851421939</v>
      </c>
      <c r="BZ73" s="21">
        <f t="shared" si="129"/>
        <v>10123470.084708249</v>
      </c>
      <c r="CA73" s="22">
        <f t="shared" si="130"/>
        <v>322721956.82178175</v>
      </c>
      <c r="CC73" s="13">
        <v>1996</v>
      </c>
      <c r="CD73" s="21">
        <f t="shared" si="93"/>
        <v>13264913.886228647</v>
      </c>
      <c r="CE73" s="21">
        <f t="shared" si="94"/>
        <v>41682566.343621865</v>
      </c>
      <c r="CF73" s="21">
        <f t="shared" si="95"/>
        <v>80454217.326324865</v>
      </c>
      <c r="CG73" s="21">
        <f t="shared" si="96"/>
        <v>50315538.273443043</v>
      </c>
      <c r="CH73" s="21">
        <f t="shared" si="97"/>
        <v>47884175.677533254</v>
      </c>
      <c r="CI73" s="21">
        <f t="shared" si="98"/>
        <v>0</v>
      </c>
      <c r="CJ73" s="76">
        <f t="shared" si="99"/>
        <v>2242863.2618466453</v>
      </c>
      <c r="CK73" s="76">
        <f t="shared" si="100"/>
        <v>3719434.52602755</v>
      </c>
      <c r="CL73" s="21">
        <f t="shared" si="101"/>
        <v>10347661.034677792</v>
      </c>
      <c r="CM73" s="21">
        <f t="shared" si="102"/>
        <v>0</v>
      </c>
      <c r="CN73" s="21">
        <f t="shared" si="103"/>
        <v>48464143.654112108</v>
      </c>
      <c r="CO73" s="76">
        <f t="shared" si="104"/>
        <v>24567575.278367147</v>
      </c>
      <c r="CP73" s="76">
        <f t="shared" si="105"/>
        <v>27962012.160291236</v>
      </c>
      <c r="CQ73" s="21">
        <f t="shared" si="106"/>
        <v>30083867.792335842</v>
      </c>
      <c r="CR73" s="22">
        <f t="shared" si="107"/>
        <v>380988969.21481007</v>
      </c>
    </row>
    <row r="74" spans="2:96" x14ac:dyDescent="0.25">
      <c r="B74" s="13">
        <v>1997</v>
      </c>
      <c r="C74" s="82">
        <f t="shared" ref="C74:Q74" si="135">C174-C$100</f>
        <v>123.44954600094297</v>
      </c>
      <c r="D74" s="82">
        <f t="shared" si="135"/>
        <v>1150.4837601996078</v>
      </c>
      <c r="E74" s="82">
        <f t="shared" si="135"/>
        <v>2240.1345608937627</v>
      </c>
      <c r="F74" s="82">
        <f t="shared" si="135"/>
        <v>7387.6933292170843</v>
      </c>
      <c r="G74" s="82">
        <f t="shared" si="135"/>
        <v>7729.9577819423102</v>
      </c>
      <c r="H74" s="82">
        <f t="shared" si="135"/>
        <v>6580.2151394196935</v>
      </c>
      <c r="I74" s="82">
        <f t="shared" si="135"/>
        <v>5368.6320310766678</v>
      </c>
      <c r="J74" s="82">
        <f t="shared" si="135"/>
        <v>6335.7096522037273</v>
      </c>
      <c r="K74" s="82">
        <f t="shared" si="135"/>
        <v>7172.9124504553802</v>
      </c>
      <c r="L74" s="82">
        <f t="shared" si="135"/>
        <v>7152.4535163182836</v>
      </c>
      <c r="M74" s="82">
        <f t="shared" si="135"/>
        <v>5727.6559665120021</v>
      </c>
      <c r="N74" s="82">
        <f t="shared" si="135"/>
        <v>3077.1952186352</v>
      </c>
      <c r="O74" s="82">
        <f t="shared" si="135"/>
        <v>4228.9929271584997</v>
      </c>
      <c r="P74" s="82">
        <f t="shared" si="135"/>
        <v>1724.9341589455717</v>
      </c>
      <c r="Q74" s="83">
        <f t="shared" si="135"/>
        <v>4707.1950537202283</v>
      </c>
      <c r="S74" s="13">
        <v>1997</v>
      </c>
      <c r="T74" s="82">
        <f t="shared" ref="T74:AH74" si="136">T174-T$100</f>
        <v>59.515083852350472</v>
      </c>
      <c r="U74" s="82">
        <f t="shared" si="136"/>
        <v>1112.5568148661423</v>
      </c>
      <c r="V74" s="82">
        <f t="shared" si="136"/>
        <v>2235.4658084966268</v>
      </c>
      <c r="W74" s="82">
        <f t="shared" si="136"/>
        <v>6768.3242836198297</v>
      </c>
      <c r="X74" s="82">
        <f t="shared" si="136"/>
        <v>7368.8836006414776</v>
      </c>
      <c r="Y74" s="82">
        <f t="shared" si="136"/>
        <v>5961.6913161900611</v>
      </c>
      <c r="Z74" s="82">
        <f t="shared" si="136"/>
        <v>5422.9453643658817</v>
      </c>
      <c r="AA74" s="82">
        <f t="shared" si="136"/>
        <v>6935.5256199705818</v>
      </c>
      <c r="AB74" s="82">
        <f t="shared" si="136"/>
        <v>7467.441699829641</v>
      </c>
      <c r="AC74" s="82">
        <f t="shared" si="136"/>
        <v>7396.6990126388137</v>
      </c>
      <c r="AD74" s="82">
        <f t="shared" si="136"/>
        <v>5471.9512668191974</v>
      </c>
      <c r="AE74" s="82">
        <f t="shared" si="136"/>
        <v>3308.667900043245</v>
      </c>
      <c r="AF74" s="82">
        <f t="shared" si="136"/>
        <v>4077.6258105530505</v>
      </c>
      <c r="AG74" s="82">
        <f t="shared" si="136"/>
        <v>2718.8600289990754</v>
      </c>
      <c r="AH74" s="83">
        <f t="shared" si="136"/>
        <v>4620.6425571559703</v>
      </c>
      <c r="AJ74" s="13">
        <v>1997</v>
      </c>
      <c r="AK74" s="339">
        <f>'FY24 Aurora Prices for SecR'!AF73</f>
        <v>22.375</v>
      </c>
      <c r="AL74" s="339">
        <f>'FY24 Aurora Prices for SecR'!AG73</f>
        <v>27.289000000000001</v>
      </c>
      <c r="AM74" s="339">
        <f>'FY24 Aurora Prices for SecR'!AH73</f>
        <v>30.722000000000001</v>
      </c>
      <c r="AN74" s="339">
        <f>'FY24 Aurora Prices for SecR'!AI73</f>
        <v>8.4760000000000009</v>
      </c>
      <c r="AO74" s="339">
        <f>'FY24 Aurora Prices for SecR'!AJ73</f>
        <v>4.6710000000000003</v>
      </c>
      <c r="AP74" s="339">
        <f>'FY24 Aurora Prices for SecR'!AK73</f>
        <v>3.056</v>
      </c>
      <c r="AQ74" s="339">
        <f>'FY24 Aurora Prices for SecR'!AL73</f>
        <v>0</v>
      </c>
      <c r="AR74" s="339">
        <f>'FY24 Aurora Prices for SecR'!AM73</f>
        <v>0</v>
      </c>
      <c r="AS74" s="339">
        <f>'FY24 Aurora Prices for SecR'!AN73</f>
        <v>0</v>
      </c>
      <c r="AT74" s="339">
        <f>'FY24 Aurora Prices for SecR'!AO73</f>
        <v>5.8419999999999996</v>
      </c>
      <c r="AU74" s="339">
        <f>'FY24 Aurora Prices for SecR'!AP73</f>
        <v>20.184999999999999</v>
      </c>
      <c r="AV74" s="340">
        <f>'FY24 Aurora Prices for SecR'!AQ73</f>
        <v>24.585000000000001</v>
      </c>
      <c r="AW74" s="550"/>
      <c r="AX74" s="13">
        <v>1997</v>
      </c>
      <c r="AY74" s="337">
        <f>'FY24 Aurora Prices for SecR'!AU73</f>
        <v>21.152999999999999</v>
      </c>
      <c r="AZ74" s="337">
        <f>'FY24 Aurora Prices for SecR'!AV73</f>
        <v>27.553000000000001</v>
      </c>
      <c r="BA74" s="337">
        <f>'FY24 Aurora Prices for SecR'!AW73</f>
        <v>31.509</v>
      </c>
      <c r="BB74" s="337">
        <f>'FY24 Aurora Prices for SecR'!AX73</f>
        <v>10.243</v>
      </c>
      <c r="BC74" s="337">
        <f>'FY24 Aurora Prices for SecR'!AY73</f>
        <v>14.22</v>
      </c>
      <c r="BD74" s="337">
        <f>'FY24 Aurora Prices for SecR'!AZ73</f>
        <v>3.5030000000000001</v>
      </c>
      <c r="BE74" s="337">
        <f>'FY24 Aurora Prices for SecR'!BA73</f>
        <v>0</v>
      </c>
      <c r="BF74" s="337">
        <f>'FY24 Aurora Prices for SecR'!BB73</f>
        <v>0</v>
      </c>
      <c r="BG74" s="337">
        <f>'FY24 Aurora Prices for SecR'!BC73</f>
        <v>0</v>
      </c>
      <c r="BH74" s="337">
        <f>'FY24 Aurora Prices for SecR'!BD73</f>
        <v>7.3659999999999997</v>
      </c>
      <c r="BI74" s="337">
        <f>'FY24 Aurora Prices for SecR'!BE73</f>
        <v>21.013000000000002</v>
      </c>
      <c r="BJ74" s="338">
        <f>'FY24 Aurora Prices for SecR'!BF73</f>
        <v>25.274999999999999</v>
      </c>
      <c r="BL74" s="13">
        <v>1997</v>
      </c>
      <c r="BM74" s="21">
        <f t="shared" si="114"/>
        <v>2055064.5922776975</v>
      </c>
      <c r="BN74" s="21">
        <f t="shared" si="115"/>
        <v>22604796.959102713</v>
      </c>
      <c r="BO74" s="21">
        <f t="shared" si="116"/>
        <v>51203132.000954971</v>
      </c>
      <c r="BP74" s="21">
        <f t="shared" si="117"/>
        <v>46587857.961882345</v>
      </c>
      <c r="BQ74" s="21">
        <f t="shared" si="118"/>
        <v>24263657.241232097</v>
      </c>
      <c r="BR74" s="21">
        <f t="shared" si="119"/>
        <v>14961198.274753539</v>
      </c>
      <c r="BS74" s="21">
        <f t="shared" si="120"/>
        <v>0</v>
      </c>
      <c r="BT74" s="21">
        <f t="shared" si="121"/>
        <v>0</v>
      </c>
      <c r="BU74" s="21">
        <f t="shared" si="122"/>
        <v>0</v>
      </c>
      <c r="BV74" s="21">
        <f t="shared" si="123"/>
        <v>0</v>
      </c>
      <c r="BW74" s="21">
        <f t="shared" si="124"/>
        <v>24894958.820334155</v>
      </c>
      <c r="BX74" s="21">
        <f t="shared" si="125"/>
        <v>22360746.775734548</v>
      </c>
      <c r="BY74" s="21">
        <f t="shared" si="128"/>
        <v>32779093.338122617</v>
      </c>
      <c r="BZ74" s="21">
        <f t="shared" si="129"/>
        <v>30533404.534327354</v>
      </c>
      <c r="CA74" s="22">
        <f t="shared" si="130"/>
        <v>272243910.49872202</v>
      </c>
      <c r="CC74" s="13">
        <v>1997</v>
      </c>
      <c r="CD74" s="21">
        <f t="shared" si="93"/>
        <v>936638.39113420446</v>
      </c>
      <c r="CE74" s="21">
        <f t="shared" si="94"/>
        <v>22071080.102404911</v>
      </c>
      <c r="CF74" s="21">
        <f t="shared" si="95"/>
        <v>52405345.36698065</v>
      </c>
      <c r="CG74" s="21">
        <f t="shared" si="96"/>
        <v>51579991.554015726</v>
      </c>
      <c r="CH74" s="21">
        <f t="shared" si="97"/>
        <v>70415872.666353852</v>
      </c>
      <c r="CI74" s="21">
        <f t="shared" si="98"/>
        <v>15537550.682376655</v>
      </c>
      <c r="CJ74" s="76">
        <f t="shared" si="99"/>
        <v>0</v>
      </c>
      <c r="CK74" s="76">
        <f t="shared" si="100"/>
        <v>0</v>
      </c>
      <c r="CL74" s="21">
        <f t="shared" si="101"/>
        <v>0</v>
      </c>
      <c r="CM74" s="21">
        <f t="shared" si="102"/>
        <v>0</v>
      </c>
      <c r="CN74" s="21">
        <f t="shared" si="103"/>
        <v>29987956.415354311</v>
      </c>
      <c r="CO74" s="76">
        <f t="shared" si="104"/>
        <v>25029013.890099134</v>
      </c>
      <c r="CP74" s="76">
        <f t="shared" si="105"/>
        <v>32902330.044346083</v>
      </c>
      <c r="CQ74" s="21">
        <f t="shared" si="106"/>
        <v>49477814.807725176</v>
      </c>
      <c r="CR74" s="22">
        <f t="shared" si="107"/>
        <v>350343593.92079073</v>
      </c>
    </row>
    <row r="75" spans="2:96" x14ac:dyDescent="0.25">
      <c r="B75" s="13">
        <v>1998</v>
      </c>
      <c r="C75" s="82">
        <f t="shared" ref="C75:Q75" si="137">C175-C$100</f>
        <v>3062.5209021875626</v>
      </c>
      <c r="D75" s="82">
        <f t="shared" si="137"/>
        <v>2224.1825131040787</v>
      </c>
      <c r="E75" s="82">
        <f t="shared" si="137"/>
        <v>882.18371634158393</v>
      </c>
      <c r="F75" s="82">
        <f t="shared" si="137"/>
        <v>2083.5346615696844</v>
      </c>
      <c r="G75" s="82">
        <f t="shared" si="137"/>
        <v>4505.6611056979109</v>
      </c>
      <c r="H75" s="82">
        <f t="shared" si="137"/>
        <v>1870.1304617002443</v>
      </c>
      <c r="I75" s="82">
        <f t="shared" si="137"/>
        <v>638.75584343322771</v>
      </c>
      <c r="J75" s="82">
        <f t="shared" si="137"/>
        <v>633.99659950121713</v>
      </c>
      <c r="K75" s="82">
        <f t="shared" si="137"/>
        <v>4963.3662516287804</v>
      </c>
      <c r="L75" s="82">
        <f t="shared" si="137"/>
        <v>5417.5980555746837</v>
      </c>
      <c r="M75" s="82">
        <f t="shared" si="137"/>
        <v>3436.1059990268022</v>
      </c>
      <c r="N75" s="82">
        <f t="shared" si="137"/>
        <v>2883.1073356989209</v>
      </c>
      <c r="O75" s="82">
        <f t="shared" si="137"/>
        <v>1813.0361131105192</v>
      </c>
      <c r="P75" s="82">
        <f t="shared" si="137"/>
        <v>468.01197127565138</v>
      </c>
      <c r="Q75" s="83">
        <f t="shared" si="137"/>
        <v>2657.4107586816626</v>
      </c>
      <c r="S75" s="13">
        <v>1998</v>
      </c>
      <c r="T75" s="82">
        <f t="shared" ref="T75:AH75" si="138">T175-T$100</f>
        <v>2719.2212878037608</v>
      </c>
      <c r="U75" s="82">
        <f t="shared" si="138"/>
        <v>2309.9712431081734</v>
      </c>
      <c r="V75" s="82">
        <f t="shared" si="138"/>
        <v>866.15947465847785</v>
      </c>
      <c r="W75" s="82">
        <f t="shared" si="138"/>
        <v>2008.5582288473288</v>
      </c>
      <c r="X75" s="82">
        <f t="shared" si="138"/>
        <v>3444.0169868616786</v>
      </c>
      <c r="Y75" s="82">
        <f t="shared" si="138"/>
        <v>1718.7762232909517</v>
      </c>
      <c r="Z75" s="82">
        <f t="shared" si="138"/>
        <v>775.09218580768174</v>
      </c>
      <c r="AA75" s="82">
        <f t="shared" si="138"/>
        <v>572.97836219472174</v>
      </c>
      <c r="AB75" s="82">
        <f t="shared" si="138"/>
        <v>5016.9274524121402</v>
      </c>
      <c r="AC75" s="82">
        <f t="shared" si="138"/>
        <v>4947.083824495714</v>
      </c>
      <c r="AD75" s="82">
        <f t="shared" si="138"/>
        <v>3261.244863888297</v>
      </c>
      <c r="AE75" s="82">
        <f t="shared" si="138"/>
        <v>3004.9551980796859</v>
      </c>
      <c r="AF75" s="82">
        <f t="shared" si="138"/>
        <v>1544.6580090307598</v>
      </c>
      <c r="AG75" s="82">
        <f t="shared" si="138"/>
        <v>1475.7067571946654</v>
      </c>
      <c r="AH75" s="83">
        <f t="shared" si="138"/>
        <v>2477.5373035474713</v>
      </c>
      <c r="AJ75" s="13">
        <v>1998</v>
      </c>
      <c r="AK75" s="339">
        <f>'FY24 Aurora Prices for SecR'!AF74</f>
        <v>7.69</v>
      </c>
      <c r="AL75" s="339">
        <f>'FY24 Aurora Prices for SecR'!AG74</f>
        <v>22.919</v>
      </c>
      <c r="AM75" s="339">
        <f>'FY24 Aurora Prices for SecR'!AH74</f>
        <v>38.987000000000002</v>
      </c>
      <c r="AN75" s="339">
        <f>'FY24 Aurora Prices for SecR'!AI74</f>
        <v>28.870999999999999</v>
      </c>
      <c r="AO75" s="339">
        <f>'FY24 Aurora Prices for SecR'!AJ74</f>
        <v>30.37</v>
      </c>
      <c r="AP75" s="339">
        <f>'FY24 Aurora Prices for SecR'!AK74</f>
        <v>26.808</v>
      </c>
      <c r="AQ75" s="339">
        <f>'FY24 Aurora Prices for SecR'!AL74</f>
        <v>21.311</v>
      </c>
      <c r="AR75" s="339">
        <f>'FY24 Aurora Prices for SecR'!AM74</f>
        <v>5.3739999999999997</v>
      </c>
      <c r="AS75" s="339">
        <f>'FY24 Aurora Prices for SecR'!AN74</f>
        <v>0</v>
      </c>
      <c r="AT75" s="339">
        <f>'FY24 Aurora Prices for SecR'!AO74</f>
        <v>20.077000000000002</v>
      </c>
      <c r="AU75" s="339">
        <f>'FY24 Aurora Prices for SecR'!AP74</f>
        <v>28.23</v>
      </c>
      <c r="AV75" s="340">
        <f>'FY24 Aurora Prices for SecR'!AQ74</f>
        <v>28.036000000000001</v>
      </c>
      <c r="AW75" s="550"/>
      <c r="AX75" s="13">
        <v>1998</v>
      </c>
      <c r="AY75" s="337">
        <f>'FY24 Aurora Prices for SecR'!AU74</f>
        <v>9.1189999999999998</v>
      </c>
      <c r="AZ75" s="337">
        <f>'FY24 Aurora Prices for SecR'!AV74</f>
        <v>21.798999999999999</v>
      </c>
      <c r="BA75" s="337">
        <f>'FY24 Aurora Prices for SecR'!AW74</f>
        <v>35.564999999999998</v>
      </c>
      <c r="BB75" s="337">
        <f>'FY24 Aurora Prices for SecR'!AX74</f>
        <v>28.914999999999999</v>
      </c>
      <c r="BC75" s="337">
        <f>'FY24 Aurora Prices for SecR'!AY74</f>
        <v>28.11</v>
      </c>
      <c r="BD75" s="337">
        <f>'FY24 Aurora Prices for SecR'!AZ74</f>
        <v>26.405000000000001</v>
      </c>
      <c r="BE75" s="337">
        <f>'FY24 Aurora Prices for SecR'!BA74</f>
        <v>18.617000000000001</v>
      </c>
      <c r="BF75" s="337">
        <f>'FY24 Aurora Prices for SecR'!BB74</f>
        <v>2.5910000000000002</v>
      </c>
      <c r="BG75" s="337">
        <f>'FY24 Aurora Prices for SecR'!BC74</f>
        <v>0</v>
      </c>
      <c r="BH75" s="337">
        <f>'FY24 Aurora Prices for SecR'!BD74</f>
        <v>20.189</v>
      </c>
      <c r="BI75" s="337">
        <f>'FY24 Aurora Prices for SecR'!BE74</f>
        <v>26.018000000000001</v>
      </c>
      <c r="BJ75" s="338">
        <f>'FY24 Aurora Prices for SecR'!BF74</f>
        <v>29.026</v>
      </c>
      <c r="BL75" s="13">
        <v>1998</v>
      </c>
      <c r="BM75" s="21">
        <f t="shared" si="114"/>
        <v>17521784.588939831</v>
      </c>
      <c r="BN75" s="21">
        <f t="shared" si="115"/>
        <v>36702748.092839308</v>
      </c>
      <c r="BO75" s="21">
        <f t="shared" si="116"/>
        <v>25588910.232462946</v>
      </c>
      <c r="BP75" s="21">
        <f t="shared" si="117"/>
        <v>44754374.535348698</v>
      </c>
      <c r="BQ75" s="21">
        <f t="shared" si="118"/>
        <v>91954415.46819061</v>
      </c>
      <c r="BR75" s="21">
        <f t="shared" si="119"/>
        <v>37300036.318441555</v>
      </c>
      <c r="BS75" s="21">
        <f t="shared" si="120"/>
        <v>4900509.2805859856</v>
      </c>
      <c r="BT75" s="21">
        <f t="shared" si="121"/>
        <v>4863996.551509358</v>
      </c>
      <c r="BU75" s="21">
        <f t="shared" si="122"/>
        <v>19844808.895772278</v>
      </c>
      <c r="BV75" s="21">
        <f t="shared" si="123"/>
        <v>0</v>
      </c>
      <c r="BW75" s="21">
        <f t="shared" si="124"/>
        <v>51326104.90599107</v>
      </c>
      <c r="BX75" s="21">
        <f t="shared" si="125"/>
        <v>29300443.231240992</v>
      </c>
      <c r="BY75" s="21">
        <f t="shared" si="128"/>
        <v>19653891.637674224</v>
      </c>
      <c r="BZ75" s="21">
        <f t="shared" si="129"/>
        <v>9447252.2112125959</v>
      </c>
      <c r="CA75" s="22">
        <f t="shared" si="130"/>
        <v>393159275.95020944</v>
      </c>
      <c r="CC75" s="13">
        <v>1998</v>
      </c>
      <c r="CD75" s="21">
        <f t="shared" si="93"/>
        <v>18448654.719070978</v>
      </c>
      <c r="CE75" s="21">
        <f t="shared" si="94"/>
        <v>36255645.452530853</v>
      </c>
      <c r="CF75" s="21">
        <f t="shared" si="95"/>
        <v>22918891.516874198</v>
      </c>
      <c r="CG75" s="21">
        <f t="shared" si="96"/>
        <v>43209631.123217657</v>
      </c>
      <c r="CH75" s="21">
        <f t="shared" si="97"/>
        <v>65057205.360458151</v>
      </c>
      <c r="CI75" s="21">
        <f t="shared" si="98"/>
        <v>33765908.914942198</v>
      </c>
      <c r="CJ75" s="76">
        <f t="shared" si="99"/>
        <v>5194760.8403453808</v>
      </c>
      <c r="CK75" s="76">
        <f t="shared" si="100"/>
        <v>3840169.740832489</v>
      </c>
      <c r="CL75" s="21">
        <f t="shared" si="101"/>
        <v>9671151.1177246924</v>
      </c>
      <c r="CM75" s="21">
        <f t="shared" si="102"/>
        <v>0</v>
      </c>
      <c r="CN75" s="21">
        <f t="shared" si="103"/>
        <v>48985906.782438375</v>
      </c>
      <c r="CO75" s="76">
        <f t="shared" si="104"/>
        <v>28145852.763709422</v>
      </c>
      <c r="CP75" s="76">
        <f t="shared" si="105"/>
        <v>15432542.238321526</v>
      </c>
      <c r="CQ75" s="21">
        <f t="shared" si="106"/>
        <v>30840382.320719302</v>
      </c>
      <c r="CR75" s="22">
        <f t="shared" si="107"/>
        <v>361766702.89118522</v>
      </c>
    </row>
    <row r="76" spans="2:96" x14ac:dyDescent="0.25">
      <c r="B76" s="13">
        <v>1999</v>
      </c>
      <c r="C76" s="82">
        <f t="shared" ref="C76:Q76" si="139">C176-C$100</f>
        <v>-63.849595952547133</v>
      </c>
      <c r="D76" s="82">
        <f t="shared" si="139"/>
        <v>32.116848934708287</v>
      </c>
      <c r="E76" s="82">
        <f t="shared" si="139"/>
        <v>1546.8243868122536</v>
      </c>
      <c r="F76" s="82">
        <f t="shared" si="139"/>
        <v>5849.9719090920835</v>
      </c>
      <c r="G76" s="82">
        <f t="shared" si="139"/>
        <v>5586.6499309105093</v>
      </c>
      <c r="H76" s="82">
        <f t="shared" si="139"/>
        <v>6774.4035731428939</v>
      </c>
      <c r="I76" s="82">
        <f t="shared" si="139"/>
        <v>2840.4210140460873</v>
      </c>
      <c r="J76" s="82">
        <f t="shared" si="139"/>
        <v>2962.1478134021972</v>
      </c>
      <c r="K76" s="82">
        <f t="shared" si="139"/>
        <v>3242.5567638328012</v>
      </c>
      <c r="L76" s="82">
        <f t="shared" si="139"/>
        <v>5579.6710537520821</v>
      </c>
      <c r="M76" s="82">
        <f t="shared" si="139"/>
        <v>5852.5746276684022</v>
      </c>
      <c r="N76" s="82">
        <f t="shared" si="139"/>
        <v>4502.581940444431</v>
      </c>
      <c r="O76" s="82">
        <f t="shared" si="139"/>
        <v>4662.3762851861002</v>
      </c>
      <c r="P76" s="82">
        <f t="shared" si="139"/>
        <v>459.56379869149168</v>
      </c>
      <c r="Q76" s="83">
        <f t="shared" si="139"/>
        <v>3527.9526953020941</v>
      </c>
      <c r="S76" s="13">
        <v>1999</v>
      </c>
      <c r="T76" s="82">
        <f t="shared" ref="T76:AH76" si="140">T176-T$100</f>
        <v>-217.15717667662011</v>
      </c>
      <c r="U76" s="82">
        <f t="shared" si="140"/>
        <v>46.82891237034255</v>
      </c>
      <c r="V76" s="82">
        <f t="shared" si="140"/>
        <v>1228.551944120587</v>
      </c>
      <c r="W76" s="82">
        <f t="shared" si="140"/>
        <v>5440.5055658725287</v>
      </c>
      <c r="X76" s="82">
        <f t="shared" si="140"/>
        <v>5077.1154805923788</v>
      </c>
      <c r="Y76" s="82">
        <f t="shared" si="140"/>
        <v>6572.4430415763618</v>
      </c>
      <c r="Z76" s="82">
        <f t="shared" si="140"/>
        <v>2678.0427669744313</v>
      </c>
      <c r="AA76" s="82">
        <f t="shared" si="140"/>
        <v>3367.0939222763518</v>
      </c>
      <c r="AB76" s="82">
        <f t="shared" si="140"/>
        <v>2668.2642929352796</v>
      </c>
      <c r="AC76" s="82">
        <f t="shared" si="140"/>
        <v>5672.5429060515144</v>
      </c>
      <c r="AD76" s="82">
        <f t="shared" si="140"/>
        <v>6001.2188805594969</v>
      </c>
      <c r="AE76" s="82">
        <f t="shared" si="140"/>
        <v>4557.3561642030054</v>
      </c>
      <c r="AF76" s="82">
        <f t="shared" si="140"/>
        <v>4555.8490649460509</v>
      </c>
      <c r="AG76" s="82">
        <f t="shared" si="140"/>
        <v>1353.1710114468151</v>
      </c>
      <c r="AH76" s="83">
        <f t="shared" si="140"/>
        <v>3369.7162700417211</v>
      </c>
      <c r="AJ76" s="13">
        <v>1999</v>
      </c>
      <c r="AK76" s="339">
        <f>'FY24 Aurora Prices for SecR'!AF75</f>
        <v>25.626000000000001</v>
      </c>
      <c r="AL76" s="339">
        <f>'FY24 Aurora Prices for SecR'!AG75</f>
        <v>30.608000000000001</v>
      </c>
      <c r="AM76" s="339">
        <f>'FY24 Aurora Prices for SecR'!AH75</f>
        <v>32.847000000000001</v>
      </c>
      <c r="AN76" s="339">
        <f>'FY24 Aurora Prices for SecR'!AI75</f>
        <v>18.21</v>
      </c>
      <c r="AO76" s="339">
        <f>'FY24 Aurora Prices for SecR'!AJ75</f>
        <v>23.007000000000001</v>
      </c>
      <c r="AP76" s="339">
        <f>'FY24 Aurora Prices for SecR'!AK75</f>
        <v>7.343</v>
      </c>
      <c r="AQ76" s="339">
        <f>'FY24 Aurora Prices for SecR'!AL75</f>
        <v>6.5670000000000002</v>
      </c>
      <c r="AR76" s="339">
        <f>'FY24 Aurora Prices for SecR'!AM75</f>
        <v>8.4480000000000004</v>
      </c>
      <c r="AS76" s="339">
        <f>'FY24 Aurora Prices for SecR'!AN75</f>
        <v>0</v>
      </c>
      <c r="AT76" s="339">
        <f>'FY24 Aurora Prices for SecR'!AO75</f>
        <v>4.0019999999999998</v>
      </c>
      <c r="AU76" s="339">
        <f>'FY24 Aurora Prices for SecR'!AP75</f>
        <v>18.934000000000001</v>
      </c>
      <c r="AV76" s="340">
        <f>'FY24 Aurora Prices for SecR'!AQ75</f>
        <v>29.914999999999999</v>
      </c>
      <c r="AW76" s="550"/>
      <c r="AX76" s="13">
        <v>1999</v>
      </c>
      <c r="AY76" s="337">
        <f>'FY24 Aurora Prices for SecR'!AU75</f>
        <v>25.776</v>
      </c>
      <c r="AZ76" s="337">
        <f>'FY24 Aurora Prices for SecR'!AV75</f>
        <v>32.158999999999999</v>
      </c>
      <c r="BA76" s="337">
        <f>'FY24 Aurora Prices for SecR'!AW75</f>
        <v>36.000999999999998</v>
      </c>
      <c r="BB76" s="337">
        <f>'FY24 Aurora Prices for SecR'!AX75</f>
        <v>17.670000000000002</v>
      </c>
      <c r="BC76" s="337">
        <f>'FY24 Aurora Prices for SecR'!AY75</f>
        <v>23.193000000000001</v>
      </c>
      <c r="BD76" s="337">
        <f>'FY24 Aurora Prices for SecR'!AZ75</f>
        <v>3.9049999999999998</v>
      </c>
      <c r="BE76" s="337">
        <f>'FY24 Aurora Prices for SecR'!BA75</f>
        <v>6.84</v>
      </c>
      <c r="BF76" s="337">
        <f>'FY24 Aurora Prices for SecR'!BB75</f>
        <v>9.4649999999999999</v>
      </c>
      <c r="BG76" s="337">
        <f>'FY24 Aurora Prices for SecR'!BC75</f>
        <v>0</v>
      </c>
      <c r="BH76" s="337">
        <f>'FY24 Aurora Prices for SecR'!BD75</f>
        <v>4.093</v>
      </c>
      <c r="BI76" s="337">
        <f>'FY24 Aurora Prices for SecR'!BE75</f>
        <v>16.009</v>
      </c>
      <c r="BJ76" s="338">
        <f>'FY24 Aurora Prices for SecR'!BF75</f>
        <v>27.812999999999999</v>
      </c>
      <c r="BL76" s="13">
        <v>1999</v>
      </c>
      <c r="BM76" s="21">
        <f t="shared" si="114"/>
        <v>-1217340.0509346998</v>
      </c>
      <c r="BN76" s="21">
        <f t="shared" si="115"/>
        <v>707783.40877935686</v>
      </c>
      <c r="BO76" s="21">
        <f t="shared" si="116"/>
        <v>37801554.23141484</v>
      </c>
      <c r="BP76" s="21">
        <f t="shared" si="117"/>
        <v>79256823.417637736</v>
      </c>
      <c r="BQ76" s="21">
        <f t="shared" si="118"/>
        <v>86373540.933427826</v>
      </c>
      <c r="BR76" s="21">
        <f t="shared" si="119"/>
        <v>37009867.405565672</v>
      </c>
      <c r="BS76" s="21">
        <f t="shared" si="120"/>
        <v>6715096.1277266368</v>
      </c>
      <c r="BT76" s="21">
        <f t="shared" si="121"/>
        <v>7002872.8886204027</v>
      </c>
      <c r="BU76" s="21">
        <f t="shared" si="122"/>
        <v>20380480.938399471</v>
      </c>
      <c r="BV76" s="21">
        <f t="shared" si="123"/>
        <v>0</v>
      </c>
      <c r="BW76" s="21">
        <f t="shared" si="124"/>
        <v>17425970.722987138</v>
      </c>
      <c r="BX76" s="21">
        <f t="shared" si="125"/>
        <v>30690679.125734948</v>
      </c>
      <c r="BY76" s="21">
        <f t="shared" si="128"/>
        <v>33898534.112146035</v>
      </c>
      <c r="BZ76" s="21">
        <f t="shared" si="129"/>
        <v>9898452.7472563013</v>
      </c>
      <c r="CA76" s="22">
        <f t="shared" si="130"/>
        <v>365944316.00876164</v>
      </c>
      <c r="CC76" s="13">
        <v>1999</v>
      </c>
      <c r="CD76" s="21">
        <f t="shared" si="93"/>
        <v>-4164497.8791963207</v>
      </c>
      <c r="CE76" s="21">
        <f t="shared" si="94"/>
        <v>1084299.1149008491</v>
      </c>
      <c r="CF76" s="21">
        <f t="shared" si="95"/>
        <v>32906449.313972227</v>
      </c>
      <c r="CG76" s="21">
        <f t="shared" si="96"/>
        <v>71523497.611631885</v>
      </c>
      <c r="CH76" s="21">
        <f t="shared" si="97"/>
        <v>79130378.437406719</v>
      </c>
      <c r="CI76" s="21">
        <f t="shared" si="98"/>
        <v>19095050.217552636</v>
      </c>
      <c r="CJ76" s="76">
        <f t="shared" si="99"/>
        <v>6594412.5093978392</v>
      </c>
      <c r="CK76" s="76">
        <f t="shared" si="100"/>
        <v>8291132.0742132869</v>
      </c>
      <c r="CL76" s="21">
        <f t="shared" si="101"/>
        <v>18789810.420278523</v>
      </c>
      <c r="CM76" s="21">
        <f t="shared" si="102"/>
        <v>0</v>
      </c>
      <c r="CN76" s="21">
        <f t="shared" si="103"/>
        <v>18274863.725328736</v>
      </c>
      <c r="CO76" s="76">
        <f t="shared" si="104"/>
        <v>26265137.339781325</v>
      </c>
      <c r="CP76" s="76">
        <f t="shared" si="105"/>
        <v>28006881.669396993</v>
      </c>
      <c r="CQ76" s="21">
        <f t="shared" si="106"/>
        <v>27097736.645786591</v>
      </c>
      <c r="CR76" s="22">
        <f t="shared" si="107"/>
        <v>332895151.20045131</v>
      </c>
    </row>
    <row r="77" spans="2:96" x14ac:dyDescent="0.25">
      <c r="B77" s="13">
        <v>2000</v>
      </c>
      <c r="C77" s="82">
        <f t="shared" ref="C77:Q77" si="141">C177-C$100</f>
        <v>-99.386337045687469</v>
      </c>
      <c r="D77" s="82">
        <f t="shared" si="141"/>
        <v>2961.9303148203981</v>
      </c>
      <c r="E77" s="82">
        <f t="shared" si="141"/>
        <v>2825.6030520075637</v>
      </c>
      <c r="F77" s="82">
        <f t="shared" si="141"/>
        <v>3608.1871703189836</v>
      </c>
      <c r="G77" s="82">
        <f t="shared" si="141"/>
        <v>3505.3062405655091</v>
      </c>
      <c r="H77" s="82">
        <f t="shared" si="141"/>
        <v>3172.2922614774925</v>
      </c>
      <c r="I77" s="82">
        <f t="shared" si="141"/>
        <v>3668.0345522190783</v>
      </c>
      <c r="J77" s="82">
        <f t="shared" si="141"/>
        <v>4060.7634202873278</v>
      </c>
      <c r="K77" s="82">
        <f t="shared" si="141"/>
        <v>3492.4492628049011</v>
      </c>
      <c r="L77" s="82">
        <f t="shared" si="141"/>
        <v>1568.4991263815327</v>
      </c>
      <c r="M77" s="82">
        <f t="shared" si="141"/>
        <v>2734.0555879820531</v>
      </c>
      <c r="N77" s="82">
        <f t="shared" si="141"/>
        <v>1717.6806479714005</v>
      </c>
      <c r="O77" s="82">
        <f t="shared" si="141"/>
        <v>42.96099068589956</v>
      </c>
      <c r="P77" s="82">
        <f t="shared" si="141"/>
        <v>-77.782864539498405</v>
      </c>
      <c r="Q77" s="83">
        <f t="shared" si="141"/>
        <v>2368.9215950463476</v>
      </c>
      <c r="S77" s="13">
        <v>2000</v>
      </c>
      <c r="T77" s="82">
        <f t="shared" ref="T77:AH77" si="142">T177-T$100</f>
        <v>-211.32917420283957</v>
      </c>
      <c r="U77" s="82">
        <f t="shared" si="142"/>
        <v>3108.0989803607226</v>
      </c>
      <c r="V77" s="82">
        <f t="shared" si="142"/>
        <v>2705.3054645735265</v>
      </c>
      <c r="W77" s="82">
        <f t="shared" si="142"/>
        <v>3189.8996547997285</v>
      </c>
      <c r="X77" s="82">
        <f t="shared" si="142"/>
        <v>3664.4928249077775</v>
      </c>
      <c r="Y77" s="82">
        <f t="shared" si="142"/>
        <v>2712.8980499325608</v>
      </c>
      <c r="Z77" s="82">
        <f t="shared" si="142"/>
        <v>2673.2263236362414</v>
      </c>
      <c r="AA77" s="82">
        <f t="shared" si="142"/>
        <v>4303.9858998296822</v>
      </c>
      <c r="AB77" s="82">
        <f t="shared" si="142"/>
        <v>3220.0105641061209</v>
      </c>
      <c r="AC77" s="82">
        <f t="shared" si="142"/>
        <v>2466.8307868487736</v>
      </c>
      <c r="AD77" s="82">
        <f t="shared" si="142"/>
        <v>2277.3661192822374</v>
      </c>
      <c r="AE77" s="82">
        <f t="shared" si="142"/>
        <v>1708.6749348499561</v>
      </c>
      <c r="AF77" s="82">
        <f t="shared" si="142"/>
        <v>-221.84709047646993</v>
      </c>
      <c r="AG77" s="82">
        <f t="shared" si="142"/>
        <v>843.98504428912565</v>
      </c>
      <c r="AH77" s="83">
        <f t="shared" si="142"/>
        <v>2268.626480939125</v>
      </c>
      <c r="AJ77" s="13">
        <v>2000</v>
      </c>
      <c r="AK77" s="339">
        <f>'FY24 Aurora Prices for SecR'!AF76</f>
        <v>23.196000000000002</v>
      </c>
      <c r="AL77" s="339">
        <f>'FY24 Aurora Prices for SecR'!AG76</f>
        <v>19.350999999999999</v>
      </c>
      <c r="AM77" s="339">
        <f>'FY24 Aurora Prices for SecR'!AH76</f>
        <v>31.09</v>
      </c>
      <c r="AN77" s="339">
        <f>'FY24 Aurora Prices for SecR'!AI76</f>
        <v>27.934000000000001</v>
      </c>
      <c r="AO77" s="339">
        <f>'FY24 Aurora Prices for SecR'!AJ76</f>
        <v>33.915999999999997</v>
      </c>
      <c r="AP77" s="339">
        <f>'FY24 Aurora Prices for SecR'!AK76</f>
        <v>28.187999999999999</v>
      </c>
      <c r="AQ77" s="339">
        <f>'FY24 Aurora Prices for SecR'!AL76</f>
        <v>6.8890000000000002</v>
      </c>
      <c r="AR77" s="339">
        <f>'FY24 Aurora Prices for SecR'!AM76</f>
        <v>11.946</v>
      </c>
      <c r="AS77" s="339">
        <f>'FY24 Aurora Prices for SecR'!AN76</f>
        <v>16.295000000000002</v>
      </c>
      <c r="AT77" s="339">
        <f>'FY24 Aurora Prices for SecR'!AO76</f>
        <v>26.574999999999999</v>
      </c>
      <c r="AU77" s="339">
        <f>'FY24 Aurora Prices for SecR'!AP76</f>
        <v>35.643999999999998</v>
      </c>
      <c r="AV77" s="340">
        <f>'FY24 Aurora Prices for SecR'!AQ76</f>
        <v>34.459000000000003</v>
      </c>
      <c r="AW77" s="550"/>
      <c r="AX77" s="13">
        <v>2000</v>
      </c>
      <c r="AY77" s="337">
        <f>'FY24 Aurora Prices for SecR'!AU76</f>
        <v>23.606000000000002</v>
      </c>
      <c r="AZ77" s="337">
        <f>'FY24 Aurora Prices for SecR'!AV76</f>
        <v>20.035</v>
      </c>
      <c r="BA77" s="337">
        <f>'FY24 Aurora Prices for SecR'!AW76</f>
        <v>28.864000000000001</v>
      </c>
      <c r="BB77" s="337">
        <f>'FY24 Aurora Prices for SecR'!AX76</f>
        <v>26.263999999999999</v>
      </c>
      <c r="BC77" s="337">
        <f>'FY24 Aurora Prices for SecR'!AY76</f>
        <v>30.077000000000002</v>
      </c>
      <c r="BD77" s="337">
        <f>'FY24 Aurora Prices for SecR'!AZ76</f>
        <v>25.356000000000002</v>
      </c>
      <c r="BE77" s="337">
        <f>'FY24 Aurora Prices for SecR'!BA76</f>
        <v>7.0179999999999998</v>
      </c>
      <c r="BF77" s="337">
        <f>'FY24 Aurora Prices for SecR'!BB76</f>
        <v>11.597</v>
      </c>
      <c r="BG77" s="337">
        <f>'FY24 Aurora Prices for SecR'!BC76</f>
        <v>14.305</v>
      </c>
      <c r="BH77" s="337">
        <f>'FY24 Aurora Prices for SecR'!BD76</f>
        <v>27.344000000000001</v>
      </c>
      <c r="BI77" s="337">
        <f>'FY24 Aurora Prices for SecR'!BE76</f>
        <v>33.814</v>
      </c>
      <c r="BJ77" s="338">
        <f>'FY24 Aurora Prices for SecR'!BF76</f>
        <v>31.707000000000001</v>
      </c>
      <c r="BL77" s="13">
        <v>2000</v>
      </c>
      <c r="BM77" s="21">
        <f t="shared" si="114"/>
        <v>-1715191.9127391544</v>
      </c>
      <c r="BN77" s="21">
        <f t="shared" si="115"/>
        <v>41267745.735904455</v>
      </c>
      <c r="BO77" s="21">
        <f t="shared" si="116"/>
        <v>65358911.171864882</v>
      </c>
      <c r="BP77" s="21">
        <f t="shared" si="117"/>
        <v>74988578.709273726</v>
      </c>
      <c r="BQ77" s="21">
        <f t="shared" si="118"/>
        <v>79891369.457773313</v>
      </c>
      <c r="BR77" s="21">
        <f t="shared" si="119"/>
        <v>66528907.254296511</v>
      </c>
      <c r="BS77" s="21">
        <f t="shared" si="120"/>
        <v>9096872.4108854029</v>
      </c>
      <c r="BT77" s="21">
        <f t="shared" si="121"/>
        <v>10070855.712849384</v>
      </c>
      <c r="BU77" s="21">
        <f t="shared" si="122"/>
        <v>31040274.376739707</v>
      </c>
      <c r="BV77" s="21">
        <f t="shared" si="123"/>
        <v>18402259.150358696</v>
      </c>
      <c r="BW77" s="21">
        <f t="shared" si="124"/>
        <v>54057200.274463549</v>
      </c>
      <c r="BX77" s="21">
        <f t="shared" si="125"/>
        <v>22041003.245865334</v>
      </c>
      <c r="BY77" s="21">
        <f t="shared" si="128"/>
        <v>588019.79597115028</v>
      </c>
      <c r="BZ77" s="21">
        <f t="shared" si="129"/>
        <v>-1929830.2049999346</v>
      </c>
      <c r="CA77" s="22">
        <f t="shared" si="130"/>
        <v>469686975.17850697</v>
      </c>
      <c r="CC77" s="13">
        <v>2000</v>
      </c>
      <c r="CD77" s="21">
        <f t="shared" si="93"/>
        <v>-3711545.5457567796</v>
      </c>
      <c r="CE77" s="21">
        <f t="shared" si="94"/>
        <v>44834949.411499493</v>
      </c>
      <c r="CF77" s="21">
        <f t="shared" si="95"/>
        <v>58095937.075511001</v>
      </c>
      <c r="CG77" s="21">
        <f t="shared" si="96"/>
        <v>62331966.253043093</v>
      </c>
      <c r="CH77" s="21">
        <f t="shared" si="97"/>
        <v>74065790.866872832</v>
      </c>
      <c r="CI77" s="21">
        <f t="shared" si="98"/>
        <v>51178452.757842973</v>
      </c>
      <c r="CJ77" s="76">
        <f t="shared" si="99"/>
        <v>6753852.8421404911</v>
      </c>
      <c r="CK77" s="76">
        <f t="shared" si="100"/>
        <v>10873934.296201695</v>
      </c>
      <c r="CL77" s="21">
        <f t="shared" si="101"/>
        <v>27782792.108882379</v>
      </c>
      <c r="CM77" s="21">
        <f t="shared" si="102"/>
        <v>25407370.372227628</v>
      </c>
      <c r="CN77" s="21">
        <f t="shared" si="103"/>
        <v>46330590.579246208</v>
      </c>
      <c r="CO77" s="76">
        <f t="shared" si="104"/>
        <v>20799768.328925908</v>
      </c>
      <c r="CP77" s="76">
        <f t="shared" si="105"/>
        <v>-2880590.4066706002</v>
      </c>
      <c r="CQ77" s="21">
        <f t="shared" si="106"/>
        <v>19267368.33547822</v>
      </c>
      <c r="CR77" s="22">
        <f t="shared" si="107"/>
        <v>441130637.27544457</v>
      </c>
    </row>
    <row r="78" spans="2:96" x14ac:dyDescent="0.25">
      <c r="B78" s="13">
        <v>2001</v>
      </c>
      <c r="C78" s="82">
        <f t="shared" ref="C78:Q78" si="143">C178-C$100</f>
        <v>-200.51630176742674</v>
      </c>
      <c r="D78" s="82">
        <f t="shared" si="143"/>
        <v>185.38267344266842</v>
      </c>
      <c r="E78" s="82">
        <f t="shared" si="143"/>
        <v>-525.113963765677</v>
      </c>
      <c r="F78" s="82">
        <f t="shared" si="143"/>
        <v>-50.001461107106479</v>
      </c>
      <c r="G78" s="82">
        <f t="shared" si="143"/>
        <v>804.76486549477977</v>
      </c>
      <c r="H78" s="82">
        <f t="shared" si="143"/>
        <v>-251.32772372423642</v>
      </c>
      <c r="I78" s="82">
        <f t="shared" si="143"/>
        <v>-835.81965768420196</v>
      </c>
      <c r="J78" s="82">
        <f t="shared" si="143"/>
        <v>-1466.2366502626728</v>
      </c>
      <c r="K78" s="82">
        <f t="shared" si="143"/>
        <v>521.64435332748053</v>
      </c>
      <c r="L78" s="82">
        <f t="shared" si="143"/>
        <v>248.15909425677273</v>
      </c>
      <c r="M78" s="82">
        <f t="shared" si="143"/>
        <v>13.73275509555242</v>
      </c>
      <c r="N78" s="82">
        <f t="shared" si="143"/>
        <v>496.24453496897058</v>
      </c>
      <c r="O78" s="82">
        <f t="shared" si="143"/>
        <v>-146.08833886738012</v>
      </c>
      <c r="P78" s="82">
        <f t="shared" si="143"/>
        <v>-214.75480235609848</v>
      </c>
      <c r="Q78" s="83">
        <f t="shared" si="143"/>
        <v>-37.732920568740155</v>
      </c>
      <c r="S78" s="13">
        <v>2001</v>
      </c>
      <c r="T78" s="82">
        <f t="shared" ref="T78:AH78" si="144">T178-T$100</f>
        <v>-214.84773715933989</v>
      </c>
      <c r="U78" s="82">
        <f t="shared" si="144"/>
        <v>188.10501085640317</v>
      </c>
      <c r="V78" s="82">
        <f t="shared" si="144"/>
        <v>-775.44719999516292</v>
      </c>
      <c r="W78" s="82">
        <f t="shared" si="144"/>
        <v>-697.51364077835115</v>
      </c>
      <c r="X78" s="82">
        <f t="shared" si="144"/>
        <v>424.08009474202845</v>
      </c>
      <c r="Y78" s="82">
        <f t="shared" si="144"/>
        <v>-772.8679249630286</v>
      </c>
      <c r="Z78" s="82">
        <f t="shared" si="144"/>
        <v>-845.64726568556853</v>
      </c>
      <c r="AA78" s="82">
        <f t="shared" si="144"/>
        <v>-1641.4139333284584</v>
      </c>
      <c r="AB78" s="82">
        <f t="shared" si="144"/>
        <v>414.43888837264058</v>
      </c>
      <c r="AC78" s="82">
        <f t="shared" si="144"/>
        <v>209.52309137151406</v>
      </c>
      <c r="AD78" s="82">
        <f t="shared" si="144"/>
        <v>-93.540454015642354</v>
      </c>
      <c r="AE78" s="82">
        <f t="shared" si="144"/>
        <v>401.87853542017547</v>
      </c>
      <c r="AF78" s="82">
        <f t="shared" si="144"/>
        <v>-292.52375382844912</v>
      </c>
      <c r="AG78" s="82">
        <f t="shared" si="144"/>
        <v>734.32692116716498</v>
      </c>
      <c r="AH78" s="83">
        <f t="shared" si="144"/>
        <v>-229.88806138840755</v>
      </c>
      <c r="AJ78" s="13">
        <v>2001</v>
      </c>
      <c r="AK78" s="339">
        <f>'FY24 Aurora Prices for SecR'!AF77</f>
        <v>24.001000000000001</v>
      </c>
      <c r="AL78" s="339">
        <f>'FY24 Aurora Prices for SecR'!AG77</f>
        <v>31.675999999999998</v>
      </c>
      <c r="AM78" s="339">
        <f>'FY24 Aurora Prices for SecR'!AH77</f>
        <v>42.329000000000001</v>
      </c>
      <c r="AN78" s="339">
        <f>'FY24 Aurora Prices for SecR'!AI77</f>
        <v>44.094000000000001</v>
      </c>
      <c r="AO78" s="339">
        <f>'FY24 Aurora Prices for SecR'!AJ77</f>
        <v>39.799999999999997</v>
      </c>
      <c r="AP78" s="339">
        <f>'FY24 Aurora Prices for SecR'!AK77</f>
        <v>37.540999999999997</v>
      </c>
      <c r="AQ78" s="339">
        <f>'FY24 Aurora Prices for SecR'!AL77</f>
        <v>31.623000000000001</v>
      </c>
      <c r="AR78" s="339">
        <f>'FY24 Aurora Prices for SecR'!AM77</f>
        <v>27.672000000000001</v>
      </c>
      <c r="AS78" s="339">
        <f>'FY24 Aurora Prices for SecR'!AN77</f>
        <v>25.492000000000001</v>
      </c>
      <c r="AT78" s="339">
        <f>'FY24 Aurora Prices for SecR'!AO77</f>
        <v>34.729999999999997</v>
      </c>
      <c r="AU78" s="339">
        <f>'FY24 Aurora Prices for SecR'!AP77</f>
        <v>38.706000000000003</v>
      </c>
      <c r="AV78" s="340">
        <f>'FY24 Aurora Prices for SecR'!AQ77</f>
        <v>35.531999999999996</v>
      </c>
      <c r="AW78" s="550"/>
      <c r="AX78" s="13">
        <v>2001</v>
      </c>
      <c r="AY78" s="337">
        <f>'FY24 Aurora Prices for SecR'!AU77</f>
        <v>24.093</v>
      </c>
      <c r="AZ78" s="337">
        <f>'FY24 Aurora Prices for SecR'!AV77</f>
        <v>33.301000000000002</v>
      </c>
      <c r="BA78" s="337">
        <f>'FY24 Aurora Prices for SecR'!AW77</f>
        <v>41.232999999999997</v>
      </c>
      <c r="BB78" s="337">
        <f>'FY24 Aurora Prices for SecR'!AX77</f>
        <v>42.973999999999997</v>
      </c>
      <c r="BC78" s="337">
        <f>'FY24 Aurora Prices for SecR'!AY77</f>
        <v>41.008000000000003</v>
      </c>
      <c r="BD78" s="337">
        <f>'FY24 Aurora Prices for SecR'!AZ77</f>
        <v>34.588999999999999</v>
      </c>
      <c r="BE78" s="337">
        <f>'FY24 Aurora Prices for SecR'!BA77</f>
        <v>30.567</v>
      </c>
      <c r="BF78" s="337">
        <f>'FY24 Aurora Prices for SecR'!BB77</f>
        <v>24.558</v>
      </c>
      <c r="BG78" s="337">
        <f>'FY24 Aurora Prices for SecR'!BC77</f>
        <v>23.888999999999999</v>
      </c>
      <c r="BH78" s="337">
        <f>'FY24 Aurora Prices for SecR'!BD77</f>
        <v>35.435000000000002</v>
      </c>
      <c r="BI78" s="337">
        <f>'FY24 Aurora Prices for SecR'!BE77</f>
        <v>37.356000000000002</v>
      </c>
      <c r="BJ78" s="338">
        <f>'FY24 Aurora Prices for SecR'!BF77</f>
        <v>33.317</v>
      </c>
      <c r="BL78" s="13">
        <v>2001</v>
      </c>
      <c r="BM78" s="21">
        <f t="shared" si="114"/>
        <v>-3580568.2684876872</v>
      </c>
      <c r="BN78" s="21">
        <f t="shared" si="115"/>
        <v>4227970.7260583751</v>
      </c>
      <c r="BO78" s="21">
        <f t="shared" si="116"/>
        <v>-16537296.435344581</v>
      </c>
      <c r="BP78" s="21">
        <f t="shared" si="117"/>
        <v>-1640344.7329862243</v>
      </c>
      <c r="BQ78" s="21">
        <f t="shared" si="118"/>
        <v>21523919.186577182</v>
      </c>
      <c r="BR78" s="21">
        <f t="shared" si="119"/>
        <v>-7019709.9927906794</v>
      </c>
      <c r="BS78" s="21">
        <f t="shared" si="120"/>
        <v>-9515205.0125811063</v>
      </c>
      <c r="BT78" s="21">
        <f t="shared" si="121"/>
        <v>-16692048.572852341</v>
      </c>
      <c r="BU78" s="21">
        <f t="shared" si="122"/>
        <v>10739597.253686864</v>
      </c>
      <c r="BV78" s="21">
        <f t="shared" si="123"/>
        <v>4554771.5741714286</v>
      </c>
      <c r="BW78" s="21">
        <f t="shared" si="124"/>
        <v>354842.30684459041</v>
      </c>
      <c r="BX78" s="21">
        <f t="shared" si="125"/>
        <v>6914750.7493832316</v>
      </c>
      <c r="BY78" s="21">
        <f t="shared" si="128"/>
        <v>-2171326.1737731132</v>
      </c>
      <c r="BZ78" s="21">
        <f t="shared" si="129"/>
        <v>-5494080.698868162</v>
      </c>
      <c r="CA78" s="22">
        <f t="shared" si="130"/>
        <v>-14334728.090962224</v>
      </c>
      <c r="CC78" s="13">
        <v>2001</v>
      </c>
      <c r="CD78" s="21">
        <f t="shared" si="93"/>
        <v>-3851186.9393467018</v>
      </c>
      <c r="CE78" s="21">
        <f t="shared" si="94"/>
        <v>4510141.1759009389</v>
      </c>
      <c r="CF78" s="21">
        <f t="shared" si="95"/>
        <v>-23788666.71166601</v>
      </c>
      <c r="CG78" s="21">
        <f t="shared" si="96"/>
        <v>-22301363.691913791</v>
      </c>
      <c r="CH78" s="21">
        <f t="shared" si="97"/>
        <v>11686534.624921702</v>
      </c>
      <c r="CI78" s="21">
        <f t="shared" si="98"/>
        <v>-19889150.120470371</v>
      </c>
      <c r="CJ78" s="76">
        <f t="shared" si="99"/>
        <v>-9305603.9892758783</v>
      </c>
      <c r="CK78" s="76">
        <f t="shared" si="100"/>
        <v>-18062315.892018355</v>
      </c>
      <c r="CL78" s="21">
        <f t="shared" si="101"/>
        <v>7572275.9241675492</v>
      </c>
      <c r="CM78" s="21">
        <f t="shared" si="102"/>
        <v>3603813.9334373511</v>
      </c>
      <c r="CN78" s="21">
        <f t="shared" si="103"/>
        <v>-2466066.8551049493</v>
      </c>
      <c r="CO78" s="76">
        <f t="shared" si="104"/>
        <v>5404526.8448961871</v>
      </c>
      <c r="CP78" s="76">
        <f t="shared" si="105"/>
        <v>-4196166.6616379693</v>
      </c>
      <c r="CQ78" s="21">
        <f t="shared" si="106"/>
        <v>17615210.423419032</v>
      </c>
      <c r="CR78" s="22">
        <f t="shared" si="107"/>
        <v>-53468017.93469128</v>
      </c>
    </row>
    <row r="79" spans="2:96" x14ac:dyDescent="0.25">
      <c r="B79" s="13">
        <v>2002</v>
      </c>
      <c r="C79" s="82">
        <f t="shared" ref="C79:Q79" si="145">C179-C$100</f>
        <v>-766.40814752878669</v>
      </c>
      <c r="D79" s="82">
        <f t="shared" si="145"/>
        <v>-184.74306518998128</v>
      </c>
      <c r="E79" s="82">
        <f t="shared" si="145"/>
        <v>184.93177593323344</v>
      </c>
      <c r="F79" s="82">
        <f t="shared" si="145"/>
        <v>-6.8128869273659802</v>
      </c>
      <c r="G79" s="82">
        <f t="shared" si="145"/>
        <v>265.08844523049993</v>
      </c>
      <c r="H79" s="82">
        <f t="shared" si="145"/>
        <v>612.03145075564316</v>
      </c>
      <c r="I79" s="82">
        <f t="shared" si="145"/>
        <v>1768.1307147047073</v>
      </c>
      <c r="J79" s="82">
        <f t="shared" si="145"/>
        <v>3486.9410618796674</v>
      </c>
      <c r="K79" s="82">
        <f t="shared" si="145"/>
        <v>3062.1875593209406</v>
      </c>
      <c r="L79" s="82">
        <f t="shared" si="145"/>
        <v>5271.0672819586825</v>
      </c>
      <c r="M79" s="82">
        <f t="shared" si="145"/>
        <v>4312.4961991017026</v>
      </c>
      <c r="N79" s="82">
        <f t="shared" si="145"/>
        <v>952.54626043180087</v>
      </c>
      <c r="O79" s="82">
        <f t="shared" si="145"/>
        <v>984.46361886871</v>
      </c>
      <c r="P79" s="82">
        <f t="shared" si="145"/>
        <v>126.12933330953183</v>
      </c>
      <c r="Q79" s="83">
        <f t="shared" si="145"/>
        <v>1371.932857842301</v>
      </c>
      <c r="S79" s="13">
        <v>2002</v>
      </c>
      <c r="T79" s="82">
        <f t="shared" ref="T79:AH79" si="146">T179-T$100</f>
        <v>-815.21481792548002</v>
      </c>
      <c r="U79" s="82">
        <f t="shared" si="146"/>
        <v>-179.11847433194725</v>
      </c>
      <c r="V79" s="82">
        <f t="shared" si="146"/>
        <v>89.770396673287905</v>
      </c>
      <c r="W79" s="82">
        <f t="shared" si="146"/>
        <v>-574.30024780589065</v>
      </c>
      <c r="X79" s="82">
        <f t="shared" si="146"/>
        <v>-197.68757123473188</v>
      </c>
      <c r="Y79" s="82">
        <f t="shared" si="146"/>
        <v>451.09024999119174</v>
      </c>
      <c r="Z79" s="82">
        <f t="shared" si="146"/>
        <v>1498.1757794198111</v>
      </c>
      <c r="AA79" s="82">
        <f t="shared" si="146"/>
        <v>3478.9578377175822</v>
      </c>
      <c r="AB79" s="82">
        <f t="shared" si="146"/>
        <v>3151.7463782459008</v>
      </c>
      <c r="AC79" s="82">
        <f t="shared" si="146"/>
        <v>4706.3499042657149</v>
      </c>
      <c r="AD79" s="82">
        <f t="shared" si="146"/>
        <v>4162.3315960684968</v>
      </c>
      <c r="AE79" s="82">
        <f t="shared" si="146"/>
        <v>850.05354483639621</v>
      </c>
      <c r="AF79" s="82">
        <f t="shared" si="146"/>
        <v>656.09234340899002</v>
      </c>
      <c r="AG79" s="82">
        <f t="shared" si="146"/>
        <v>1031.550310560905</v>
      </c>
      <c r="AH79" s="83">
        <f t="shared" si="146"/>
        <v>1173.5080749709068</v>
      </c>
      <c r="AJ79" s="13">
        <v>2002</v>
      </c>
      <c r="AK79" s="339">
        <f>'FY24 Aurora Prices for SecR'!AF78</f>
        <v>27.387</v>
      </c>
      <c r="AL79" s="339">
        <f>'FY24 Aurora Prices for SecR'!AG78</f>
        <v>36.165999999999997</v>
      </c>
      <c r="AM79" s="339">
        <f>'FY24 Aurora Prices for SecR'!AH78</f>
        <v>40.390999999999998</v>
      </c>
      <c r="AN79" s="339">
        <f>'FY24 Aurora Prices for SecR'!AI78</f>
        <v>42.597000000000001</v>
      </c>
      <c r="AO79" s="339">
        <f>'FY24 Aurora Prices for SecR'!AJ78</f>
        <v>45.005000000000003</v>
      </c>
      <c r="AP79" s="339">
        <f>'FY24 Aurora Prices for SecR'!AK78</f>
        <v>34.747</v>
      </c>
      <c r="AQ79" s="339">
        <f>'FY24 Aurora Prices for SecR'!AL78</f>
        <v>14.005000000000001</v>
      </c>
      <c r="AR79" s="339">
        <f>'FY24 Aurora Prices for SecR'!AM78</f>
        <v>12.619</v>
      </c>
      <c r="AS79" s="339">
        <f>'FY24 Aurora Prices for SecR'!AN78</f>
        <v>0</v>
      </c>
      <c r="AT79" s="339">
        <f>'FY24 Aurora Prices for SecR'!AO78</f>
        <v>16.93</v>
      </c>
      <c r="AU79" s="339">
        <f>'FY24 Aurora Prices for SecR'!AP78</f>
        <v>33.445</v>
      </c>
      <c r="AV79" s="340">
        <f>'FY24 Aurora Prices for SecR'!AQ78</f>
        <v>30.611000000000001</v>
      </c>
      <c r="AW79" s="550"/>
      <c r="AX79" s="13">
        <v>2002</v>
      </c>
      <c r="AY79" s="337">
        <f>'FY24 Aurora Prices for SecR'!AU78</f>
        <v>26.152999999999999</v>
      </c>
      <c r="AZ79" s="337">
        <f>'FY24 Aurora Prices for SecR'!AV78</f>
        <v>33.573999999999998</v>
      </c>
      <c r="BA79" s="337">
        <f>'FY24 Aurora Prices for SecR'!AW78</f>
        <v>37.86</v>
      </c>
      <c r="BB79" s="337">
        <f>'FY24 Aurora Prices for SecR'!AX78</f>
        <v>39.607999999999997</v>
      </c>
      <c r="BC79" s="337">
        <f>'FY24 Aurora Prices for SecR'!AY78</f>
        <v>40.646000000000001</v>
      </c>
      <c r="BD79" s="337">
        <f>'FY24 Aurora Prices for SecR'!AZ78</f>
        <v>32.372999999999998</v>
      </c>
      <c r="BE79" s="337">
        <f>'FY24 Aurora Prices for SecR'!BA78</f>
        <v>12.099</v>
      </c>
      <c r="BF79" s="337">
        <f>'FY24 Aurora Prices for SecR'!BB78</f>
        <v>9.6010000000000009</v>
      </c>
      <c r="BG79" s="337">
        <f>'FY24 Aurora Prices for SecR'!BC78</f>
        <v>1.044</v>
      </c>
      <c r="BH79" s="337">
        <f>'FY24 Aurora Prices for SecR'!BD78</f>
        <v>16.763000000000002</v>
      </c>
      <c r="BI79" s="337">
        <f>'FY24 Aurora Prices for SecR'!BE78</f>
        <v>33.466000000000001</v>
      </c>
      <c r="BJ79" s="338">
        <f>'FY24 Aurora Prices for SecR'!BF78</f>
        <v>30.763000000000002</v>
      </c>
      <c r="BL79" s="13">
        <v>2002</v>
      </c>
      <c r="BM79" s="21">
        <f>(C79*BM$5*24)*AK79</f>
        <v>-15616277.232659936</v>
      </c>
      <c r="BN79" s="21">
        <f t="shared" si="115"/>
        <v>-4810620.7408758206</v>
      </c>
      <c r="BO79" s="21">
        <f t="shared" si="116"/>
        <v>5557367.0451191086</v>
      </c>
      <c r="BP79" s="21">
        <f t="shared" si="117"/>
        <v>-215915.15706708646</v>
      </c>
      <c r="BQ79" s="21">
        <f t="shared" si="118"/>
        <v>8017165.2809462929</v>
      </c>
      <c r="BR79" s="21">
        <f t="shared" si="119"/>
        <v>15822095.073638313</v>
      </c>
      <c r="BS79" s="21">
        <f t="shared" si="120"/>
        <v>8914561.4373981934</v>
      </c>
      <c r="BT79" s="21">
        <f t="shared" si="121"/>
        <v>17580459.445784908</v>
      </c>
      <c r="BU79" s="21">
        <f t="shared" si="122"/>
        <v>28749458.139436785</v>
      </c>
      <c r="BV79" s="21">
        <f t="shared" si="123"/>
        <v>0</v>
      </c>
      <c r="BW79" s="21">
        <f t="shared" si="124"/>
        <v>54319857.124189124</v>
      </c>
      <c r="BX79" s="21">
        <f t="shared" si="125"/>
        <v>11468847.484850969</v>
      </c>
      <c r="BY79" s="21">
        <f t="shared" si="128"/>
        <v>12643348.121496579</v>
      </c>
      <c r="BZ79" s="21">
        <f t="shared" si="129"/>
        <v>2779880.415795417</v>
      </c>
      <c r="CA79" s="22">
        <f t="shared" si="130"/>
        <v>145210226.43805283</v>
      </c>
      <c r="CC79" s="13">
        <v>2002</v>
      </c>
      <c r="CD79" s="21">
        <f t="shared" si="93"/>
        <v>-15862312.971104577</v>
      </c>
      <c r="CE79" s="21">
        <f t="shared" si="94"/>
        <v>-4329881.0331989741</v>
      </c>
      <c r="CF79" s="21">
        <f t="shared" si="95"/>
        <v>2528638.170229706</v>
      </c>
      <c r="CG79" s="21">
        <f t="shared" si="96"/>
        <v>-16923681.856031213</v>
      </c>
      <c r="CH79" s="21">
        <f t="shared" si="97"/>
        <v>-5399660.4617134444</v>
      </c>
      <c r="CI79" s="21">
        <f t="shared" si="98"/>
        <v>10864739.629245847</v>
      </c>
      <c r="CJ79" s="76">
        <f t="shared" si="99"/>
        <v>6525514.3518721052</v>
      </c>
      <c r="CK79" s="76">
        <f t="shared" si="100"/>
        <v>15153087.916276211</v>
      </c>
      <c r="CL79" s="21">
        <f t="shared" si="101"/>
        <v>22513378.23128894</v>
      </c>
      <c r="CM79" s="21">
        <f t="shared" si="102"/>
        <v>3537669.0960384523</v>
      </c>
      <c r="CN79" s="21">
        <f t="shared" si="103"/>
        <v>51911234.421402782</v>
      </c>
      <c r="CO79" s="76">
        <f t="shared" si="104"/>
        <v>10241241.095338142</v>
      </c>
      <c r="CP79" s="76">
        <f t="shared" si="105"/>
        <v>8431405.9639777001</v>
      </c>
      <c r="CQ79" s="21">
        <f t="shared" si="106"/>
        <v>22848179.186725289</v>
      </c>
      <c r="CR79" s="22">
        <f t="shared" si="107"/>
        <v>112039551.74034695</v>
      </c>
    </row>
    <row r="80" spans="2:96" x14ac:dyDescent="0.25">
      <c r="B80" s="13">
        <v>2003</v>
      </c>
      <c r="C80" s="82">
        <f t="shared" ref="C80:Q80" si="147">C180-C$100</f>
        <v>-241.29583117524726</v>
      </c>
      <c r="D80" s="82">
        <f t="shared" si="147"/>
        <v>591.24557234974873</v>
      </c>
      <c r="E80" s="82">
        <f t="shared" si="147"/>
        <v>-555.58137222376718</v>
      </c>
      <c r="F80" s="82">
        <f t="shared" si="147"/>
        <v>52.603906929653931</v>
      </c>
      <c r="G80" s="82">
        <f t="shared" si="147"/>
        <v>1111.9636697245805</v>
      </c>
      <c r="H80" s="82">
        <f t="shared" si="147"/>
        <v>2825.8532069454741</v>
      </c>
      <c r="I80" s="82">
        <f t="shared" si="147"/>
        <v>1549.0021900603579</v>
      </c>
      <c r="J80" s="82">
        <f t="shared" si="147"/>
        <v>1842.4812968441574</v>
      </c>
      <c r="K80" s="82">
        <f t="shared" si="147"/>
        <v>1788.4200481354101</v>
      </c>
      <c r="L80" s="82">
        <f t="shared" si="147"/>
        <v>4161.4923756818835</v>
      </c>
      <c r="M80" s="82">
        <f t="shared" si="147"/>
        <v>398.58772533508272</v>
      </c>
      <c r="N80" s="82">
        <f t="shared" si="147"/>
        <v>-355.58692515831899</v>
      </c>
      <c r="O80" s="82">
        <f t="shared" si="147"/>
        <v>-99.112663847809927</v>
      </c>
      <c r="P80" s="82">
        <f t="shared" si="147"/>
        <v>-164.08163102065828</v>
      </c>
      <c r="Q80" s="83">
        <f t="shared" si="147"/>
        <v>952.39876165270198</v>
      </c>
      <c r="S80" s="13">
        <v>2003</v>
      </c>
      <c r="T80" s="82">
        <f t="shared" ref="T80:AH80" si="148">T180-T$100</f>
        <v>-308.43242377005936</v>
      </c>
      <c r="U80" s="82">
        <f t="shared" si="148"/>
        <v>637.37908686414266</v>
      </c>
      <c r="V80" s="82">
        <f t="shared" si="148"/>
        <v>-778.88179071941249</v>
      </c>
      <c r="W80" s="82">
        <f t="shared" si="148"/>
        <v>-192.68843463539997</v>
      </c>
      <c r="X80" s="82">
        <f t="shared" si="148"/>
        <v>144.16084188858804</v>
      </c>
      <c r="Y80" s="82">
        <f t="shared" si="148"/>
        <v>2515.7277319139321</v>
      </c>
      <c r="Z80" s="82">
        <f t="shared" si="148"/>
        <v>1436.8459785022214</v>
      </c>
      <c r="AA80" s="82">
        <f t="shared" si="148"/>
        <v>1668.1466448456813</v>
      </c>
      <c r="AB80" s="82">
        <f t="shared" si="148"/>
        <v>2272.7628423886208</v>
      </c>
      <c r="AC80" s="82">
        <f t="shared" si="148"/>
        <v>3750.6220264170151</v>
      </c>
      <c r="AD80" s="82">
        <f t="shared" si="148"/>
        <v>443.44218691367769</v>
      </c>
      <c r="AE80" s="82">
        <f t="shared" si="148"/>
        <v>-588.50954540069415</v>
      </c>
      <c r="AF80" s="82">
        <f t="shared" si="148"/>
        <v>-376.59163721208915</v>
      </c>
      <c r="AG80" s="82">
        <f t="shared" si="148"/>
        <v>758.76035020873496</v>
      </c>
      <c r="AH80" s="83">
        <f t="shared" si="148"/>
        <v>777.22813002412113</v>
      </c>
      <c r="AJ80" s="13">
        <v>2003</v>
      </c>
      <c r="AK80" s="339">
        <f>'FY24 Aurora Prices for SecR'!AF79</f>
        <v>26.785</v>
      </c>
      <c r="AL80" s="339">
        <f>'FY24 Aurora Prices for SecR'!AG79</f>
        <v>35.326000000000001</v>
      </c>
      <c r="AM80" s="339">
        <f>'FY24 Aurora Prices for SecR'!AH79</f>
        <v>43.079000000000001</v>
      </c>
      <c r="AN80" s="339">
        <f>'FY24 Aurora Prices for SecR'!AI79</f>
        <v>38.497999999999998</v>
      </c>
      <c r="AO80" s="339">
        <f>'FY24 Aurora Prices for SecR'!AJ79</f>
        <v>38.65</v>
      </c>
      <c r="AP80" s="339">
        <f>'FY24 Aurora Prices for SecR'!AK79</f>
        <v>29.358000000000001</v>
      </c>
      <c r="AQ80" s="339">
        <f>'FY24 Aurora Prices for SecR'!AL79</f>
        <v>18.765999999999998</v>
      </c>
      <c r="AR80" s="339">
        <f>'FY24 Aurora Prices for SecR'!AM79</f>
        <v>19.312000000000001</v>
      </c>
      <c r="AS80" s="339">
        <f>'FY24 Aurora Prices for SecR'!AN79</f>
        <v>7.77</v>
      </c>
      <c r="AT80" s="339">
        <f>'FY24 Aurora Prices for SecR'!AO79</f>
        <v>35.323999999999998</v>
      </c>
      <c r="AU80" s="339">
        <f>'FY24 Aurora Prices for SecR'!AP79</f>
        <v>43.561999999999998</v>
      </c>
      <c r="AV80" s="340">
        <f>'FY24 Aurora Prices for SecR'!AQ79</f>
        <v>35.423000000000002</v>
      </c>
      <c r="AW80" s="550"/>
      <c r="AX80" s="13">
        <v>2003</v>
      </c>
      <c r="AY80" s="337">
        <f>'FY24 Aurora Prices for SecR'!AU79</f>
        <v>24.97</v>
      </c>
      <c r="AZ80" s="337">
        <f>'FY24 Aurora Prices for SecR'!AV79</f>
        <v>29.937999999999999</v>
      </c>
      <c r="BA80" s="337">
        <f>'FY24 Aurora Prices for SecR'!AW79</f>
        <v>40.008000000000003</v>
      </c>
      <c r="BB80" s="337">
        <f>'FY24 Aurora Prices for SecR'!AX79</f>
        <v>36.343000000000004</v>
      </c>
      <c r="BC80" s="337">
        <f>'FY24 Aurora Prices for SecR'!AY79</f>
        <v>36.927999999999997</v>
      </c>
      <c r="BD80" s="337">
        <f>'FY24 Aurora Prices for SecR'!AZ79</f>
        <v>25.323</v>
      </c>
      <c r="BE80" s="337">
        <f>'FY24 Aurora Prices for SecR'!BA79</f>
        <v>15.98</v>
      </c>
      <c r="BF80" s="337">
        <f>'FY24 Aurora Prices for SecR'!BB79</f>
        <v>15.45</v>
      </c>
      <c r="BG80" s="337">
        <f>'FY24 Aurora Prices for SecR'!BC79</f>
        <v>8.6430000000000007</v>
      </c>
      <c r="BH80" s="337">
        <f>'FY24 Aurora Prices for SecR'!BD79</f>
        <v>31.567</v>
      </c>
      <c r="BI80" s="337">
        <f>'FY24 Aurora Prices for SecR'!BE79</f>
        <v>39.607999999999997</v>
      </c>
      <c r="BJ80" s="338">
        <f>'FY24 Aurora Prices for SecR'!BF79</f>
        <v>32.911999999999999</v>
      </c>
      <c r="BL80" s="13">
        <v>2003</v>
      </c>
      <c r="BM80" s="21">
        <f t="shared" si="114"/>
        <v>-4808552.9754935745</v>
      </c>
      <c r="BN80" s="21">
        <f t="shared" si="115"/>
        <v>15038165.583955603</v>
      </c>
      <c r="BO80" s="21">
        <f t="shared" si="116"/>
        <v>-17806814.110916585</v>
      </c>
      <c r="BP80" s="21">
        <f t="shared" si="117"/>
        <v>1506708.0354794958</v>
      </c>
      <c r="BQ80" s="21">
        <f t="shared" si="118"/>
        <v>28880810.001022585</v>
      </c>
      <c r="BR80" s="21">
        <f t="shared" si="119"/>
        <v>61723280.446431898</v>
      </c>
      <c r="BS80" s="21">
        <f t="shared" si="120"/>
        <v>10464687.035522163</v>
      </c>
      <c r="BT80" s="21">
        <f t="shared" si="121"/>
        <v>12447361.445967883</v>
      </c>
      <c r="BU80" s="21">
        <f t="shared" si="122"/>
        <v>25696248.169375736</v>
      </c>
      <c r="BV80" s="21">
        <f t="shared" si="123"/>
        <v>23281052.946514729</v>
      </c>
      <c r="BW80" s="21">
        <f t="shared" si="124"/>
        <v>10475306.330443928</v>
      </c>
      <c r="BX80" s="21">
        <f t="shared" si="125"/>
        <v>-5576427.9481488084</v>
      </c>
      <c r="BY80" s="21">
        <f t="shared" si="128"/>
        <v>-1657937.6112147055</v>
      </c>
      <c r="BZ80" s="21">
        <f t="shared" si="129"/>
        <v>-4184829.8032642407</v>
      </c>
      <c r="CA80" s="22">
        <f t="shared" si="130"/>
        <v>155479057.54567611</v>
      </c>
      <c r="CC80" s="13">
        <v>2003</v>
      </c>
      <c r="CD80" s="21">
        <f t="shared" si="93"/>
        <v>-5729958.8704245556</v>
      </c>
      <c r="CE80" s="21">
        <f t="shared" si="94"/>
        <v>13738935.673827866</v>
      </c>
      <c r="CF80" s="21">
        <f t="shared" si="95"/>
        <v>-23184157.99622808</v>
      </c>
      <c r="CG80" s="21">
        <f t="shared" si="96"/>
        <v>-5210139.5802860297</v>
      </c>
      <c r="CH80" s="21">
        <f t="shared" si="97"/>
        <v>3577440.0945439152</v>
      </c>
      <c r="CI80" s="21">
        <f t="shared" si="98"/>
        <v>47397095.376310833</v>
      </c>
      <c r="CJ80" s="76">
        <f t="shared" si="99"/>
        <v>8265887.5451275799</v>
      </c>
      <c r="CK80" s="76">
        <f t="shared" si="100"/>
        <v>9596514.0184682347</v>
      </c>
      <c r="CL80" s="21">
        <f t="shared" si="101"/>
        <v>26124954.320688717</v>
      </c>
      <c r="CM80" s="21">
        <f t="shared" si="102"/>
        <v>23339970.845512029</v>
      </c>
      <c r="CN80" s="21">
        <f t="shared" si="103"/>
        <v>10414615.798642222</v>
      </c>
      <c r="CO80" s="76">
        <f t="shared" si="104"/>
        <v>-8391486.9867230486</v>
      </c>
      <c r="CP80" s="76">
        <f t="shared" si="105"/>
        <v>-5727759.9616114274</v>
      </c>
      <c r="CQ80" s="21">
        <f t="shared" si="106"/>
        <v>17980070.865170319</v>
      </c>
      <c r="CR80" s="22">
        <f t="shared" si="107"/>
        <v>112191981.14301856</v>
      </c>
    </row>
    <row r="81" spans="2:96" x14ac:dyDescent="0.25">
      <c r="B81" s="13">
        <v>2004</v>
      </c>
      <c r="C81" s="82">
        <f t="shared" ref="C81:Q81" si="149">C181-C$100</f>
        <v>-488.06372770764665</v>
      </c>
      <c r="D81" s="82">
        <f t="shared" si="149"/>
        <v>1008.1890491792492</v>
      </c>
      <c r="E81" s="82">
        <f t="shared" si="149"/>
        <v>964.66454546858222</v>
      </c>
      <c r="F81" s="82">
        <f t="shared" si="149"/>
        <v>1162.3571574775042</v>
      </c>
      <c r="G81" s="82">
        <f t="shared" si="149"/>
        <v>1167.4284092793605</v>
      </c>
      <c r="H81" s="82">
        <f t="shared" si="149"/>
        <v>572.48757163569371</v>
      </c>
      <c r="I81" s="82">
        <f t="shared" si="149"/>
        <v>1058.0916830431079</v>
      </c>
      <c r="J81" s="82">
        <f t="shared" si="149"/>
        <v>936.85064832879743</v>
      </c>
      <c r="K81" s="82">
        <f t="shared" si="149"/>
        <v>1644.5571206555705</v>
      </c>
      <c r="L81" s="82">
        <f t="shared" si="149"/>
        <v>2768.5118380257127</v>
      </c>
      <c r="M81" s="82">
        <f t="shared" si="149"/>
        <v>611.32180207899273</v>
      </c>
      <c r="N81" s="82">
        <f t="shared" si="149"/>
        <v>-426.8222113285492</v>
      </c>
      <c r="O81" s="82">
        <f t="shared" si="149"/>
        <v>522.86288118714947</v>
      </c>
      <c r="P81" s="82">
        <f t="shared" si="149"/>
        <v>265.49190604573141</v>
      </c>
      <c r="Q81" s="83">
        <f t="shared" si="149"/>
        <v>892.80189107958904</v>
      </c>
      <c r="S81" s="13">
        <v>2004</v>
      </c>
      <c r="T81" s="82">
        <f t="shared" ref="T81:AH81" si="150">T181-T$100</f>
        <v>-538.44928660570986</v>
      </c>
      <c r="U81" s="82">
        <f t="shared" si="150"/>
        <v>984.49966265511284</v>
      </c>
      <c r="V81" s="82">
        <f t="shared" si="150"/>
        <v>833.72614418443663</v>
      </c>
      <c r="W81" s="82">
        <f t="shared" si="150"/>
        <v>768.79215081526854</v>
      </c>
      <c r="X81" s="82">
        <f t="shared" si="150"/>
        <v>956.13942646095802</v>
      </c>
      <c r="Y81" s="82">
        <f t="shared" si="150"/>
        <v>312.23213237960135</v>
      </c>
      <c r="Z81" s="82">
        <f t="shared" si="150"/>
        <v>785.75736774516099</v>
      </c>
      <c r="AA81" s="82">
        <f t="shared" si="150"/>
        <v>279.64953271987179</v>
      </c>
      <c r="AB81" s="82">
        <f t="shared" si="150"/>
        <v>1836.6707943947704</v>
      </c>
      <c r="AC81" s="82">
        <f t="shared" si="150"/>
        <v>2552.1100438163649</v>
      </c>
      <c r="AD81" s="82">
        <f t="shared" si="150"/>
        <v>420.13460641842721</v>
      </c>
      <c r="AE81" s="82">
        <f t="shared" si="150"/>
        <v>-491.25839261537385</v>
      </c>
      <c r="AF81" s="82">
        <f t="shared" si="150"/>
        <v>511.71654772980037</v>
      </c>
      <c r="AG81" s="82">
        <f t="shared" si="150"/>
        <v>1226.8275906064655</v>
      </c>
      <c r="AH81" s="83">
        <f t="shared" si="150"/>
        <v>742.46293461395635</v>
      </c>
      <c r="AJ81" s="13">
        <v>2004</v>
      </c>
      <c r="AK81" s="339">
        <f>'FY24 Aurora Prices for SecR'!AF80</f>
        <v>27.37</v>
      </c>
      <c r="AL81" s="339">
        <f>'FY24 Aurora Prices for SecR'!AG80</f>
        <v>30.11</v>
      </c>
      <c r="AM81" s="339">
        <f>'FY24 Aurora Prices for SecR'!AH80</f>
        <v>37.649000000000001</v>
      </c>
      <c r="AN81" s="339">
        <f>'FY24 Aurora Prices for SecR'!AI80</f>
        <v>35.805999999999997</v>
      </c>
      <c r="AO81" s="339">
        <f>'FY24 Aurora Prices for SecR'!AJ80</f>
        <v>36.981999999999999</v>
      </c>
      <c r="AP81" s="339">
        <f>'FY24 Aurora Prices for SecR'!AK80</f>
        <v>33.216000000000001</v>
      </c>
      <c r="AQ81" s="339">
        <f>'FY24 Aurora Prices for SecR'!AL80</f>
        <v>19.495999999999999</v>
      </c>
      <c r="AR81" s="339">
        <f>'FY24 Aurora Prices for SecR'!AM80</f>
        <v>19.236999999999998</v>
      </c>
      <c r="AS81" s="339">
        <f>'FY24 Aurora Prices for SecR'!AN80</f>
        <v>14.081</v>
      </c>
      <c r="AT81" s="339">
        <f>'FY24 Aurora Prices for SecR'!AO80</f>
        <v>32.158000000000001</v>
      </c>
      <c r="AU81" s="339">
        <f>'FY24 Aurora Prices for SecR'!AP80</f>
        <v>36.817</v>
      </c>
      <c r="AV81" s="340">
        <f>'FY24 Aurora Prices for SecR'!AQ80</f>
        <v>30.489000000000001</v>
      </c>
      <c r="AW81" s="550"/>
      <c r="AX81" s="13">
        <v>2004</v>
      </c>
      <c r="AY81" s="337">
        <f>'FY24 Aurora Prices for SecR'!AU80</f>
        <v>25.021999999999998</v>
      </c>
      <c r="AZ81" s="337">
        <f>'FY24 Aurora Prices for SecR'!AV80</f>
        <v>28.571999999999999</v>
      </c>
      <c r="BA81" s="337">
        <f>'FY24 Aurora Prices for SecR'!AW80</f>
        <v>36.771000000000001</v>
      </c>
      <c r="BB81" s="337">
        <f>'FY24 Aurora Prices for SecR'!AX80</f>
        <v>37.015999999999998</v>
      </c>
      <c r="BC81" s="337">
        <f>'FY24 Aurora Prices for SecR'!AY80</f>
        <v>38.154000000000003</v>
      </c>
      <c r="BD81" s="337">
        <f>'FY24 Aurora Prices for SecR'!AZ80</f>
        <v>33.143000000000001</v>
      </c>
      <c r="BE81" s="337">
        <f>'FY24 Aurora Prices for SecR'!BA80</f>
        <v>21.945</v>
      </c>
      <c r="BF81" s="337">
        <f>'FY24 Aurora Prices for SecR'!BB80</f>
        <v>17.722999999999999</v>
      </c>
      <c r="BG81" s="337">
        <f>'FY24 Aurora Prices for SecR'!BC80</f>
        <v>13.637</v>
      </c>
      <c r="BH81" s="337">
        <f>'FY24 Aurora Prices for SecR'!BD80</f>
        <v>34.057000000000002</v>
      </c>
      <c r="BI81" s="337">
        <f>'FY24 Aurora Prices for SecR'!BE80</f>
        <v>38.173999999999999</v>
      </c>
      <c r="BJ81" s="338">
        <f>'FY24 Aurora Prices for SecR'!BF80</f>
        <v>30.670999999999999</v>
      </c>
      <c r="BL81" s="13">
        <v>2004</v>
      </c>
      <c r="BM81" s="21">
        <f t="shared" si="114"/>
        <v>-9938578.3451545686</v>
      </c>
      <c r="BN81" s="21">
        <f t="shared" si="115"/>
        <v>21856732.034966778</v>
      </c>
      <c r="BO81" s="21">
        <f t="shared" si="116"/>
        <v>27021079.671425909</v>
      </c>
      <c r="BP81" s="21">
        <f t="shared" si="117"/>
        <v>30964804.123195793</v>
      </c>
      <c r="BQ81" s="21">
        <f t="shared" si="118"/>
        <v>29012818.754283376</v>
      </c>
      <c r="BR81" s="21">
        <f t="shared" si="119"/>
        <v>14147715.901511693</v>
      </c>
      <c r="BS81" s="21">
        <f t="shared" si="120"/>
        <v>7426279.9629390342</v>
      </c>
      <c r="BT81" s="21">
        <f t="shared" si="121"/>
        <v>6575342.4863345642</v>
      </c>
      <c r="BU81" s="21">
        <f t="shared" si="122"/>
        <v>23537440.925558101</v>
      </c>
      <c r="BV81" s="21">
        <f t="shared" si="123"/>
        <v>28068058.937692843</v>
      </c>
      <c r="BW81" s="21">
        <f t="shared" si="124"/>
        <v>14626211.564374648</v>
      </c>
      <c r="BX81" s="21">
        <f t="shared" si="125"/>
        <v>-5657152.8076139502</v>
      </c>
      <c r="BY81" s="21">
        <f t="shared" si="128"/>
        <v>7392093.1955202362</v>
      </c>
      <c r="BZ81" s="21">
        <f t="shared" si="129"/>
        <v>5828099.5608683806</v>
      </c>
      <c r="CA81" s="22">
        <f t="shared" si="130"/>
        <v>200860945.96590286</v>
      </c>
      <c r="CC81" s="13">
        <v>2004</v>
      </c>
      <c r="CD81" s="21">
        <f t="shared" si="93"/>
        <v>-10023970.068789365</v>
      </c>
      <c r="CE81" s="21">
        <f t="shared" si="94"/>
        <v>20252969.540194958</v>
      </c>
      <c r="CF81" s="21">
        <f t="shared" si="95"/>
        <v>22808766.371567607</v>
      </c>
      <c r="CG81" s="21">
        <f t="shared" si="96"/>
        <v>21172462.029406015</v>
      </c>
      <c r="CH81" s="21">
        <f t="shared" si="97"/>
        <v>24514925.351072621</v>
      </c>
      <c r="CI81" s="21">
        <f t="shared" si="98"/>
        <v>7699142.3152121026</v>
      </c>
      <c r="CJ81" s="76">
        <f t="shared" si="99"/>
        <v>6207640.3566603195</v>
      </c>
      <c r="CK81" s="76">
        <f t="shared" si="100"/>
        <v>2209287.2383935312</v>
      </c>
      <c r="CL81" s="21">
        <f t="shared" si="101"/>
        <v>24218179.467859533</v>
      </c>
      <c r="CM81" s="21">
        <f t="shared" si="102"/>
        <v>25058249.760617115</v>
      </c>
      <c r="CN81" s="21">
        <f t="shared" si="103"/>
        <v>10645542.072349528</v>
      </c>
      <c r="CO81" s="76">
        <f t="shared" si="104"/>
        <v>-6751187.2366917413</v>
      </c>
      <c r="CP81" s="76">
        <f t="shared" si="105"/>
        <v>7501158.7173263608</v>
      </c>
      <c r="CQ81" s="21">
        <f t="shared" si="106"/>
        <v>27092180.902673449</v>
      </c>
      <c r="CR81" s="22">
        <f t="shared" si="107"/>
        <v>182605346.81785205</v>
      </c>
    </row>
    <row r="82" spans="2:96" x14ac:dyDescent="0.25">
      <c r="B82" s="13">
        <v>2005</v>
      </c>
      <c r="C82" s="82">
        <f t="shared" ref="C82:Q82" si="151">C182-C$100</f>
        <v>626.07809595549315</v>
      </c>
      <c r="D82" s="82">
        <f t="shared" si="151"/>
        <v>1142.535034023058</v>
      </c>
      <c r="E82" s="82">
        <f t="shared" si="151"/>
        <v>1809.8996785193631</v>
      </c>
      <c r="F82" s="82">
        <f t="shared" si="151"/>
        <v>2108.3072887062835</v>
      </c>
      <c r="G82" s="82">
        <f t="shared" si="151"/>
        <v>3763.8460442355099</v>
      </c>
      <c r="H82" s="82">
        <f t="shared" si="151"/>
        <v>869.11476734332336</v>
      </c>
      <c r="I82" s="82">
        <f t="shared" si="151"/>
        <v>-303.6017288932926</v>
      </c>
      <c r="J82" s="82">
        <f t="shared" si="151"/>
        <v>-440.05297895325293</v>
      </c>
      <c r="K82" s="82">
        <f t="shared" si="151"/>
        <v>1734.9389514541308</v>
      </c>
      <c r="L82" s="82">
        <f t="shared" si="151"/>
        <v>2437.5521434862721</v>
      </c>
      <c r="M82" s="82">
        <f t="shared" si="151"/>
        <v>1582.319598487913</v>
      </c>
      <c r="N82" s="82">
        <f t="shared" si="151"/>
        <v>535.96485222845058</v>
      </c>
      <c r="O82" s="82">
        <f t="shared" si="151"/>
        <v>91.747040399120124</v>
      </c>
      <c r="P82" s="82">
        <f t="shared" si="151"/>
        <v>174.52869728998212</v>
      </c>
      <c r="Q82" s="83">
        <f t="shared" si="151"/>
        <v>1348.5278676744074</v>
      </c>
      <c r="S82" s="13">
        <v>2005</v>
      </c>
      <c r="T82" s="82">
        <f t="shared" ref="T82:AH82" si="152">T182-T$100</f>
        <v>489.46452204765046</v>
      </c>
      <c r="U82" s="82">
        <f t="shared" si="152"/>
        <v>1185.2690956617735</v>
      </c>
      <c r="V82" s="82">
        <f t="shared" si="152"/>
        <v>1717.1476294486274</v>
      </c>
      <c r="W82" s="82">
        <f t="shared" si="152"/>
        <v>1839.0090815385283</v>
      </c>
      <c r="X82" s="82">
        <f t="shared" si="152"/>
        <v>3357.115044513178</v>
      </c>
      <c r="Y82" s="82">
        <f t="shared" si="152"/>
        <v>564.59823359721122</v>
      </c>
      <c r="Z82" s="82">
        <f t="shared" si="152"/>
        <v>-478.49308945201847</v>
      </c>
      <c r="AA82" s="82">
        <f t="shared" si="152"/>
        <v>-821.19658968407839</v>
      </c>
      <c r="AB82" s="82">
        <f t="shared" si="152"/>
        <v>1468.7338732879507</v>
      </c>
      <c r="AC82" s="82">
        <f t="shared" si="152"/>
        <v>2429.9161168633236</v>
      </c>
      <c r="AD82" s="82">
        <f t="shared" si="152"/>
        <v>1675.1758621131967</v>
      </c>
      <c r="AE82" s="82">
        <f t="shared" si="152"/>
        <v>368.83086721316613</v>
      </c>
      <c r="AF82" s="82">
        <f t="shared" si="152"/>
        <v>-31.113231444449411</v>
      </c>
      <c r="AG82" s="82">
        <f t="shared" si="152"/>
        <v>1125.1423166240857</v>
      </c>
      <c r="AH82" s="83">
        <f t="shared" si="152"/>
        <v>1198.7104313719883</v>
      </c>
      <c r="AJ82" s="13">
        <v>2005</v>
      </c>
      <c r="AK82" s="339">
        <f>'FY24 Aurora Prices for SecR'!AF81</f>
        <v>19.384</v>
      </c>
      <c r="AL82" s="339">
        <f>'FY24 Aurora Prices for SecR'!AG81</f>
        <v>28.183</v>
      </c>
      <c r="AM82" s="339">
        <f>'FY24 Aurora Prices for SecR'!AH81</f>
        <v>34.226999999999997</v>
      </c>
      <c r="AN82" s="339">
        <f>'FY24 Aurora Prices for SecR'!AI81</f>
        <v>32.588999999999999</v>
      </c>
      <c r="AO82" s="339">
        <f>'FY24 Aurora Prices for SecR'!AJ81</f>
        <v>31.974</v>
      </c>
      <c r="AP82" s="339">
        <f>'FY24 Aurora Prices for SecR'!AK81</f>
        <v>30.82</v>
      </c>
      <c r="AQ82" s="339">
        <f>'FY24 Aurora Prices for SecR'!AL81</f>
        <v>27.213999999999999</v>
      </c>
      <c r="AR82" s="339">
        <f>'FY24 Aurora Prices for SecR'!AM81</f>
        <v>19.96</v>
      </c>
      <c r="AS82" s="339">
        <f>'FY24 Aurora Prices for SecR'!AN81</f>
        <v>16.382999999999999</v>
      </c>
      <c r="AT82" s="339">
        <f>'FY24 Aurora Prices for SecR'!AO81</f>
        <v>33.125999999999998</v>
      </c>
      <c r="AU82" s="339">
        <f>'FY24 Aurora Prices for SecR'!AP81</f>
        <v>39.988999999999997</v>
      </c>
      <c r="AV82" s="340">
        <f>'FY24 Aurora Prices for SecR'!AQ81</f>
        <v>31.300999999999998</v>
      </c>
      <c r="AW82" s="550"/>
      <c r="AX82" s="13">
        <v>2005</v>
      </c>
      <c r="AY82" s="337">
        <f>'FY24 Aurora Prices for SecR'!AU81</f>
        <v>22.655999999999999</v>
      </c>
      <c r="AZ82" s="337">
        <f>'FY24 Aurora Prices for SecR'!AV81</f>
        <v>28.300999999999998</v>
      </c>
      <c r="BA82" s="337">
        <f>'FY24 Aurora Prices for SecR'!AW81</f>
        <v>35.03</v>
      </c>
      <c r="BB82" s="337">
        <f>'FY24 Aurora Prices for SecR'!AX81</f>
        <v>33.244999999999997</v>
      </c>
      <c r="BC82" s="337">
        <f>'FY24 Aurora Prices for SecR'!AY81</f>
        <v>33.564</v>
      </c>
      <c r="BD82" s="337">
        <f>'FY24 Aurora Prices for SecR'!AZ81</f>
        <v>33.034999999999997</v>
      </c>
      <c r="BE82" s="337">
        <f>'FY24 Aurora Prices for SecR'!BA81</f>
        <v>28.186</v>
      </c>
      <c r="BF82" s="337">
        <f>'FY24 Aurora Prices for SecR'!BB81</f>
        <v>20.974</v>
      </c>
      <c r="BG82" s="337">
        <f>'FY24 Aurora Prices for SecR'!BC81</f>
        <v>16.513999999999999</v>
      </c>
      <c r="BH82" s="337">
        <f>'FY24 Aurora Prices for SecR'!BD81</f>
        <v>29.888000000000002</v>
      </c>
      <c r="BI82" s="337">
        <f>'FY24 Aurora Prices for SecR'!BE81</f>
        <v>37.398000000000003</v>
      </c>
      <c r="BJ82" s="338">
        <f>'FY24 Aurora Prices for SecR'!BF81</f>
        <v>31.693000000000001</v>
      </c>
      <c r="BL82" s="13">
        <v>2005</v>
      </c>
      <c r="BM82" s="21">
        <f t="shared" si="114"/>
        <v>9029107.9721289519</v>
      </c>
      <c r="BN82" s="21">
        <f t="shared" si="115"/>
        <v>23184046.701987725</v>
      </c>
      <c r="BO82" s="21">
        <f t="shared" si="116"/>
        <v>46088892.604731582</v>
      </c>
      <c r="BP82" s="21">
        <f t="shared" si="117"/>
        <v>51118473.916346908</v>
      </c>
      <c r="BQ82" s="21">
        <f t="shared" si="118"/>
        <v>80871983.417155519</v>
      </c>
      <c r="BR82" s="21">
        <f t="shared" si="119"/>
        <v>19928871.144363794</v>
      </c>
      <c r="BS82" s="21">
        <f t="shared" si="120"/>
        <v>-2974398.2820367431</v>
      </c>
      <c r="BT82" s="21">
        <f t="shared" si="121"/>
        <v>-4311216.6369241765</v>
      </c>
      <c r="BU82" s="21">
        <f t="shared" si="122"/>
        <v>25764259.814442191</v>
      </c>
      <c r="BV82" s="21">
        <f t="shared" si="123"/>
        <v>28752780.072049625</v>
      </c>
      <c r="BW82" s="21">
        <f t="shared" si="124"/>
        <v>38997443.750515893</v>
      </c>
      <c r="BX82" s="21">
        <f t="shared" si="125"/>
        <v>7715771.4512748634</v>
      </c>
      <c r="BY82" s="21">
        <f t="shared" si="128"/>
        <v>1408847.0010318391</v>
      </c>
      <c r="BZ82" s="21">
        <f t="shared" si="129"/>
        <v>3933304.3827890856</v>
      </c>
      <c r="CA82" s="22">
        <f t="shared" si="130"/>
        <v>329508167.30985701</v>
      </c>
      <c r="CC82" s="13">
        <v>2005</v>
      </c>
      <c r="CD82" s="21">
        <f t="shared" si="93"/>
        <v>8250445.3093646076</v>
      </c>
      <c r="CE82" s="21">
        <f t="shared" si="94"/>
        <v>24151896.486953173</v>
      </c>
      <c r="CF82" s="21">
        <f t="shared" si="95"/>
        <v>44752851.005931549</v>
      </c>
      <c r="CG82" s="21">
        <f t="shared" si="96"/>
        <v>45486565.545316793</v>
      </c>
      <c r="CH82" s="21">
        <f t="shared" si="97"/>
        <v>75719756.685915083</v>
      </c>
      <c r="CI82" s="21">
        <f t="shared" si="98"/>
        <v>13876717.969281599</v>
      </c>
      <c r="CJ82" s="76">
        <f t="shared" si="99"/>
        <v>-4855250.2389460532</v>
      </c>
      <c r="CK82" s="76">
        <f t="shared" si="100"/>
        <v>-8332648.9476607563</v>
      </c>
      <c r="CL82" s="21">
        <f t="shared" si="101"/>
        <v>22919086.848206058</v>
      </c>
      <c r="CM82" s="21">
        <f t="shared" si="102"/>
        <v>28891897.022794265</v>
      </c>
      <c r="CN82" s="21">
        <f t="shared" si="103"/>
        <v>37250336.188128382</v>
      </c>
      <c r="CO82" s="76">
        <f t="shared" si="104"/>
        <v>4965673.2379336767</v>
      </c>
      <c r="CP82" s="76">
        <f t="shared" si="105"/>
        <v>-446811.88975085539</v>
      </c>
      <c r="CQ82" s="21">
        <f t="shared" si="106"/>
        <v>25674577.517352346</v>
      </c>
      <c r="CR82" s="22">
        <f t="shared" si="107"/>
        <v>318305092.74081993</v>
      </c>
    </row>
    <row r="83" spans="2:96" x14ac:dyDescent="0.25">
      <c r="B83" s="13">
        <v>2006</v>
      </c>
      <c r="C83" s="82">
        <f t="shared" ref="C83:Q83" si="153">C183-C$100</f>
        <v>-660.71243528390733</v>
      </c>
      <c r="D83" s="82">
        <f t="shared" si="153"/>
        <v>1198.8458515466791</v>
      </c>
      <c r="E83" s="82">
        <f t="shared" si="153"/>
        <v>926.56595503637254</v>
      </c>
      <c r="F83" s="82">
        <f t="shared" si="153"/>
        <v>4153.4095420877829</v>
      </c>
      <c r="G83" s="82">
        <f t="shared" si="153"/>
        <v>6043.6546880271108</v>
      </c>
      <c r="H83" s="82">
        <f t="shared" si="153"/>
        <v>2413.3830571125236</v>
      </c>
      <c r="I83" s="82">
        <f t="shared" si="153"/>
        <v>4896.8565667490675</v>
      </c>
      <c r="J83" s="82">
        <f t="shared" si="153"/>
        <v>3595.4288240475571</v>
      </c>
      <c r="K83" s="82">
        <f t="shared" si="153"/>
        <v>5431.92428941248</v>
      </c>
      <c r="L83" s="82">
        <f t="shared" si="153"/>
        <v>4971.1008126292827</v>
      </c>
      <c r="M83" s="82">
        <f t="shared" si="153"/>
        <v>2056.4160749575021</v>
      </c>
      <c r="N83" s="82">
        <f t="shared" si="153"/>
        <v>329.41407467748104</v>
      </c>
      <c r="O83" s="82">
        <f t="shared" si="153"/>
        <v>-26.193196840370547</v>
      </c>
      <c r="P83" s="82">
        <f t="shared" si="153"/>
        <v>-119.76229759559828</v>
      </c>
      <c r="Q83" s="83">
        <f t="shared" si="153"/>
        <v>2566.9803493706786</v>
      </c>
      <c r="S83" s="13">
        <v>2006</v>
      </c>
      <c r="T83" s="82">
        <f t="shared" ref="T83:AH83" si="154">T183-T$100</f>
        <v>-711.91439214355978</v>
      </c>
      <c r="U83" s="82">
        <f t="shared" si="154"/>
        <v>1144.9271296671632</v>
      </c>
      <c r="V83" s="82">
        <f t="shared" si="154"/>
        <v>908.73672048968729</v>
      </c>
      <c r="W83" s="82">
        <f t="shared" si="154"/>
        <v>3770.7638549320291</v>
      </c>
      <c r="X83" s="82">
        <f t="shared" si="154"/>
        <v>5735.327525158179</v>
      </c>
      <c r="Y83" s="82">
        <f t="shared" si="154"/>
        <v>1960.4437382005617</v>
      </c>
      <c r="Z83" s="82">
        <f t="shared" si="154"/>
        <v>4840.0497944174822</v>
      </c>
      <c r="AA83" s="82">
        <f t="shared" si="154"/>
        <v>3394.7968127625918</v>
      </c>
      <c r="AB83" s="82">
        <f t="shared" si="154"/>
        <v>4631.1465701422412</v>
      </c>
      <c r="AC83" s="82">
        <f t="shared" si="154"/>
        <v>5318.5058836591143</v>
      </c>
      <c r="AD83" s="82">
        <f t="shared" si="154"/>
        <v>1717.0456338350277</v>
      </c>
      <c r="AE83" s="82">
        <f t="shared" si="154"/>
        <v>-37.14152663137429</v>
      </c>
      <c r="AF83" s="82">
        <f t="shared" si="154"/>
        <v>-288.50803300784992</v>
      </c>
      <c r="AG83" s="82">
        <f t="shared" si="154"/>
        <v>840.25233410849523</v>
      </c>
      <c r="AH83" s="83">
        <f t="shared" si="154"/>
        <v>2356.9810786892849</v>
      </c>
      <c r="AJ83" s="13">
        <v>2006</v>
      </c>
      <c r="AK83" s="339">
        <f>'FY24 Aurora Prices for SecR'!AF82</f>
        <v>28.084</v>
      </c>
      <c r="AL83" s="339">
        <f>'FY24 Aurora Prices for SecR'!AG82</f>
        <v>29.664999999999999</v>
      </c>
      <c r="AM83" s="339">
        <f>'FY24 Aurora Prices for SecR'!AH82</f>
        <v>38.780999999999999</v>
      </c>
      <c r="AN83" s="339">
        <f>'FY24 Aurora Prices for SecR'!AI82</f>
        <v>27.393000000000001</v>
      </c>
      <c r="AO83" s="339">
        <f>'FY24 Aurora Prices for SecR'!AJ82</f>
        <v>23.734000000000002</v>
      </c>
      <c r="AP83" s="339">
        <f>'FY24 Aurora Prices for SecR'!AK82</f>
        <v>28.055</v>
      </c>
      <c r="AQ83" s="339">
        <f>'FY24 Aurora Prices for SecR'!AL82</f>
        <v>3.7250000000000001</v>
      </c>
      <c r="AR83" s="339">
        <f>'FY24 Aurora Prices for SecR'!AM82</f>
        <v>2.016</v>
      </c>
      <c r="AS83" s="339">
        <f>'FY24 Aurora Prices for SecR'!AN82</f>
        <v>1.5629999999999999</v>
      </c>
      <c r="AT83" s="339">
        <f>'FY24 Aurora Prices for SecR'!AO82</f>
        <v>26.344999999999999</v>
      </c>
      <c r="AU83" s="339">
        <f>'FY24 Aurora Prices for SecR'!AP82</f>
        <v>35.426000000000002</v>
      </c>
      <c r="AV83" s="340">
        <f>'FY24 Aurora Prices for SecR'!AQ82</f>
        <v>32.427999999999997</v>
      </c>
      <c r="AW83" s="550"/>
      <c r="AX83" s="13">
        <v>2006</v>
      </c>
      <c r="AY83" s="337">
        <f>'FY24 Aurora Prices for SecR'!AU82</f>
        <v>28.686</v>
      </c>
      <c r="AZ83" s="337">
        <f>'FY24 Aurora Prices for SecR'!AV82</f>
        <v>30.721</v>
      </c>
      <c r="BA83" s="337">
        <f>'FY24 Aurora Prices for SecR'!AW82</f>
        <v>38.911999999999999</v>
      </c>
      <c r="BB83" s="337">
        <f>'FY24 Aurora Prices for SecR'!AX82</f>
        <v>23.042999999999999</v>
      </c>
      <c r="BC83" s="337">
        <f>'FY24 Aurora Prices for SecR'!AY82</f>
        <v>23.696999999999999</v>
      </c>
      <c r="BD83" s="337">
        <f>'FY24 Aurora Prices for SecR'!AZ82</f>
        <v>27.472000000000001</v>
      </c>
      <c r="BE83" s="337">
        <f>'FY24 Aurora Prices for SecR'!BA82</f>
        <v>5.7</v>
      </c>
      <c r="BF83" s="337">
        <f>'FY24 Aurora Prices for SecR'!BB82</f>
        <v>4.4619999999999997</v>
      </c>
      <c r="BG83" s="337">
        <f>'FY24 Aurora Prices for SecR'!BC82</f>
        <v>0</v>
      </c>
      <c r="BH83" s="337">
        <f>'FY24 Aurora Prices for SecR'!BD82</f>
        <v>27.173999999999999</v>
      </c>
      <c r="BI83" s="337">
        <f>'FY24 Aurora Prices for SecR'!BE82</f>
        <v>37.302999999999997</v>
      </c>
      <c r="BJ83" s="338">
        <f>'FY24 Aurora Prices for SecR'!BF82</f>
        <v>32.523000000000003</v>
      </c>
      <c r="BL83" s="13">
        <v>2006</v>
      </c>
      <c r="BM83" s="21">
        <f t="shared" si="114"/>
        <v>-13805253.336189859</v>
      </c>
      <c r="BN83" s="21">
        <f t="shared" si="115"/>
        <v>25605908.774015211</v>
      </c>
      <c r="BO83" s="21">
        <f t="shared" si="116"/>
        <v>26734266.800885584</v>
      </c>
      <c r="BP83" s="21">
        <f t="shared" si="117"/>
        <v>84648114.604289517</v>
      </c>
      <c r="BQ83" s="21">
        <f t="shared" si="118"/>
        <v>96391747.445707023</v>
      </c>
      <c r="BR83" s="21">
        <f t="shared" si="119"/>
        <v>50374351.480465129</v>
      </c>
      <c r="BS83" s="21">
        <f t="shared" si="120"/>
        <v>6566684.6560105002</v>
      </c>
      <c r="BT83" s="21">
        <f t="shared" si="121"/>
        <v>4821470.0530477734</v>
      </c>
      <c r="BU83" s="21">
        <f t="shared" si="122"/>
        <v>8147364.9693869362</v>
      </c>
      <c r="BV83" s="21">
        <f t="shared" si="123"/>
        <v>5594278.0105004888</v>
      </c>
      <c r="BW83" s="21">
        <f t="shared" si="124"/>
        <v>40307153.432098009</v>
      </c>
      <c r="BX83" s="21">
        <f t="shared" si="125"/>
        <v>4201136.2834287994</v>
      </c>
      <c r="BY83" s="21">
        <f t="shared" si="128"/>
        <v>-356321.35344651534</v>
      </c>
      <c r="BZ83" s="21">
        <f t="shared" si="129"/>
        <v>-2796229.286229644</v>
      </c>
      <c r="CA83" s="22">
        <f t="shared" si="130"/>
        <v>336434672.53396893</v>
      </c>
      <c r="CC83" s="13">
        <v>2006</v>
      </c>
      <c r="CD83" s="21">
        <f t="shared" si="93"/>
        <v>-15193950.332254436</v>
      </c>
      <c r="CE83" s="21">
        <f t="shared" si="94"/>
        <v>25324780.572363541</v>
      </c>
      <c r="CF83" s="21">
        <f t="shared" si="95"/>
        <v>26308407.871164866</v>
      </c>
      <c r="CG83" s="21">
        <f t="shared" si="96"/>
        <v>64645945.362843871</v>
      </c>
      <c r="CH83" s="21">
        <f t="shared" si="97"/>
        <v>91331557.87638849</v>
      </c>
      <c r="CI83" s="21">
        <f t="shared" si="98"/>
        <v>40069838.919629298</v>
      </c>
      <c r="CJ83" s="76">
        <f t="shared" si="99"/>
        <v>9931782.1781446729</v>
      </c>
      <c r="CK83" s="76">
        <f t="shared" si="100"/>
        <v>6966123.059788838</v>
      </c>
      <c r="CL83" s="21">
        <f t="shared" si="101"/>
        <v>15374146.941005161</v>
      </c>
      <c r="CM83" s="21">
        <f t="shared" si="102"/>
        <v>0</v>
      </c>
      <c r="CN83" s="21">
        <f t="shared" si="103"/>
        <v>34714294.552051783</v>
      </c>
      <c r="CO83" s="76">
        <f t="shared" si="104"/>
        <v>-498776.5324548558</v>
      </c>
      <c r="CP83" s="76">
        <f t="shared" si="105"/>
        <v>-4132690.6196320606</v>
      </c>
      <c r="CQ83" s="21">
        <f t="shared" si="106"/>
        <v>19675819.196791627</v>
      </c>
      <c r="CR83" s="22">
        <f t="shared" si="107"/>
        <v>314517279.04583085</v>
      </c>
    </row>
    <row r="84" spans="2:96" x14ac:dyDescent="0.25">
      <c r="B84" s="13">
        <v>2007</v>
      </c>
      <c r="C84" s="82">
        <f t="shared" ref="C84:Q84" si="155">C184-C$100</f>
        <v>-501.10566242441746</v>
      </c>
      <c r="D84" s="82">
        <f t="shared" si="155"/>
        <v>781.56240478471864</v>
      </c>
      <c r="E84" s="82">
        <f t="shared" si="155"/>
        <v>993.23301213935338</v>
      </c>
      <c r="F84" s="82">
        <f t="shared" si="155"/>
        <v>3452.3192785240835</v>
      </c>
      <c r="G84" s="82">
        <f t="shared" si="155"/>
        <v>2497.9883666218393</v>
      </c>
      <c r="H84" s="82">
        <f t="shared" si="155"/>
        <v>4496.7441658754942</v>
      </c>
      <c r="I84" s="82">
        <f t="shared" si="155"/>
        <v>3105.3070439646781</v>
      </c>
      <c r="J84" s="82">
        <f t="shared" si="155"/>
        <v>1554.3937649480276</v>
      </c>
      <c r="K84" s="82">
        <f t="shared" si="155"/>
        <v>3232.9841583381713</v>
      </c>
      <c r="L84" s="82">
        <f t="shared" si="155"/>
        <v>2976.9685785302636</v>
      </c>
      <c r="M84" s="82">
        <f t="shared" si="155"/>
        <v>2375.3102819271026</v>
      </c>
      <c r="N84" s="82">
        <f t="shared" si="155"/>
        <v>130.74362660450061</v>
      </c>
      <c r="O84" s="82">
        <f t="shared" si="155"/>
        <v>-213.68228590367016</v>
      </c>
      <c r="P84" s="82">
        <f t="shared" si="155"/>
        <v>-395.8363570506981</v>
      </c>
      <c r="Q84" s="83">
        <f t="shared" si="155"/>
        <v>1849.14456852281</v>
      </c>
      <c r="S84" s="13">
        <v>2007</v>
      </c>
      <c r="T84" s="82">
        <f t="shared" ref="T84:AH84" si="156">T184-T$100</f>
        <v>-531.80213657502009</v>
      </c>
      <c r="U84" s="82">
        <f t="shared" si="156"/>
        <v>668.4885354503931</v>
      </c>
      <c r="V84" s="82">
        <f t="shared" si="156"/>
        <v>1147.9292665817666</v>
      </c>
      <c r="W84" s="82">
        <f t="shared" si="156"/>
        <v>2938.0388972279288</v>
      </c>
      <c r="X84" s="82">
        <f t="shared" si="156"/>
        <v>2381.6988833504774</v>
      </c>
      <c r="Y84" s="82">
        <f t="shared" si="156"/>
        <v>3915.1076572093607</v>
      </c>
      <c r="Z84" s="82">
        <f t="shared" si="156"/>
        <v>3137.4890666653118</v>
      </c>
      <c r="AA84" s="82">
        <f t="shared" si="156"/>
        <v>1487.8405551383212</v>
      </c>
      <c r="AB84" s="82">
        <f t="shared" si="156"/>
        <v>2709.5433735959004</v>
      </c>
      <c r="AC84" s="82">
        <f t="shared" si="156"/>
        <v>3390.4381734206436</v>
      </c>
      <c r="AD84" s="82">
        <f t="shared" si="156"/>
        <v>2274.1369997581378</v>
      </c>
      <c r="AE84" s="82">
        <f t="shared" si="156"/>
        <v>38.690490172455611</v>
      </c>
      <c r="AF84" s="82">
        <f t="shared" si="156"/>
        <v>-359.11761420904986</v>
      </c>
      <c r="AG84" s="82">
        <f t="shared" si="156"/>
        <v>530.68500616576512</v>
      </c>
      <c r="AH84" s="83">
        <f t="shared" si="156"/>
        <v>1715.8879439600787</v>
      </c>
      <c r="AJ84" s="13">
        <v>2007</v>
      </c>
      <c r="AK84" s="339">
        <f>'FY24 Aurora Prices for SecR'!AF83</f>
        <v>26.853000000000002</v>
      </c>
      <c r="AL84" s="339">
        <f>'FY24 Aurora Prices for SecR'!AG83</f>
        <v>26.260999999999999</v>
      </c>
      <c r="AM84" s="339">
        <f>'FY24 Aurora Prices for SecR'!AH83</f>
        <v>36.561999999999998</v>
      </c>
      <c r="AN84" s="339">
        <f>'FY24 Aurora Prices for SecR'!AI83</f>
        <v>27.814</v>
      </c>
      <c r="AO84" s="339">
        <f>'FY24 Aurora Prices for SecR'!AJ83</f>
        <v>32.387999999999998</v>
      </c>
      <c r="AP84" s="339">
        <f>'FY24 Aurora Prices for SecR'!AK83</f>
        <v>18.486000000000001</v>
      </c>
      <c r="AQ84" s="339">
        <f>'FY24 Aurora Prices for SecR'!AL83</f>
        <v>11.351000000000001</v>
      </c>
      <c r="AR84" s="339">
        <f>'FY24 Aurora Prices for SecR'!AM83</f>
        <v>11.51</v>
      </c>
      <c r="AS84" s="339">
        <f>'FY24 Aurora Prices for SecR'!AN83</f>
        <v>11.215</v>
      </c>
      <c r="AT84" s="339">
        <f>'FY24 Aurora Prices for SecR'!AO83</f>
        <v>24.66</v>
      </c>
      <c r="AU84" s="339">
        <f>'FY24 Aurora Prices for SecR'!AP83</f>
        <v>37.853999999999999</v>
      </c>
      <c r="AV84" s="340">
        <f>'FY24 Aurora Prices for SecR'!AQ83</f>
        <v>31.033999999999999</v>
      </c>
      <c r="AW84" s="550"/>
      <c r="AX84" s="13">
        <v>2007</v>
      </c>
      <c r="AY84" s="337">
        <f>'FY24 Aurora Prices for SecR'!AU83</f>
        <v>28.515999999999998</v>
      </c>
      <c r="AZ84" s="337">
        <f>'FY24 Aurora Prices for SecR'!AV83</f>
        <v>30.404</v>
      </c>
      <c r="BA84" s="337">
        <f>'FY24 Aurora Prices for SecR'!AW83</f>
        <v>36.368000000000002</v>
      </c>
      <c r="BB84" s="337">
        <f>'FY24 Aurora Prices for SecR'!AX83</f>
        <v>28.303000000000001</v>
      </c>
      <c r="BC84" s="337">
        <f>'FY24 Aurora Prices for SecR'!AY83</f>
        <v>34.436</v>
      </c>
      <c r="BD84" s="337">
        <f>'FY24 Aurora Prices for SecR'!AZ83</f>
        <v>19.779</v>
      </c>
      <c r="BE84" s="337">
        <f>'FY24 Aurora Prices for SecR'!BA83</f>
        <v>12.581</v>
      </c>
      <c r="BF84" s="337">
        <f>'FY24 Aurora Prices for SecR'!BB83</f>
        <v>14.634</v>
      </c>
      <c r="BG84" s="337">
        <f>'FY24 Aurora Prices for SecR'!BC83</f>
        <v>9.7750000000000004</v>
      </c>
      <c r="BH84" s="337">
        <f>'FY24 Aurora Prices for SecR'!BD83</f>
        <v>28.097000000000001</v>
      </c>
      <c r="BI84" s="337">
        <f>'FY24 Aurora Prices for SecR'!BE83</f>
        <v>38.627000000000002</v>
      </c>
      <c r="BJ84" s="338">
        <f>'FY24 Aurora Prices for SecR'!BF83</f>
        <v>32.445</v>
      </c>
      <c r="BL84" s="13">
        <v>2007</v>
      </c>
      <c r="BM84" s="21">
        <f t="shared" si="114"/>
        <v>-10011405.622693665</v>
      </c>
      <c r="BN84" s="21">
        <f t="shared" si="115"/>
        <v>14777719.424677078</v>
      </c>
      <c r="BO84" s="21">
        <f t="shared" si="116"/>
        <v>27018051.530040246</v>
      </c>
      <c r="BP84" s="21">
        <f t="shared" si="117"/>
        <v>71440969.459174424</v>
      </c>
      <c r="BQ84" s="21">
        <f t="shared" si="118"/>
        <v>54368057.330595545</v>
      </c>
      <c r="BR84" s="21">
        <f t="shared" si="119"/>
        <v>61846348.611878552</v>
      </c>
      <c r="BS84" s="21">
        <f t="shared" si="120"/>
        <v>12689402.492175505</v>
      </c>
      <c r="BT84" s="21">
        <f t="shared" si="121"/>
        <v>6351812.5053330222</v>
      </c>
      <c r="BU84" s="21">
        <f t="shared" si="122"/>
        <v>27685465.860879432</v>
      </c>
      <c r="BV84" s="21">
        <f t="shared" si="123"/>
        <v>24038425.877916172</v>
      </c>
      <c r="BW84" s="21">
        <f t="shared" si="124"/>
        <v>43579912.754927829</v>
      </c>
      <c r="BX84" s="21">
        <f t="shared" si="125"/>
        <v>1781700.9269352357</v>
      </c>
      <c r="BY84" s="21">
        <f t="shared" si="128"/>
        <v>-3106072.0322294515</v>
      </c>
      <c r="BZ84" s="21">
        <f t="shared" si="129"/>
        <v>-8844757.5633921828</v>
      </c>
      <c r="CA84" s="22">
        <f t="shared" si="130"/>
        <v>323615631.55621779</v>
      </c>
      <c r="CC84" s="13">
        <v>2007</v>
      </c>
      <c r="CD84" s="21">
        <f t="shared" si="93"/>
        <v>-11282663.076570513</v>
      </c>
      <c r="CE84" s="21">
        <f t="shared" si="94"/>
        <v>14633802.310920302</v>
      </c>
      <c r="CF84" s="21">
        <f t="shared" si="95"/>
        <v>31060431.325881995</v>
      </c>
      <c r="CG84" s="21">
        <f t="shared" si="96"/>
        <v>61867554.291732103</v>
      </c>
      <c r="CH84" s="21">
        <f t="shared" si="97"/>
        <v>55114874.806022339</v>
      </c>
      <c r="CI84" s="21">
        <f t="shared" si="98"/>
        <v>57613064.277846292</v>
      </c>
      <c r="CJ84" s="76">
        <f t="shared" si="99"/>
        <v>14210189.981177863</v>
      </c>
      <c r="CK84" s="76">
        <f t="shared" si="100"/>
        <v>6738667.9287102781</v>
      </c>
      <c r="CL84" s="21">
        <f t="shared" si="101"/>
        <v>29500684.550526593</v>
      </c>
      <c r="CM84" s="21">
        <f t="shared" si="102"/>
        <v>23861903.864534494</v>
      </c>
      <c r="CN84" s="21">
        <f t="shared" si="103"/>
        <v>47538941.897960074</v>
      </c>
      <c r="CO84" s="76">
        <f t="shared" si="104"/>
        <v>538019.12300091947</v>
      </c>
      <c r="CP84" s="76">
        <f t="shared" si="105"/>
        <v>-5326708.2562763402</v>
      </c>
      <c r="CQ84" s="21">
        <f t="shared" si="106"/>
        <v>12397014.018034739</v>
      </c>
      <c r="CR84" s="22">
        <f t="shared" si="107"/>
        <v>338465777.04350108</v>
      </c>
    </row>
    <row r="85" spans="2:96" x14ac:dyDescent="0.25">
      <c r="B85" s="13">
        <v>2008</v>
      </c>
      <c r="C85" s="82">
        <f t="shared" ref="C85:Q85" si="157">C185-C$100</f>
        <v>-471.19869427258709</v>
      </c>
      <c r="D85" s="82">
        <f t="shared" si="157"/>
        <v>815.84749566242863</v>
      </c>
      <c r="E85" s="82">
        <f t="shared" si="157"/>
        <v>-289.46511951472712</v>
      </c>
      <c r="F85" s="82">
        <f t="shared" si="157"/>
        <v>1885.1154478437629</v>
      </c>
      <c r="G85" s="82">
        <f t="shared" si="157"/>
        <v>1342.4938058369607</v>
      </c>
      <c r="H85" s="82">
        <f t="shared" si="157"/>
        <v>1402.9156289786843</v>
      </c>
      <c r="I85" s="82">
        <f t="shared" si="157"/>
        <v>723.70317946618798</v>
      </c>
      <c r="J85" s="82">
        <f t="shared" si="157"/>
        <v>-427.1971921930126</v>
      </c>
      <c r="K85" s="82">
        <f t="shared" si="157"/>
        <v>3834.6324747217805</v>
      </c>
      <c r="L85" s="82">
        <f t="shared" si="157"/>
        <v>6685.485110202083</v>
      </c>
      <c r="M85" s="82">
        <f t="shared" si="157"/>
        <v>3592.8040563110026</v>
      </c>
      <c r="N85" s="82">
        <f t="shared" si="157"/>
        <v>766.93426634426032</v>
      </c>
      <c r="O85" s="82">
        <f t="shared" si="157"/>
        <v>1494.8486448261301</v>
      </c>
      <c r="P85" s="82">
        <f t="shared" si="157"/>
        <v>323.47225507595158</v>
      </c>
      <c r="Q85" s="83">
        <f t="shared" si="157"/>
        <v>1699.3693691890167</v>
      </c>
      <c r="S85" s="13">
        <v>2008</v>
      </c>
      <c r="T85" s="82">
        <f t="shared" ref="T85:AH85" si="158">T185-T$100</f>
        <v>-518.1918113515494</v>
      </c>
      <c r="U85" s="82">
        <f t="shared" si="158"/>
        <v>830.17500629854294</v>
      </c>
      <c r="V85" s="82">
        <f t="shared" si="158"/>
        <v>-387.512706933343</v>
      </c>
      <c r="W85" s="82">
        <f t="shared" si="158"/>
        <v>1190.1483689805391</v>
      </c>
      <c r="X85" s="82">
        <f t="shared" si="158"/>
        <v>1117.2914433246488</v>
      </c>
      <c r="Y85" s="82">
        <f t="shared" si="158"/>
        <v>892.96950539412137</v>
      </c>
      <c r="Z85" s="82">
        <f t="shared" si="158"/>
        <v>526.25236759994095</v>
      </c>
      <c r="AA85" s="82">
        <f t="shared" si="158"/>
        <v>-697.59995050218822</v>
      </c>
      <c r="AB85" s="82">
        <f t="shared" si="158"/>
        <v>3565.7469304877404</v>
      </c>
      <c r="AC85" s="82">
        <f t="shared" si="158"/>
        <v>6399.0116507699149</v>
      </c>
      <c r="AD85" s="82">
        <f t="shared" si="158"/>
        <v>3547.7113109164975</v>
      </c>
      <c r="AE85" s="82">
        <f t="shared" si="158"/>
        <v>691.13596499318555</v>
      </c>
      <c r="AF85" s="82">
        <f t="shared" si="158"/>
        <v>1468.7791003049806</v>
      </c>
      <c r="AG85" s="82">
        <f t="shared" si="158"/>
        <v>1206.7417037140858</v>
      </c>
      <c r="AH85" s="83">
        <f t="shared" si="158"/>
        <v>1487.6928804376003</v>
      </c>
      <c r="AJ85" s="13">
        <v>2008</v>
      </c>
      <c r="AK85" s="339">
        <f>'FY24 Aurora Prices for SecR'!AF84</f>
        <v>28.294</v>
      </c>
      <c r="AL85" s="339">
        <f>'FY24 Aurora Prices for SecR'!AG84</f>
        <v>30.06</v>
      </c>
      <c r="AM85" s="339">
        <f>'FY24 Aurora Prices for SecR'!AH84</f>
        <v>41.069000000000003</v>
      </c>
      <c r="AN85" s="339">
        <f>'FY24 Aurora Prices for SecR'!AI84</f>
        <v>33.155000000000001</v>
      </c>
      <c r="AO85" s="339">
        <f>'FY24 Aurora Prices for SecR'!AJ84</f>
        <v>36.375999999999998</v>
      </c>
      <c r="AP85" s="339">
        <f>'FY24 Aurora Prices for SecR'!AK84</f>
        <v>30.731999999999999</v>
      </c>
      <c r="AQ85" s="339">
        <f>'FY24 Aurora Prices for SecR'!AL84</f>
        <v>23.378</v>
      </c>
      <c r="AR85" s="339">
        <f>'FY24 Aurora Prices for SecR'!AM84</f>
        <v>9.5809999999999995</v>
      </c>
      <c r="AS85" s="339">
        <f>'FY24 Aurora Prices for SecR'!AN84</f>
        <v>0</v>
      </c>
      <c r="AT85" s="339">
        <f>'FY24 Aurora Prices for SecR'!AO84</f>
        <v>16.794</v>
      </c>
      <c r="AU85" s="339">
        <f>'FY24 Aurora Prices for SecR'!AP84</f>
        <v>30.436</v>
      </c>
      <c r="AV85" s="340">
        <f>'FY24 Aurora Prices for SecR'!AQ84</f>
        <v>28.277000000000001</v>
      </c>
      <c r="AW85" s="550"/>
      <c r="AX85" s="13">
        <v>2008</v>
      </c>
      <c r="AY85" s="337">
        <f>'FY24 Aurora Prices for SecR'!AU84</f>
        <v>27.103999999999999</v>
      </c>
      <c r="AZ85" s="337">
        <f>'FY24 Aurora Prices for SecR'!AV84</f>
        <v>29.745000000000001</v>
      </c>
      <c r="BA85" s="337">
        <f>'FY24 Aurora Prices for SecR'!AW84</f>
        <v>39.533000000000001</v>
      </c>
      <c r="BB85" s="337">
        <f>'FY24 Aurora Prices for SecR'!AX84</f>
        <v>35.896000000000001</v>
      </c>
      <c r="BC85" s="337">
        <f>'FY24 Aurora Prices for SecR'!AY84</f>
        <v>36.874000000000002</v>
      </c>
      <c r="BD85" s="337">
        <f>'FY24 Aurora Prices for SecR'!AZ84</f>
        <v>29.763000000000002</v>
      </c>
      <c r="BE85" s="337">
        <f>'FY24 Aurora Prices for SecR'!BA84</f>
        <v>23.872</v>
      </c>
      <c r="BF85" s="337">
        <f>'FY24 Aurora Prices for SecR'!BB84</f>
        <v>9.3409999999999993</v>
      </c>
      <c r="BG85" s="337">
        <f>'FY24 Aurora Prices for SecR'!BC84</f>
        <v>0</v>
      </c>
      <c r="BH85" s="337">
        <f>'FY24 Aurora Prices for SecR'!BD84</f>
        <v>15.693</v>
      </c>
      <c r="BI85" s="337">
        <f>'FY24 Aurora Prices for SecR'!BE84</f>
        <v>29.294</v>
      </c>
      <c r="BJ85" s="338">
        <f>'FY24 Aurora Prices for SecR'!BF84</f>
        <v>29.292999999999999</v>
      </c>
      <c r="BL85" s="13">
        <v>2008</v>
      </c>
      <c r="BM85" s="21">
        <f t="shared" si="114"/>
        <v>-9919079.3166769426</v>
      </c>
      <c r="BN85" s="21">
        <f t="shared" si="115"/>
        <v>17657550.518121075</v>
      </c>
      <c r="BO85" s="21">
        <f t="shared" si="116"/>
        <v>-8844703.9870526455</v>
      </c>
      <c r="BP85" s="21">
        <f t="shared" si="117"/>
        <v>46500745.988905415</v>
      </c>
      <c r="BQ85" s="21">
        <f t="shared" si="118"/>
        <v>32816820.745716188</v>
      </c>
      <c r="BR85" s="21">
        <f t="shared" si="119"/>
        <v>32077115.913671058</v>
      </c>
      <c r="BS85" s="21">
        <f t="shared" si="120"/>
        <v>6090743.8546417952</v>
      </c>
      <c r="BT85" s="21">
        <f t="shared" si="121"/>
        <v>-3595325.7452717694</v>
      </c>
      <c r="BU85" s="21">
        <f t="shared" si="122"/>
        <v>27334272.622790173</v>
      </c>
      <c r="BV85" s="21">
        <f t="shared" si="123"/>
        <v>0</v>
      </c>
      <c r="BW85" s="21">
        <f t="shared" si="124"/>
        <v>44891138.183335111</v>
      </c>
      <c r="BX85" s="21">
        <f t="shared" si="125"/>
        <v>8403268.0789634064</v>
      </c>
      <c r="BY85" s="21">
        <f t="shared" si="128"/>
        <v>17470929.927908387</v>
      </c>
      <c r="BZ85" s="21">
        <f t="shared" si="129"/>
        <v>6585713.9688835312</v>
      </c>
      <c r="CA85" s="22">
        <f t="shared" si="130"/>
        <v>217469190.7539348</v>
      </c>
      <c r="CC85" s="13">
        <v>2008</v>
      </c>
      <c r="CD85" s="21">
        <f t="shared" si="93"/>
        <v>-10449532.716025062</v>
      </c>
      <c r="CE85" s="21">
        <f t="shared" si="94"/>
        <v>17779360.004892118</v>
      </c>
      <c r="CF85" s="21">
        <f t="shared" si="95"/>
        <v>-11397737.64333771</v>
      </c>
      <c r="CG85" s="21">
        <f t="shared" si="96"/>
        <v>31784844.994576521</v>
      </c>
      <c r="CH85" s="21">
        <f t="shared" si="97"/>
        <v>27685731.145734884</v>
      </c>
      <c r="CI85" s="21">
        <f t="shared" si="98"/>
        <v>19773623.833449658</v>
      </c>
      <c r="CJ85" s="76">
        <f t="shared" si="99"/>
        <v>4522570.7469644845</v>
      </c>
      <c r="CK85" s="76">
        <f t="shared" si="100"/>
        <v>-5995118.1666197656</v>
      </c>
      <c r="CL85" s="21">
        <f t="shared" si="101"/>
        <v>24780885.705798373</v>
      </c>
      <c r="CM85" s="21">
        <f t="shared" si="102"/>
        <v>0</v>
      </c>
      <c r="CN85" s="21">
        <f t="shared" si="103"/>
        <v>41421629.800046168</v>
      </c>
      <c r="CO85" s="76">
        <f t="shared" si="104"/>
        <v>7288609.3050637357</v>
      </c>
      <c r="CP85" s="76">
        <f t="shared" si="105"/>
        <v>16522143.346304296</v>
      </c>
      <c r="CQ85" s="21">
        <f t="shared" si="106"/>
        <v>25451341.003365636</v>
      </c>
      <c r="CR85" s="22">
        <f t="shared" si="107"/>
        <v>189168351.36021334</v>
      </c>
    </row>
    <row r="86" spans="2:96" x14ac:dyDescent="0.25">
      <c r="B86" s="13">
        <f>B85+1</f>
        <v>2009</v>
      </c>
      <c r="C86" s="58"/>
      <c r="D86" s="58"/>
      <c r="E86" s="58"/>
      <c r="F86" s="58"/>
      <c r="G86" s="58"/>
      <c r="H86" s="58"/>
      <c r="I86" s="58"/>
      <c r="J86" s="58"/>
      <c r="K86" s="58"/>
      <c r="L86" s="58"/>
      <c r="M86" s="58"/>
      <c r="N86" s="58"/>
      <c r="O86" s="58"/>
      <c r="P86" s="58"/>
      <c r="Q86" s="59"/>
      <c r="S86" s="13">
        <f>S85+1</f>
        <v>2009</v>
      </c>
      <c r="T86" s="82">
        <f t="shared" ref="T86:AH86" si="159">T186-T$100</f>
        <v>-312.32741297126995</v>
      </c>
      <c r="U86" s="82">
        <f t="shared" si="159"/>
        <v>458.45319598630249</v>
      </c>
      <c r="V86" s="82">
        <f t="shared" si="159"/>
        <v>393.31101338947701</v>
      </c>
      <c r="W86" s="82">
        <f t="shared" si="159"/>
        <v>1808.8440715873294</v>
      </c>
      <c r="X86" s="82">
        <f t="shared" si="159"/>
        <v>1082.4940410975787</v>
      </c>
      <c r="Y86" s="82">
        <f t="shared" si="159"/>
        <v>637.80263944380113</v>
      </c>
      <c r="Z86" s="82">
        <f t="shared" si="159"/>
        <v>2929.241182963402</v>
      </c>
      <c r="AA86" s="82">
        <f t="shared" si="159"/>
        <v>2127.8188666866117</v>
      </c>
      <c r="AB86" s="82">
        <f t="shared" si="159"/>
        <v>3127.8470944268711</v>
      </c>
      <c r="AC86" s="82">
        <f t="shared" si="159"/>
        <v>3088.0324893919642</v>
      </c>
      <c r="AD86" s="82">
        <f t="shared" si="159"/>
        <v>-420.40516196533281</v>
      </c>
      <c r="AE86" s="82">
        <f t="shared" si="159"/>
        <v>-347.97588736236412</v>
      </c>
      <c r="AF86" s="82">
        <f t="shared" si="159"/>
        <v>-681.86291423059993</v>
      </c>
      <c r="AG86" s="82">
        <f t="shared" si="159"/>
        <v>975.54729992222565</v>
      </c>
      <c r="AH86" s="83">
        <f t="shared" si="159"/>
        <v>988.92910973245944</v>
      </c>
      <c r="AJ86" s="13">
        <f>AJ85+1</f>
        <v>2009</v>
      </c>
      <c r="AK86" s="551">
        <f>'FY24 Aurora Prices for SecR'!AF85</f>
        <v>0</v>
      </c>
      <c r="AL86" s="551">
        <f>'FY24 Aurora Prices for SecR'!AG85</f>
        <v>0</v>
      </c>
      <c r="AM86" s="551">
        <f>'FY24 Aurora Prices for SecR'!AH85</f>
        <v>0</v>
      </c>
      <c r="AN86" s="551">
        <f>'FY24 Aurora Prices for SecR'!AI85</f>
        <v>0</v>
      </c>
      <c r="AO86" s="551">
        <f>'FY24 Aurora Prices for SecR'!AJ85</f>
        <v>0</v>
      </c>
      <c r="AP86" s="551">
        <f>'FY24 Aurora Prices for SecR'!AK85</f>
        <v>0</v>
      </c>
      <c r="AQ86" s="551">
        <f>'FY24 Aurora Prices for SecR'!AL85</f>
        <v>0</v>
      </c>
      <c r="AR86" s="551">
        <f>'FY24 Aurora Prices for SecR'!AM85</f>
        <v>0</v>
      </c>
      <c r="AS86" s="551">
        <f>'FY24 Aurora Prices for SecR'!AN85</f>
        <v>0</v>
      </c>
      <c r="AT86" s="551">
        <f>'FY24 Aurora Prices for SecR'!AO85</f>
        <v>0</v>
      </c>
      <c r="AU86" s="551">
        <f>'FY24 Aurora Prices for SecR'!AP85</f>
        <v>0</v>
      </c>
      <c r="AV86" s="552">
        <f>'FY24 Aurora Prices for SecR'!AQ85</f>
        <v>0</v>
      </c>
      <c r="AW86" s="550"/>
      <c r="AX86" s="13">
        <f>AX85+1</f>
        <v>2009</v>
      </c>
      <c r="AY86" s="337">
        <f>'FY24 Aurora Prices for SecR'!AU85</f>
        <v>26.481000000000002</v>
      </c>
      <c r="AZ86" s="337">
        <f>'FY24 Aurora Prices for SecR'!AV85</f>
        <v>30.834</v>
      </c>
      <c r="BA86" s="337">
        <f>'FY24 Aurora Prices for SecR'!AW85</f>
        <v>40.44</v>
      </c>
      <c r="BB86" s="337">
        <f>'FY24 Aurora Prices for SecR'!AX85</f>
        <v>35.246000000000002</v>
      </c>
      <c r="BC86" s="337">
        <f>'FY24 Aurora Prices for SecR'!AY85</f>
        <v>37.723999999999997</v>
      </c>
      <c r="BD86" s="337">
        <f>'FY24 Aurora Prices for SecR'!AZ85</f>
        <v>32.956000000000003</v>
      </c>
      <c r="BE86" s="337">
        <f>'FY24 Aurora Prices for SecR'!BA85</f>
        <v>12.56</v>
      </c>
      <c r="BF86" s="337">
        <f>'FY24 Aurora Prices for SecR'!BB85</f>
        <v>11.428000000000001</v>
      </c>
      <c r="BG86" s="337">
        <f>'FY24 Aurora Prices for SecR'!BC85</f>
        <v>9.9920000000000009</v>
      </c>
      <c r="BH86" s="337">
        <f>'FY24 Aurora Prices for SecR'!BD85</f>
        <v>39.481000000000002</v>
      </c>
      <c r="BI86" s="337">
        <f>'FY24 Aurora Prices for SecR'!BE85</f>
        <v>40.884</v>
      </c>
      <c r="BJ86" s="338">
        <f>'FY24 Aurora Prices for SecR'!BF85</f>
        <v>31.905000000000001</v>
      </c>
      <c r="BL86" s="13">
        <f>BL85+1</f>
        <v>2009</v>
      </c>
      <c r="BM86" s="72"/>
      <c r="BN86" s="72"/>
      <c r="BO86" s="72"/>
      <c r="BP86" s="72"/>
      <c r="BQ86" s="72"/>
      <c r="BR86" s="72"/>
      <c r="BS86" s="72"/>
      <c r="BT86" s="72"/>
      <c r="BU86" s="72"/>
      <c r="BV86" s="72"/>
      <c r="BW86" s="72"/>
      <c r="BX86" s="72"/>
      <c r="BY86" s="72"/>
      <c r="BZ86" s="72"/>
      <c r="CA86" s="73"/>
      <c r="CC86" s="13">
        <f>CC85+1</f>
        <v>2009</v>
      </c>
      <c r="CD86" s="21">
        <f t="shared" si="93"/>
        <v>-6153432.2138317972</v>
      </c>
      <c r="CE86" s="21">
        <f t="shared" si="94"/>
        <v>10177881.008429987</v>
      </c>
      <c r="CF86" s="21">
        <f t="shared" si="95"/>
        <v>11833690.051814016</v>
      </c>
      <c r="CG86" s="21">
        <f t="shared" si="96"/>
        <v>47433361.501492254</v>
      </c>
      <c r="CH86" s="21">
        <f t="shared" si="97"/>
        <v>27441795.498677317</v>
      </c>
      <c r="CI86" s="21">
        <f t="shared" si="98"/>
        <v>15638451.296419375</v>
      </c>
      <c r="CJ86" s="76">
        <f t="shared" si="99"/>
        <v>13244856.932887319</v>
      </c>
      <c r="CK86" s="76">
        <f t="shared" si="100"/>
        <v>9621145.7876101825</v>
      </c>
      <c r="CL86" s="21">
        <f t="shared" si="101"/>
        <v>26594307.226762053</v>
      </c>
      <c r="CM86" s="21">
        <f t="shared" si="102"/>
        <v>22216046.856483251</v>
      </c>
      <c r="CN86" s="21">
        <f t="shared" si="103"/>
        <v>-12348924.052467659</v>
      </c>
      <c r="CO86" s="76">
        <f t="shared" si="104"/>
        <v>-5121592.6244122423</v>
      </c>
      <c r="CP86" s="76">
        <f t="shared" si="105"/>
        <v>-10704876.819995077</v>
      </c>
      <c r="CQ86" s="21">
        <f t="shared" si="106"/>
        <v>22409882.354893401</v>
      </c>
      <c r="CR86" s="22">
        <f t="shared" si="107"/>
        <v>172282592.80476236</v>
      </c>
    </row>
    <row r="87" spans="2:96" x14ac:dyDescent="0.25">
      <c r="B87" s="13">
        <f t="shared" ref="B87:B95" si="160">B86+1</f>
        <v>2010</v>
      </c>
      <c r="C87" s="58"/>
      <c r="D87" s="58"/>
      <c r="E87" s="58"/>
      <c r="F87" s="58"/>
      <c r="G87" s="58"/>
      <c r="H87" s="58"/>
      <c r="I87" s="58"/>
      <c r="J87" s="58"/>
      <c r="K87" s="58"/>
      <c r="L87" s="58"/>
      <c r="M87" s="58"/>
      <c r="N87" s="58"/>
      <c r="O87" s="58"/>
      <c r="P87" s="58"/>
      <c r="Q87" s="59"/>
      <c r="S87" s="13">
        <f t="shared" ref="S87:S94" si="161">S86+1</f>
        <v>2010</v>
      </c>
      <c r="T87" s="82">
        <f t="shared" ref="T87:AH87" si="162">T187-T$100</f>
        <v>-357.59643684470939</v>
      </c>
      <c r="U87" s="82">
        <f t="shared" si="162"/>
        <v>34.107847601332651</v>
      </c>
      <c r="V87" s="82">
        <f t="shared" si="162"/>
        <v>-510.4557181083228</v>
      </c>
      <c r="W87" s="82">
        <f t="shared" si="162"/>
        <v>-52.076746119249947</v>
      </c>
      <c r="X87" s="82">
        <f t="shared" si="162"/>
        <v>786.86122172176783</v>
      </c>
      <c r="Y87" s="82">
        <f t="shared" si="162"/>
        <v>-632.18273911353845</v>
      </c>
      <c r="Z87" s="82">
        <f t="shared" si="162"/>
        <v>-1010.8087003469182</v>
      </c>
      <c r="AA87" s="82">
        <f t="shared" si="162"/>
        <v>-1279.8597613453985</v>
      </c>
      <c r="AB87" s="82">
        <f t="shared" si="162"/>
        <v>246.60597691728071</v>
      </c>
      <c r="AC87" s="82">
        <f t="shared" si="162"/>
        <v>5475.8496191616141</v>
      </c>
      <c r="AD87" s="82">
        <f t="shared" si="162"/>
        <v>2213.8597909995469</v>
      </c>
      <c r="AE87" s="82">
        <f t="shared" si="162"/>
        <v>-150.19002926853409</v>
      </c>
      <c r="AF87" s="82">
        <f t="shared" si="162"/>
        <v>-594.47555993744936</v>
      </c>
      <c r="AG87" s="82">
        <f t="shared" si="162"/>
        <v>741.9975968711351</v>
      </c>
      <c r="AH87" s="83">
        <f t="shared" si="162"/>
        <v>453.60356750747906</v>
      </c>
      <c r="AJ87" s="13">
        <f t="shared" ref="AJ87:AJ94" si="163">AJ86+1</f>
        <v>2010</v>
      </c>
      <c r="AK87" s="551">
        <f>'FY24 Aurora Prices for SecR'!AF86</f>
        <v>0</v>
      </c>
      <c r="AL87" s="551">
        <f>'FY24 Aurora Prices for SecR'!AG86</f>
        <v>0</v>
      </c>
      <c r="AM87" s="551">
        <f>'FY24 Aurora Prices for SecR'!AH86</f>
        <v>0</v>
      </c>
      <c r="AN87" s="551">
        <f>'FY24 Aurora Prices for SecR'!AI86</f>
        <v>0</v>
      </c>
      <c r="AO87" s="551">
        <f>'FY24 Aurora Prices for SecR'!AJ86</f>
        <v>0</v>
      </c>
      <c r="AP87" s="551">
        <f>'FY24 Aurora Prices for SecR'!AK86</f>
        <v>0</v>
      </c>
      <c r="AQ87" s="551">
        <f>'FY24 Aurora Prices for SecR'!AL86</f>
        <v>0</v>
      </c>
      <c r="AR87" s="551">
        <f>'FY24 Aurora Prices for SecR'!AM86</f>
        <v>0</v>
      </c>
      <c r="AS87" s="551">
        <f>'FY24 Aurora Prices for SecR'!AN86</f>
        <v>0</v>
      </c>
      <c r="AT87" s="551">
        <f>'FY24 Aurora Prices for SecR'!AO86</f>
        <v>0</v>
      </c>
      <c r="AU87" s="551">
        <f>'FY24 Aurora Prices for SecR'!AP86</f>
        <v>0</v>
      </c>
      <c r="AV87" s="552">
        <f>'FY24 Aurora Prices for SecR'!AQ86</f>
        <v>0</v>
      </c>
      <c r="AW87" s="550"/>
      <c r="AX87" s="13">
        <f t="shared" ref="AX87:AX94" si="164">AX86+1</f>
        <v>2010</v>
      </c>
      <c r="AY87" s="337">
        <f>'FY24 Aurora Prices for SecR'!AU86</f>
        <v>25.655999999999999</v>
      </c>
      <c r="AZ87" s="337">
        <f>'FY24 Aurora Prices for SecR'!AV86</f>
        <v>33.332999999999998</v>
      </c>
      <c r="BA87" s="337">
        <f>'FY24 Aurora Prices for SecR'!AW86</f>
        <v>41.78</v>
      </c>
      <c r="BB87" s="337">
        <f>'FY24 Aurora Prices for SecR'!AX86</f>
        <v>38.786000000000001</v>
      </c>
      <c r="BC87" s="337">
        <f>'FY24 Aurora Prices for SecR'!AY86</f>
        <v>36.287999999999997</v>
      </c>
      <c r="BD87" s="337">
        <f>'FY24 Aurora Prices for SecR'!AZ86</f>
        <v>32.030999999999999</v>
      </c>
      <c r="BE87" s="337">
        <f>'FY24 Aurora Prices for SecR'!BA86</f>
        <v>29.538</v>
      </c>
      <c r="BF87" s="337">
        <f>'FY24 Aurora Prices for SecR'!BB86</f>
        <v>26.113</v>
      </c>
      <c r="BG87" s="337">
        <f>'FY24 Aurora Prices for SecR'!BC86</f>
        <v>0</v>
      </c>
      <c r="BH87" s="337">
        <f>'FY24 Aurora Prices for SecR'!BD86</f>
        <v>23.382000000000001</v>
      </c>
      <c r="BI87" s="337">
        <f>'FY24 Aurora Prices for SecR'!BE86</f>
        <v>39.478999999999999</v>
      </c>
      <c r="BJ87" s="338">
        <f>'FY24 Aurora Prices for SecR'!BF86</f>
        <v>30.965</v>
      </c>
      <c r="BL87" s="13">
        <f t="shared" ref="BL87:BL94" si="165">BL86+1</f>
        <v>2010</v>
      </c>
      <c r="BM87" s="72"/>
      <c r="BN87" s="72"/>
      <c r="BO87" s="72"/>
      <c r="BP87" s="72"/>
      <c r="BQ87" s="72"/>
      <c r="BR87" s="72"/>
      <c r="BS87" s="72"/>
      <c r="BT87" s="72"/>
      <c r="BU87" s="72"/>
      <c r="BV87" s="72"/>
      <c r="BW87" s="72"/>
      <c r="BX87" s="72"/>
      <c r="BY87" s="72"/>
      <c r="BZ87" s="72"/>
      <c r="CA87" s="73"/>
      <c r="CB87"/>
      <c r="CC87" s="13">
        <f t="shared" ref="CC87:CC94" si="166">CC86+1</f>
        <v>2010</v>
      </c>
      <c r="CD87" s="21">
        <f t="shared" si="93"/>
        <v>-6825823.6726637706</v>
      </c>
      <c r="CE87" s="21">
        <f t="shared" si="94"/>
        <v>818580.15654855932</v>
      </c>
      <c r="CF87" s="21">
        <f t="shared" si="95"/>
        <v>-15867168.887508903</v>
      </c>
      <c r="CG87" s="21">
        <f t="shared" si="96"/>
        <v>-1502767.4141860341</v>
      </c>
      <c r="CH87" s="21">
        <f t="shared" si="97"/>
        <v>19188032.649300147</v>
      </c>
      <c r="CI87" s="21">
        <f t="shared" si="98"/>
        <v>-15065587.315510038</v>
      </c>
      <c r="CJ87" s="76">
        <f t="shared" si="99"/>
        <v>-10748616.260705017</v>
      </c>
      <c r="CK87" s="76">
        <f t="shared" si="100"/>
        <v>-13609619.147023339</v>
      </c>
      <c r="CL87" s="21">
        <f t="shared" si="101"/>
        <v>4791078.6751792673</v>
      </c>
      <c r="CM87" s="21">
        <f t="shared" si="102"/>
        <v>0</v>
      </c>
      <c r="CN87" s="21">
        <f t="shared" si="103"/>
        <v>38512765.407064646</v>
      </c>
      <c r="CO87" s="76">
        <f t="shared" si="104"/>
        <v>-2134566.7795772846</v>
      </c>
      <c r="CP87" s="76">
        <f t="shared" si="105"/>
        <v>-9012211.4422158953</v>
      </c>
      <c r="CQ87" s="21">
        <f t="shared" si="106"/>
        <v>16542688.022722583</v>
      </c>
      <c r="CR87" s="22">
        <f t="shared" si="107"/>
        <v>5086783.9914249163</v>
      </c>
    </row>
    <row r="88" spans="2:96" x14ac:dyDescent="0.25">
      <c r="B88" s="13">
        <f t="shared" si="160"/>
        <v>2011</v>
      </c>
      <c r="C88" s="58"/>
      <c r="D88" s="58"/>
      <c r="E88" s="58"/>
      <c r="F88" s="58"/>
      <c r="G88" s="58"/>
      <c r="H88" s="58"/>
      <c r="I88" s="58"/>
      <c r="J88" s="58"/>
      <c r="K88" s="58"/>
      <c r="L88" s="58"/>
      <c r="M88" s="58"/>
      <c r="N88" s="58"/>
      <c r="O88" s="58"/>
      <c r="P88" s="58"/>
      <c r="Q88" s="59"/>
      <c r="S88" s="13">
        <f t="shared" si="161"/>
        <v>2011</v>
      </c>
      <c r="T88" s="82">
        <f t="shared" ref="T88:AH88" si="167">T188-T$100</f>
        <v>-612.75954808734969</v>
      </c>
      <c r="U88" s="82">
        <f t="shared" si="167"/>
        <v>145.97323928315291</v>
      </c>
      <c r="V88" s="82">
        <f t="shared" si="167"/>
        <v>1276.8543352631877</v>
      </c>
      <c r="W88" s="82">
        <f t="shared" si="167"/>
        <v>3834.0427938972298</v>
      </c>
      <c r="X88" s="82">
        <f t="shared" si="167"/>
        <v>5906.0220290027783</v>
      </c>
      <c r="Y88" s="82">
        <f t="shared" si="167"/>
        <v>3758.8203050372613</v>
      </c>
      <c r="Z88" s="82">
        <f t="shared" si="167"/>
        <v>6196.321119155682</v>
      </c>
      <c r="AA88" s="82">
        <f t="shared" si="167"/>
        <v>1645.2267969854611</v>
      </c>
      <c r="AB88" s="82">
        <f t="shared" si="167"/>
        <v>5368.4477231914398</v>
      </c>
      <c r="AC88" s="82">
        <f t="shared" si="167"/>
        <v>7137.3858247758144</v>
      </c>
      <c r="AD88" s="82">
        <f t="shared" si="167"/>
        <v>7840.9684582780965</v>
      </c>
      <c r="AE88" s="82">
        <f t="shared" si="167"/>
        <v>4456.3872806268064</v>
      </c>
      <c r="AF88" s="82">
        <f t="shared" si="167"/>
        <v>2952.4968319566397</v>
      </c>
      <c r="AG88" s="82">
        <f t="shared" si="167"/>
        <v>1425.8857130756551</v>
      </c>
      <c r="AH88" s="83">
        <f t="shared" si="167"/>
        <v>3560.0663592109668</v>
      </c>
      <c r="AJ88" s="13">
        <f t="shared" si="163"/>
        <v>2011</v>
      </c>
      <c r="AK88" s="551">
        <f>'FY24 Aurora Prices for SecR'!AF87</f>
        <v>0</v>
      </c>
      <c r="AL88" s="551">
        <f>'FY24 Aurora Prices for SecR'!AG87</f>
        <v>0</v>
      </c>
      <c r="AM88" s="551">
        <f>'FY24 Aurora Prices for SecR'!AH87</f>
        <v>0</v>
      </c>
      <c r="AN88" s="551">
        <f>'FY24 Aurora Prices for SecR'!AI87</f>
        <v>0</v>
      </c>
      <c r="AO88" s="551">
        <f>'FY24 Aurora Prices for SecR'!AJ87</f>
        <v>0</v>
      </c>
      <c r="AP88" s="551">
        <f>'FY24 Aurora Prices for SecR'!AK87</f>
        <v>0</v>
      </c>
      <c r="AQ88" s="551">
        <f>'FY24 Aurora Prices for SecR'!AL87</f>
        <v>0</v>
      </c>
      <c r="AR88" s="551">
        <f>'FY24 Aurora Prices for SecR'!AM87</f>
        <v>0</v>
      </c>
      <c r="AS88" s="551">
        <f>'FY24 Aurora Prices for SecR'!AN87</f>
        <v>0</v>
      </c>
      <c r="AT88" s="551">
        <f>'FY24 Aurora Prices for SecR'!AO87</f>
        <v>0</v>
      </c>
      <c r="AU88" s="551">
        <f>'FY24 Aurora Prices for SecR'!AP87</f>
        <v>0</v>
      </c>
      <c r="AV88" s="552">
        <f>'FY24 Aurora Prices for SecR'!AQ87</f>
        <v>0</v>
      </c>
      <c r="AW88" s="550"/>
      <c r="AX88" s="13">
        <f t="shared" si="164"/>
        <v>2011</v>
      </c>
      <c r="AY88" s="337">
        <f>'FY24 Aurora Prices for SecR'!AU87</f>
        <v>28.571000000000002</v>
      </c>
      <c r="AZ88" s="337">
        <f>'FY24 Aurora Prices for SecR'!AV87</f>
        <v>34.822000000000003</v>
      </c>
      <c r="BA88" s="337">
        <f>'FY24 Aurora Prices for SecR'!AW87</f>
        <v>37.238</v>
      </c>
      <c r="BB88" s="337">
        <f>'FY24 Aurora Prices for SecR'!AX87</f>
        <v>22.96</v>
      </c>
      <c r="BC88" s="337">
        <f>'FY24 Aurora Prices for SecR'!AY87</f>
        <v>21.548999999999999</v>
      </c>
      <c r="BD88" s="337">
        <f>'FY24 Aurora Prices for SecR'!AZ87</f>
        <v>19.875</v>
      </c>
      <c r="BE88" s="337">
        <f>'FY24 Aurora Prices for SecR'!BA87</f>
        <v>5.4020000000000001</v>
      </c>
      <c r="BF88" s="337">
        <f>'FY24 Aurora Prices for SecR'!BB87</f>
        <v>2.3410000000000002</v>
      </c>
      <c r="BG88" s="337">
        <f>'FY24 Aurora Prices for SecR'!BC87</f>
        <v>0</v>
      </c>
      <c r="BH88" s="337">
        <f>'FY24 Aurora Prices for SecR'!BD87</f>
        <v>0</v>
      </c>
      <c r="BI88" s="337">
        <f>'FY24 Aurora Prices for SecR'!BE87</f>
        <v>20.331</v>
      </c>
      <c r="BJ88" s="338">
        <f>'FY24 Aurora Prices for SecR'!BF87</f>
        <v>27.704999999999998</v>
      </c>
      <c r="BL88" s="13">
        <f t="shared" si="165"/>
        <v>2011</v>
      </c>
      <c r="BM88" s="72"/>
      <c r="BN88" s="72"/>
      <c r="BO88" s="72"/>
      <c r="BP88" s="72"/>
      <c r="BQ88" s="72"/>
      <c r="BR88" s="72"/>
      <c r="BS88" s="72"/>
      <c r="BT88" s="72"/>
      <c r="BU88" s="72"/>
      <c r="BV88" s="72"/>
      <c r="BW88" s="72"/>
      <c r="BX88" s="72"/>
      <c r="BY88" s="72"/>
      <c r="BZ88" s="72"/>
      <c r="CA88" s="73"/>
      <c r="CC88" s="13">
        <f t="shared" si="166"/>
        <v>2011</v>
      </c>
      <c r="CD88" s="21">
        <f t="shared" si="93"/>
        <v>-13025321.86801233</v>
      </c>
      <c r="CE88" s="21">
        <f t="shared" si="94"/>
        <v>3659817.6995889246</v>
      </c>
      <c r="CF88" s="21">
        <f t="shared" si="95"/>
        <v>35375341.291978754</v>
      </c>
      <c r="CG88" s="21">
        <f t="shared" si="96"/>
        <v>65494039.175623015</v>
      </c>
      <c r="CH88" s="21">
        <f t="shared" si="97"/>
        <v>85524679.768403128</v>
      </c>
      <c r="CI88" s="21">
        <f t="shared" si="98"/>
        <v>55581675.85058599</v>
      </c>
      <c r="CJ88" s="76">
        <f t="shared" si="99"/>
        <v>12050109.60684444</v>
      </c>
      <c r="CK88" s="76">
        <f t="shared" si="100"/>
        <v>3199505.4566335655</v>
      </c>
      <c r="CL88" s="21">
        <f t="shared" si="101"/>
        <v>9350246.8732734248</v>
      </c>
      <c r="CM88" s="21">
        <f t="shared" si="102"/>
        <v>0</v>
      </c>
      <c r="CN88" s="21">
        <f t="shared" si="103"/>
        <v>0</v>
      </c>
      <c r="CO88" s="76">
        <f t="shared" si="104"/>
        <v>32617011.528872497</v>
      </c>
      <c r="CP88" s="76">
        <f t="shared" si="105"/>
        <v>23050449.826756008</v>
      </c>
      <c r="CQ88" s="21">
        <f t="shared" si="106"/>
        <v>28442997.850147933</v>
      </c>
      <c r="CR88" s="22">
        <f t="shared" si="107"/>
        <v>341320553.06069529</v>
      </c>
    </row>
    <row r="89" spans="2:96" x14ac:dyDescent="0.25">
      <c r="B89" s="13">
        <f t="shared" si="160"/>
        <v>2012</v>
      </c>
      <c r="C89" s="58"/>
      <c r="D89" s="58"/>
      <c r="E89" s="58"/>
      <c r="F89" s="58"/>
      <c r="G89" s="58"/>
      <c r="H89" s="58"/>
      <c r="I89" s="58"/>
      <c r="J89" s="58"/>
      <c r="K89" s="58"/>
      <c r="L89" s="58"/>
      <c r="M89" s="58"/>
      <c r="N89" s="58"/>
      <c r="O89" s="58"/>
      <c r="P89" s="58"/>
      <c r="Q89" s="59"/>
      <c r="S89" s="13">
        <f t="shared" si="161"/>
        <v>2012</v>
      </c>
      <c r="T89" s="82">
        <f t="shared" ref="T89:AH89" si="168">T189-T$100</f>
        <v>99.826280442930511</v>
      </c>
      <c r="U89" s="82">
        <f t="shared" si="168"/>
        <v>763.55830978313315</v>
      </c>
      <c r="V89" s="82">
        <f t="shared" si="168"/>
        <v>522.90779200755787</v>
      </c>
      <c r="W89" s="82">
        <f t="shared" si="168"/>
        <v>1858.2252583673289</v>
      </c>
      <c r="X89" s="82">
        <f t="shared" si="168"/>
        <v>2066.2295049244976</v>
      </c>
      <c r="Y89" s="82">
        <f t="shared" si="168"/>
        <v>2961.5025259213617</v>
      </c>
      <c r="Z89" s="82">
        <f t="shared" si="168"/>
        <v>5982.4872306742818</v>
      </c>
      <c r="AA89" s="82">
        <f t="shared" si="168"/>
        <v>6488.9561352092805</v>
      </c>
      <c r="AB89" s="82">
        <f t="shared" si="168"/>
        <v>5935.0932908776404</v>
      </c>
      <c r="AC89" s="82">
        <f t="shared" si="168"/>
        <v>6352.0217454387148</v>
      </c>
      <c r="AD89" s="82">
        <f t="shared" si="168"/>
        <v>6387.521466887697</v>
      </c>
      <c r="AE89" s="82">
        <f t="shared" si="168"/>
        <v>3755.148361022606</v>
      </c>
      <c r="AF89" s="82">
        <f t="shared" si="168"/>
        <v>3612.1515842508506</v>
      </c>
      <c r="AG89" s="82">
        <f t="shared" si="168"/>
        <v>1116.3324744555457</v>
      </c>
      <c r="AH89" s="83">
        <f t="shared" si="168"/>
        <v>3083.0441439280785</v>
      </c>
      <c r="AJ89" s="13">
        <f t="shared" si="163"/>
        <v>2012</v>
      </c>
      <c r="AK89" s="551">
        <f>'FY24 Aurora Prices for SecR'!AF88</f>
        <v>0</v>
      </c>
      <c r="AL89" s="551">
        <f>'FY24 Aurora Prices for SecR'!AG88</f>
        <v>0</v>
      </c>
      <c r="AM89" s="551">
        <f>'FY24 Aurora Prices for SecR'!AH88</f>
        <v>0</v>
      </c>
      <c r="AN89" s="551">
        <f>'FY24 Aurora Prices for SecR'!AI88</f>
        <v>0</v>
      </c>
      <c r="AO89" s="551">
        <f>'FY24 Aurora Prices for SecR'!AJ88</f>
        <v>0</v>
      </c>
      <c r="AP89" s="551">
        <f>'FY24 Aurora Prices for SecR'!AK88</f>
        <v>0</v>
      </c>
      <c r="AQ89" s="551">
        <f>'FY24 Aurora Prices for SecR'!AL88</f>
        <v>0</v>
      </c>
      <c r="AR89" s="551">
        <f>'FY24 Aurora Prices for SecR'!AM88</f>
        <v>0</v>
      </c>
      <c r="AS89" s="551">
        <f>'FY24 Aurora Prices for SecR'!AN88</f>
        <v>0</v>
      </c>
      <c r="AT89" s="551">
        <f>'FY24 Aurora Prices for SecR'!AO88</f>
        <v>0</v>
      </c>
      <c r="AU89" s="551">
        <f>'FY24 Aurora Prices for SecR'!AP88</f>
        <v>0</v>
      </c>
      <c r="AV89" s="552">
        <f>'FY24 Aurora Prices for SecR'!AQ88</f>
        <v>0</v>
      </c>
      <c r="AW89" s="550"/>
      <c r="AX89" s="13">
        <f t="shared" si="164"/>
        <v>2012</v>
      </c>
      <c r="AY89" s="337">
        <f>'FY24 Aurora Prices for SecR'!AU88</f>
        <v>23.736999999999998</v>
      </c>
      <c r="AZ89" s="337">
        <f>'FY24 Aurora Prices for SecR'!AV88</f>
        <v>31.603999999999999</v>
      </c>
      <c r="BA89" s="337">
        <f>'FY24 Aurora Prices for SecR'!AW88</f>
        <v>38.816000000000003</v>
      </c>
      <c r="BB89" s="337">
        <f>'FY24 Aurora Prices for SecR'!AX88</f>
        <v>33.503999999999998</v>
      </c>
      <c r="BC89" s="337">
        <f>'FY24 Aurora Prices for SecR'!AY88</f>
        <v>35.652999999999999</v>
      </c>
      <c r="BD89" s="337">
        <f>'FY24 Aurora Prices for SecR'!AZ88</f>
        <v>25.678000000000001</v>
      </c>
      <c r="BE89" s="337">
        <f>'FY24 Aurora Prices for SecR'!BA88</f>
        <v>0</v>
      </c>
      <c r="BF89" s="337">
        <f>'FY24 Aurora Prices for SecR'!BB88</f>
        <v>0</v>
      </c>
      <c r="BG89" s="337">
        <f>'FY24 Aurora Prices for SecR'!BC88</f>
        <v>0</v>
      </c>
      <c r="BH89" s="337">
        <f>'FY24 Aurora Prices for SecR'!BD88</f>
        <v>3.9409999999999998</v>
      </c>
      <c r="BI89" s="337">
        <f>'FY24 Aurora Prices for SecR'!BE88</f>
        <v>22.792999999999999</v>
      </c>
      <c r="BJ89" s="338">
        <f>'FY24 Aurora Prices for SecR'!BF88</f>
        <v>30.873000000000001</v>
      </c>
      <c r="BL89" s="13">
        <f t="shared" si="165"/>
        <v>2012</v>
      </c>
      <c r="BM89" s="72"/>
      <c r="BN89" s="72"/>
      <c r="BO89" s="72"/>
      <c r="BP89" s="72"/>
      <c r="BQ89" s="72"/>
      <c r="BR89" s="72"/>
      <c r="BS89" s="72"/>
      <c r="BT89" s="72"/>
      <c r="BU89" s="72"/>
      <c r="BV89" s="72"/>
      <c r="BW89" s="72"/>
      <c r="BX89" s="72"/>
      <c r="BY89" s="72"/>
      <c r="BZ89" s="72"/>
      <c r="CA89" s="73"/>
      <c r="CB89"/>
      <c r="CC89" s="13">
        <f t="shared" si="166"/>
        <v>2012</v>
      </c>
      <c r="CD89" s="21">
        <f t="shared" si="93"/>
        <v>1762964.855642138</v>
      </c>
      <c r="CE89" s="21">
        <f t="shared" si="94"/>
        <v>17374677.712118022</v>
      </c>
      <c r="CF89" s="21">
        <f t="shared" si="95"/>
        <v>15101108.507796634</v>
      </c>
      <c r="CG89" s="21">
        <f t="shared" si="96"/>
        <v>46319936.417916201</v>
      </c>
      <c r="CH89" s="21">
        <f t="shared" si="97"/>
        <v>49504412.522257127</v>
      </c>
      <c r="CI89" s="21">
        <f t="shared" si="98"/>
        <v>56577823.624292888</v>
      </c>
      <c r="CJ89" s="76">
        <f t="shared" si="99"/>
        <v>0</v>
      </c>
      <c r="CK89" s="76">
        <f t="shared" si="100"/>
        <v>0</v>
      </c>
      <c r="CL89" s="21">
        <f t="shared" si="101"/>
        <v>0</v>
      </c>
      <c r="CM89" s="21">
        <f t="shared" si="102"/>
        <v>0</v>
      </c>
      <c r="CN89" s="21">
        <f t="shared" si="103"/>
        <v>18728877.24314728</v>
      </c>
      <c r="CO89" s="76">
        <f t="shared" si="104"/>
        <v>30812794.773403775</v>
      </c>
      <c r="CP89" s="76">
        <f t="shared" si="105"/>
        <v>31615400.08697458</v>
      </c>
      <c r="CQ89" s="21">
        <f t="shared" si="106"/>
        <v>24814463.388383564</v>
      </c>
      <c r="CR89" s="22">
        <f t="shared" si="107"/>
        <v>292612459.1319322</v>
      </c>
    </row>
    <row r="90" spans="2:96" x14ac:dyDescent="0.25">
      <c r="B90" s="13">
        <f t="shared" si="160"/>
        <v>2013</v>
      </c>
      <c r="C90" s="58"/>
      <c r="D90" s="58"/>
      <c r="E90" s="58"/>
      <c r="F90" s="58"/>
      <c r="G90" s="58"/>
      <c r="H90" s="58"/>
      <c r="I90" s="58"/>
      <c r="J90" s="58"/>
      <c r="K90" s="58"/>
      <c r="L90" s="58"/>
      <c r="M90" s="58"/>
      <c r="N90" s="58"/>
      <c r="O90" s="58"/>
      <c r="P90" s="58"/>
      <c r="Q90" s="59"/>
      <c r="S90" s="13">
        <f t="shared" si="161"/>
        <v>2013</v>
      </c>
      <c r="T90" s="82">
        <f t="shared" ref="T90:AH90" si="169">T190-T$100</f>
        <v>-430.58009292140014</v>
      </c>
      <c r="U90" s="82">
        <f t="shared" si="169"/>
        <v>1908.2239768102027</v>
      </c>
      <c r="V90" s="82">
        <f t="shared" si="169"/>
        <v>2805.8226830768272</v>
      </c>
      <c r="W90" s="82">
        <f t="shared" si="169"/>
        <v>2162.2519858716296</v>
      </c>
      <c r="X90" s="82">
        <f t="shared" si="169"/>
        <v>1373.1989467447083</v>
      </c>
      <c r="Y90" s="82">
        <f t="shared" si="169"/>
        <v>225.21427667957141</v>
      </c>
      <c r="Z90" s="82">
        <f t="shared" si="169"/>
        <v>4346.4128520984814</v>
      </c>
      <c r="AA90" s="82">
        <f t="shared" si="169"/>
        <v>2178.2671036557113</v>
      </c>
      <c r="AB90" s="82">
        <f t="shared" si="169"/>
        <v>3131.3315520999304</v>
      </c>
      <c r="AC90" s="82">
        <f t="shared" si="169"/>
        <v>5087.4463837924141</v>
      </c>
      <c r="AD90" s="82">
        <f t="shared" si="169"/>
        <v>2675.4414998231578</v>
      </c>
      <c r="AE90" s="82">
        <f t="shared" si="169"/>
        <v>1091.5488949118362</v>
      </c>
      <c r="AF90" s="82">
        <f t="shared" si="169"/>
        <v>333.62447675556086</v>
      </c>
      <c r="AG90" s="82">
        <f t="shared" si="169"/>
        <v>1315.0982098985151</v>
      </c>
      <c r="AH90" s="83">
        <f t="shared" si="169"/>
        <v>1936.8596256698656</v>
      </c>
      <c r="AJ90" s="13">
        <f t="shared" si="163"/>
        <v>2013</v>
      </c>
      <c r="AK90" s="551">
        <f>'FY24 Aurora Prices for SecR'!AF89</f>
        <v>0</v>
      </c>
      <c r="AL90" s="551">
        <f>'FY24 Aurora Prices for SecR'!AG89</f>
        <v>0</v>
      </c>
      <c r="AM90" s="551">
        <f>'FY24 Aurora Prices for SecR'!AH89</f>
        <v>0</v>
      </c>
      <c r="AN90" s="551">
        <f>'FY24 Aurora Prices for SecR'!AI89</f>
        <v>0</v>
      </c>
      <c r="AO90" s="551">
        <f>'FY24 Aurora Prices for SecR'!AJ89</f>
        <v>0</v>
      </c>
      <c r="AP90" s="551">
        <f>'FY24 Aurora Prices for SecR'!AK89</f>
        <v>0</v>
      </c>
      <c r="AQ90" s="551">
        <f>'FY24 Aurora Prices for SecR'!AL89</f>
        <v>0</v>
      </c>
      <c r="AR90" s="551">
        <f>'FY24 Aurora Prices for SecR'!AM89</f>
        <v>0</v>
      </c>
      <c r="AS90" s="551">
        <f>'FY24 Aurora Prices for SecR'!AN89</f>
        <v>0</v>
      </c>
      <c r="AT90" s="551">
        <f>'FY24 Aurora Prices for SecR'!AO89</f>
        <v>0</v>
      </c>
      <c r="AU90" s="551">
        <f>'FY24 Aurora Prices for SecR'!AP89</f>
        <v>0</v>
      </c>
      <c r="AV90" s="552">
        <f>'FY24 Aurora Prices for SecR'!AQ89</f>
        <v>0</v>
      </c>
      <c r="AW90" s="550"/>
      <c r="AX90" s="13">
        <f t="shared" si="164"/>
        <v>2013</v>
      </c>
      <c r="AY90" s="337">
        <f>'FY24 Aurora Prices for SecR'!AU89</f>
        <v>26.327999999999999</v>
      </c>
      <c r="AZ90" s="337">
        <f>'FY24 Aurora Prices for SecR'!AV89</f>
        <v>25.887</v>
      </c>
      <c r="BA90" s="337">
        <f>'FY24 Aurora Prices for SecR'!AW89</f>
        <v>30.792999999999999</v>
      </c>
      <c r="BB90" s="337">
        <f>'FY24 Aurora Prices for SecR'!AX89</f>
        <v>32.950000000000003</v>
      </c>
      <c r="BC90" s="337">
        <f>'FY24 Aurora Prices for SecR'!AY89</f>
        <v>37.244999999999997</v>
      </c>
      <c r="BD90" s="337">
        <f>'FY24 Aurora Prices for SecR'!AZ89</f>
        <v>32.295000000000002</v>
      </c>
      <c r="BE90" s="337">
        <f>'FY24 Aurora Prices for SecR'!BA89</f>
        <v>9.6039999999999992</v>
      </c>
      <c r="BF90" s="337">
        <f>'FY24 Aurora Prices for SecR'!BB89</f>
        <v>11.407999999999999</v>
      </c>
      <c r="BG90" s="337">
        <f>'FY24 Aurora Prices for SecR'!BC89</f>
        <v>9.2999999999999999E-2</v>
      </c>
      <c r="BH90" s="337">
        <f>'FY24 Aurora Prices for SecR'!BD89</f>
        <v>23.338999999999999</v>
      </c>
      <c r="BI90" s="337">
        <f>'FY24 Aurora Prices for SecR'!BE89</f>
        <v>31.939</v>
      </c>
      <c r="BJ90" s="338">
        <f>'FY24 Aurora Prices for SecR'!BF89</f>
        <v>29.209</v>
      </c>
      <c r="BL90" s="13">
        <f t="shared" si="165"/>
        <v>2013</v>
      </c>
      <c r="BM90" s="72"/>
      <c r="BN90" s="72"/>
      <c r="BO90" s="72"/>
      <c r="BP90" s="72"/>
      <c r="BQ90" s="72"/>
      <c r="BR90" s="72"/>
      <c r="BS90" s="72"/>
      <c r="BT90" s="72"/>
      <c r="BU90" s="72"/>
      <c r="BV90" s="72"/>
      <c r="BW90" s="72"/>
      <c r="BX90" s="72"/>
      <c r="BY90" s="72"/>
      <c r="BZ90" s="72"/>
      <c r="CA90" s="73"/>
      <c r="CB90"/>
      <c r="CC90" s="13">
        <f t="shared" si="166"/>
        <v>2013</v>
      </c>
      <c r="CD90" s="21">
        <f t="shared" si="93"/>
        <v>-8434216.6387073603</v>
      </c>
      <c r="CE90" s="21">
        <f t="shared" si="94"/>
        <v>35566699.743133716</v>
      </c>
      <c r="CF90" s="21">
        <f t="shared" si="95"/>
        <v>64281375.22270865</v>
      </c>
      <c r="CG90" s="21">
        <f t="shared" si="96"/>
        <v>53007174.983245835</v>
      </c>
      <c r="CH90" s="21">
        <f t="shared" si="97"/>
        <v>34369302.086452469</v>
      </c>
      <c r="CI90" s="21">
        <f t="shared" si="98"/>
        <v>5411331.528632869</v>
      </c>
      <c r="CJ90" s="76">
        <f t="shared" si="99"/>
        <v>15027461.651359372</v>
      </c>
      <c r="CK90" s="76">
        <f t="shared" si="100"/>
        <v>7531227.8148634024</v>
      </c>
      <c r="CL90" s="21">
        <f t="shared" si="101"/>
        <v>26577339.377688866</v>
      </c>
      <c r="CM90" s="21">
        <f t="shared" si="102"/>
        <v>340655.40985874005</v>
      </c>
      <c r="CN90" s="21">
        <f t="shared" si="103"/>
        <v>46456944.098293275</v>
      </c>
      <c r="CO90" s="76">
        <f t="shared" si="104"/>
        <v>12550672.855652088</v>
      </c>
      <c r="CP90" s="76">
        <f t="shared" si="105"/>
        <v>4091762.7506288094</v>
      </c>
      <c r="CQ90" s="21">
        <f t="shared" si="106"/>
        <v>27657146.60130652</v>
      </c>
      <c r="CR90" s="22">
        <f t="shared" si="107"/>
        <v>324434877.48511726</v>
      </c>
    </row>
    <row r="91" spans="2:96" x14ac:dyDescent="0.25">
      <c r="B91" s="13">
        <f t="shared" si="160"/>
        <v>2014</v>
      </c>
      <c r="C91" s="58"/>
      <c r="D91" s="58"/>
      <c r="E91" s="58"/>
      <c r="F91" s="58"/>
      <c r="G91" s="58"/>
      <c r="H91" s="58"/>
      <c r="I91" s="58"/>
      <c r="J91" s="58"/>
      <c r="K91" s="58"/>
      <c r="L91" s="58"/>
      <c r="M91" s="58"/>
      <c r="N91" s="58"/>
      <c r="O91" s="58"/>
      <c r="P91" s="58"/>
      <c r="Q91" s="59"/>
      <c r="S91" s="13">
        <f t="shared" si="161"/>
        <v>2014</v>
      </c>
      <c r="T91" s="82">
        <f t="shared" ref="T91:AH91" si="170">T191-T$100</f>
        <v>-206.53496380097931</v>
      </c>
      <c r="U91" s="82">
        <f t="shared" si="170"/>
        <v>299.91704576500251</v>
      </c>
      <c r="V91" s="82">
        <f t="shared" si="170"/>
        <v>-522.70904197415257</v>
      </c>
      <c r="W91" s="82">
        <f t="shared" si="170"/>
        <v>1636.9201520346287</v>
      </c>
      <c r="X91" s="82">
        <f t="shared" si="170"/>
        <v>562.9543411657678</v>
      </c>
      <c r="Y91" s="82">
        <f t="shared" si="170"/>
        <v>4626.0982466655605</v>
      </c>
      <c r="Z91" s="82">
        <f t="shared" si="170"/>
        <v>4467.7172871199818</v>
      </c>
      <c r="AA91" s="82">
        <f t="shared" si="170"/>
        <v>2776.8401048825617</v>
      </c>
      <c r="AB91" s="82">
        <f t="shared" si="170"/>
        <v>3322.6034738632798</v>
      </c>
      <c r="AC91" s="82">
        <f t="shared" si="170"/>
        <v>4393.5444373871142</v>
      </c>
      <c r="AD91" s="82">
        <f t="shared" si="170"/>
        <v>3686.0113038951977</v>
      </c>
      <c r="AE91" s="82">
        <f t="shared" si="170"/>
        <v>2229.0101072363559</v>
      </c>
      <c r="AF91" s="82">
        <f t="shared" si="170"/>
        <v>1362.7875420902001</v>
      </c>
      <c r="AG91" s="82">
        <f t="shared" si="170"/>
        <v>1082.0458929539354</v>
      </c>
      <c r="AH91" s="83">
        <f t="shared" si="170"/>
        <v>1942.7473192559955</v>
      </c>
      <c r="AJ91" s="13">
        <f t="shared" si="163"/>
        <v>2014</v>
      </c>
      <c r="AK91" s="551">
        <f>'FY24 Aurora Prices for SecR'!AF90</f>
        <v>0</v>
      </c>
      <c r="AL91" s="551">
        <f>'FY24 Aurora Prices for SecR'!AG90</f>
        <v>0</v>
      </c>
      <c r="AM91" s="551">
        <f>'FY24 Aurora Prices for SecR'!AH90</f>
        <v>0</v>
      </c>
      <c r="AN91" s="551">
        <f>'FY24 Aurora Prices for SecR'!AI90</f>
        <v>0</v>
      </c>
      <c r="AO91" s="551">
        <f>'FY24 Aurora Prices for SecR'!AJ90</f>
        <v>0</v>
      </c>
      <c r="AP91" s="551">
        <f>'FY24 Aurora Prices for SecR'!AK90</f>
        <v>0</v>
      </c>
      <c r="AQ91" s="551">
        <f>'FY24 Aurora Prices for SecR'!AL90</f>
        <v>0</v>
      </c>
      <c r="AR91" s="551">
        <f>'FY24 Aurora Prices for SecR'!AM90</f>
        <v>0</v>
      </c>
      <c r="AS91" s="551">
        <f>'FY24 Aurora Prices for SecR'!AN90</f>
        <v>0</v>
      </c>
      <c r="AT91" s="551">
        <f>'FY24 Aurora Prices for SecR'!AO90</f>
        <v>0</v>
      </c>
      <c r="AU91" s="551">
        <f>'FY24 Aurora Prices for SecR'!AP90</f>
        <v>0</v>
      </c>
      <c r="AV91" s="552">
        <f>'FY24 Aurora Prices for SecR'!AQ90</f>
        <v>0</v>
      </c>
      <c r="AW91" s="550"/>
      <c r="AX91" s="13">
        <f t="shared" si="164"/>
        <v>2014</v>
      </c>
      <c r="AY91" s="337">
        <f>'FY24 Aurora Prices for SecR'!AU90</f>
        <v>24.420999999999999</v>
      </c>
      <c r="AZ91" s="337">
        <f>'FY24 Aurora Prices for SecR'!AV90</f>
        <v>32.69</v>
      </c>
      <c r="BA91" s="337">
        <f>'FY24 Aurora Prices for SecR'!AW90</f>
        <v>42.024999999999999</v>
      </c>
      <c r="BB91" s="337">
        <f>'FY24 Aurora Prices for SecR'!AX90</f>
        <v>36.36</v>
      </c>
      <c r="BC91" s="337">
        <f>'FY24 Aurora Prices for SecR'!AY90</f>
        <v>40.473999999999997</v>
      </c>
      <c r="BD91" s="337">
        <f>'FY24 Aurora Prices for SecR'!AZ90</f>
        <v>17.925999999999998</v>
      </c>
      <c r="BE91" s="337">
        <f>'FY24 Aurora Prices for SecR'!BA90</f>
        <v>7.48</v>
      </c>
      <c r="BF91" s="337">
        <f>'FY24 Aurora Prices for SecR'!BB90</f>
        <v>11.548999999999999</v>
      </c>
      <c r="BG91" s="337">
        <f>'FY24 Aurora Prices for SecR'!BC90</f>
        <v>4.8099999999999996</v>
      </c>
      <c r="BH91" s="337">
        <f>'FY24 Aurora Prices for SecR'!BD90</f>
        <v>18.553000000000001</v>
      </c>
      <c r="BI91" s="337">
        <f>'FY24 Aurora Prices for SecR'!BE90</f>
        <v>30.154</v>
      </c>
      <c r="BJ91" s="338">
        <f>'FY24 Aurora Prices for SecR'!BF90</f>
        <v>31.677</v>
      </c>
      <c r="BL91" s="13">
        <f t="shared" si="165"/>
        <v>2014</v>
      </c>
      <c r="BM91" s="72"/>
      <c r="BN91" s="72"/>
      <c r="BO91" s="72"/>
      <c r="BP91" s="72"/>
      <c r="BQ91" s="72"/>
      <c r="BR91" s="72"/>
      <c r="BS91" s="72"/>
      <c r="BT91" s="72"/>
      <c r="BU91" s="72"/>
      <c r="BV91" s="72"/>
      <c r="BW91" s="72"/>
      <c r="BX91" s="72"/>
      <c r="BY91" s="72"/>
      <c r="BZ91" s="72"/>
      <c r="CA91" s="73"/>
      <c r="CB91"/>
      <c r="CC91" s="13">
        <f t="shared" si="166"/>
        <v>2014</v>
      </c>
      <c r="CD91" s="21">
        <f t="shared" si="93"/>
        <v>-3752580.0211318843</v>
      </c>
      <c r="CE91" s="21">
        <f t="shared" si="94"/>
        <v>7059087.5227617109</v>
      </c>
      <c r="CF91" s="21">
        <f t="shared" si="95"/>
        <v>-16343334.531789038</v>
      </c>
      <c r="CG91" s="21">
        <f t="shared" si="96"/>
        <v>44281702.045616448</v>
      </c>
      <c r="CH91" s="21">
        <f t="shared" si="97"/>
        <v>15311529.410918688</v>
      </c>
      <c r="CI91" s="21">
        <f t="shared" si="98"/>
        <v>61698013.254276767</v>
      </c>
      <c r="CJ91" s="76">
        <f t="shared" si="99"/>
        <v>12030669.110756686</v>
      </c>
      <c r="CK91" s="76">
        <f t="shared" si="100"/>
        <v>7477475.034427763</v>
      </c>
      <c r="CL91" s="21">
        <f t="shared" si="101"/>
        <v>28549324.154617384</v>
      </c>
      <c r="CM91" s="21">
        <f t="shared" si="102"/>
        <v>15215723.095559053</v>
      </c>
      <c r="CN91" s="21">
        <f t="shared" si="103"/>
        <v>50879606.384548694</v>
      </c>
      <c r="CO91" s="76">
        <f t="shared" si="104"/>
        <v>24196885.478497829</v>
      </c>
      <c r="CP91" s="76">
        <f t="shared" si="105"/>
        <v>15779902.288968151</v>
      </c>
      <c r="CQ91" s="21">
        <f t="shared" si="106"/>
        <v>24678696.780793305</v>
      </c>
      <c r="CR91" s="22">
        <f t="shared" si="107"/>
        <v>287062700.00882155</v>
      </c>
    </row>
    <row r="92" spans="2:96" x14ac:dyDescent="0.25">
      <c r="B92" s="13">
        <f t="shared" si="160"/>
        <v>2015</v>
      </c>
      <c r="C92" s="58"/>
      <c r="D92" s="58"/>
      <c r="E92" s="58"/>
      <c r="F92" s="58"/>
      <c r="G92" s="58"/>
      <c r="H92" s="58"/>
      <c r="I92" s="58"/>
      <c r="J92" s="58"/>
      <c r="K92" s="58"/>
      <c r="L92" s="58"/>
      <c r="M92" s="58"/>
      <c r="N92" s="58"/>
      <c r="O92" s="58"/>
      <c r="P92" s="58"/>
      <c r="Q92" s="59"/>
      <c r="S92" s="13">
        <f t="shared" si="161"/>
        <v>2015</v>
      </c>
      <c r="T92" s="82">
        <f t="shared" ref="T92:AH92" si="171">T192-T$100</f>
        <v>-465.41152250795949</v>
      </c>
      <c r="U92" s="82">
        <f t="shared" si="171"/>
        <v>1812.443625985552</v>
      </c>
      <c r="V92" s="82">
        <f t="shared" si="171"/>
        <v>2553.8241179099277</v>
      </c>
      <c r="W92" s="82">
        <f t="shared" si="171"/>
        <v>3789.3335043460283</v>
      </c>
      <c r="X92" s="82">
        <f t="shared" si="171"/>
        <v>5080.7304204952788</v>
      </c>
      <c r="Y92" s="82">
        <f t="shared" si="171"/>
        <v>5406.4405469338617</v>
      </c>
      <c r="Z92" s="82">
        <f t="shared" si="171"/>
        <v>2419.8146584314618</v>
      </c>
      <c r="AA92" s="82">
        <f t="shared" si="171"/>
        <v>225.30031875942132</v>
      </c>
      <c r="AB92" s="82">
        <f t="shared" si="171"/>
        <v>997.60995181716044</v>
      </c>
      <c r="AC92" s="82">
        <f t="shared" si="171"/>
        <v>857.17935774888429</v>
      </c>
      <c r="AD92" s="82">
        <f t="shared" si="171"/>
        <v>-506.41479058332243</v>
      </c>
      <c r="AE92" s="82">
        <f t="shared" si="171"/>
        <v>-27.877463624014126</v>
      </c>
      <c r="AF92" s="82">
        <f t="shared" si="171"/>
        <v>-338.29459645042971</v>
      </c>
      <c r="AG92" s="82">
        <f t="shared" si="171"/>
        <v>556.8484586159957</v>
      </c>
      <c r="AH92" s="83">
        <f t="shared" si="171"/>
        <v>1686.3328793143046</v>
      </c>
      <c r="AJ92" s="13">
        <f t="shared" si="163"/>
        <v>2015</v>
      </c>
      <c r="AK92" s="551">
        <f>'FY24 Aurora Prices for SecR'!AF91</f>
        <v>0</v>
      </c>
      <c r="AL92" s="551">
        <f>'FY24 Aurora Prices for SecR'!AG91</f>
        <v>0</v>
      </c>
      <c r="AM92" s="551">
        <f>'FY24 Aurora Prices for SecR'!AH91</f>
        <v>0</v>
      </c>
      <c r="AN92" s="551">
        <f>'FY24 Aurora Prices for SecR'!AI91</f>
        <v>0</v>
      </c>
      <c r="AO92" s="551">
        <f>'FY24 Aurora Prices for SecR'!AJ91</f>
        <v>0</v>
      </c>
      <c r="AP92" s="551">
        <f>'FY24 Aurora Prices for SecR'!AK91</f>
        <v>0</v>
      </c>
      <c r="AQ92" s="551">
        <f>'FY24 Aurora Prices for SecR'!AL91</f>
        <v>0</v>
      </c>
      <c r="AR92" s="551">
        <f>'FY24 Aurora Prices for SecR'!AM91</f>
        <v>0</v>
      </c>
      <c r="AS92" s="551">
        <f>'FY24 Aurora Prices for SecR'!AN91</f>
        <v>0</v>
      </c>
      <c r="AT92" s="551">
        <f>'FY24 Aurora Prices for SecR'!AO91</f>
        <v>0</v>
      </c>
      <c r="AU92" s="551">
        <f>'FY24 Aurora Prices for SecR'!AP91</f>
        <v>0</v>
      </c>
      <c r="AV92" s="552">
        <f>'FY24 Aurora Prices for SecR'!AQ91</f>
        <v>0</v>
      </c>
      <c r="AW92" s="550"/>
      <c r="AX92" s="13">
        <f t="shared" si="164"/>
        <v>2015</v>
      </c>
      <c r="AY92" s="337">
        <f>'FY24 Aurora Prices for SecR'!AU91</f>
        <v>26.312000000000001</v>
      </c>
      <c r="AZ92" s="337">
        <f>'FY24 Aurora Prices for SecR'!AV91</f>
        <v>25.556000000000001</v>
      </c>
      <c r="BA92" s="337">
        <f>'FY24 Aurora Prices for SecR'!AW91</f>
        <v>31.474</v>
      </c>
      <c r="BB92" s="337">
        <f>'FY24 Aurora Prices for SecR'!AX91</f>
        <v>23.268999999999998</v>
      </c>
      <c r="BC92" s="337">
        <f>'FY24 Aurora Prices for SecR'!AY91</f>
        <v>22.995999999999999</v>
      </c>
      <c r="BD92" s="337">
        <f>'FY24 Aurora Prices for SecR'!AZ91</f>
        <v>14.917999999999999</v>
      </c>
      <c r="BE92" s="337">
        <f>'FY24 Aurora Prices for SecR'!BA91</f>
        <v>16.651</v>
      </c>
      <c r="BF92" s="337">
        <f>'FY24 Aurora Prices for SecR'!BB91</f>
        <v>22.585000000000001</v>
      </c>
      <c r="BG92" s="337">
        <f>'FY24 Aurora Prices for SecR'!BC91</f>
        <v>22.39</v>
      </c>
      <c r="BH92" s="337">
        <f>'FY24 Aurora Prices for SecR'!BD91</f>
        <v>38.552</v>
      </c>
      <c r="BI92" s="337">
        <f>'FY24 Aurora Prices for SecR'!BE91</f>
        <v>40.287999999999997</v>
      </c>
      <c r="BJ92" s="338">
        <f>'FY24 Aurora Prices for SecR'!BF91</f>
        <v>33.561</v>
      </c>
      <c r="BL92" s="13">
        <f t="shared" si="165"/>
        <v>2015</v>
      </c>
      <c r="BM92" s="72"/>
      <c r="BN92" s="72"/>
      <c r="BO92" s="72"/>
      <c r="BP92" s="72"/>
      <c r="BQ92" s="72"/>
      <c r="BR92" s="72"/>
      <c r="BS92" s="72"/>
      <c r="BT92" s="72"/>
      <c r="BU92" s="72"/>
      <c r="BV92" s="72"/>
      <c r="BW92" s="72"/>
      <c r="BX92" s="72"/>
      <c r="BY92" s="72"/>
      <c r="BZ92" s="72"/>
      <c r="CA92" s="73"/>
      <c r="CB92"/>
      <c r="CC92" s="13">
        <f t="shared" si="166"/>
        <v>2015</v>
      </c>
      <c r="CD92" s="21">
        <f t="shared" si="93"/>
        <v>-9110955.5372906961</v>
      </c>
      <c r="CE92" s="21">
        <f t="shared" si="94"/>
        <v>33349542.70009448</v>
      </c>
      <c r="CF92" s="21">
        <f t="shared" si="95"/>
        <v>59802020.853600219</v>
      </c>
      <c r="CG92" s="21">
        <f t="shared" si="96"/>
        <v>65601456.976595029</v>
      </c>
      <c r="CH92" s="21">
        <f t="shared" si="97"/>
        <v>78514112.375804722</v>
      </c>
      <c r="CI92" s="21">
        <f t="shared" si="98"/>
        <v>60006040.378894553</v>
      </c>
      <c r="CJ92" s="76">
        <f t="shared" si="99"/>
        <v>14505240.195915217</v>
      </c>
      <c r="CK92" s="76">
        <f t="shared" si="100"/>
        <v>1350531.2187587249</v>
      </c>
      <c r="CL92" s="21">
        <f t="shared" si="101"/>
        <v>16763079.446772184</v>
      </c>
      <c r="CM92" s="21">
        <f t="shared" si="102"/>
        <v>13818416.990398215</v>
      </c>
      <c r="CN92" s="21">
        <f t="shared" si="103"/>
        <v>-14525337.436886774</v>
      </c>
      <c r="CO92" s="76">
        <f t="shared" si="104"/>
        <v>-404325.81161434116</v>
      </c>
      <c r="CP92" s="76">
        <f t="shared" si="105"/>
        <v>-5233617.6774892462</v>
      </c>
      <c r="CQ92" s="21">
        <f t="shared" si="106"/>
        <v>13455641.606120232</v>
      </c>
      <c r="CR92" s="22">
        <f t="shared" si="107"/>
        <v>327891846.2796725</v>
      </c>
    </row>
    <row r="93" spans="2:96" x14ac:dyDescent="0.25">
      <c r="B93" s="13">
        <f t="shared" si="160"/>
        <v>2016</v>
      </c>
      <c r="C93" s="58"/>
      <c r="D93" s="58"/>
      <c r="E93" s="58"/>
      <c r="F93" s="58"/>
      <c r="G93" s="58"/>
      <c r="H93" s="58"/>
      <c r="I93" s="58"/>
      <c r="J93" s="58"/>
      <c r="K93" s="58"/>
      <c r="L93" s="58"/>
      <c r="M93" s="58"/>
      <c r="N93" s="58"/>
      <c r="O93" s="58"/>
      <c r="P93" s="58"/>
      <c r="Q93" s="59"/>
      <c r="S93" s="13">
        <f t="shared" si="161"/>
        <v>2016</v>
      </c>
      <c r="T93" s="82">
        <f t="shared" ref="T93:AH93" si="172">T193-T$100</f>
        <v>-462.91033176676956</v>
      </c>
      <c r="U93" s="82">
        <f t="shared" si="172"/>
        <v>89.52232998600266</v>
      </c>
      <c r="V93" s="82">
        <f t="shared" si="172"/>
        <v>251.96750163329671</v>
      </c>
      <c r="W93" s="82">
        <f t="shared" si="172"/>
        <v>422.71683980659873</v>
      </c>
      <c r="X93" s="82">
        <f t="shared" si="172"/>
        <v>71.160324747018421</v>
      </c>
      <c r="Y93" s="82">
        <f t="shared" si="172"/>
        <v>3309.6799009128608</v>
      </c>
      <c r="Z93" s="82">
        <f t="shared" si="172"/>
        <v>5444.7073999571821</v>
      </c>
      <c r="AA93" s="82">
        <f t="shared" si="172"/>
        <v>5043.628924003282</v>
      </c>
      <c r="AB93" s="82">
        <f t="shared" si="172"/>
        <v>3616.8161580927399</v>
      </c>
      <c r="AC93" s="82">
        <f t="shared" si="172"/>
        <v>2539.785248096794</v>
      </c>
      <c r="AD93" s="82">
        <f t="shared" si="172"/>
        <v>-102.4892931538725</v>
      </c>
      <c r="AE93" s="82">
        <f t="shared" si="172"/>
        <v>-260.97779473358423</v>
      </c>
      <c r="AF93" s="82">
        <f t="shared" si="172"/>
        <v>-414.31964627107936</v>
      </c>
      <c r="AG93" s="82">
        <f t="shared" si="172"/>
        <v>980.5653598681356</v>
      </c>
      <c r="AH93" s="83">
        <f t="shared" si="172"/>
        <v>1219.7727418460636</v>
      </c>
      <c r="AJ93" s="13">
        <f t="shared" si="163"/>
        <v>2016</v>
      </c>
      <c r="AK93" s="551">
        <f>'FY24 Aurora Prices for SecR'!AF92</f>
        <v>0</v>
      </c>
      <c r="AL93" s="551">
        <f>'FY24 Aurora Prices for SecR'!AG92</f>
        <v>0</v>
      </c>
      <c r="AM93" s="551">
        <f>'FY24 Aurora Prices for SecR'!AH92</f>
        <v>0</v>
      </c>
      <c r="AN93" s="551">
        <f>'FY24 Aurora Prices for SecR'!AI92</f>
        <v>0</v>
      </c>
      <c r="AO93" s="551">
        <f>'FY24 Aurora Prices for SecR'!AJ92</f>
        <v>0</v>
      </c>
      <c r="AP93" s="551">
        <f>'FY24 Aurora Prices for SecR'!AK92</f>
        <v>0</v>
      </c>
      <c r="AQ93" s="551">
        <f>'FY24 Aurora Prices for SecR'!AL92</f>
        <v>0</v>
      </c>
      <c r="AR93" s="551">
        <f>'FY24 Aurora Prices for SecR'!AM92</f>
        <v>0</v>
      </c>
      <c r="AS93" s="551">
        <f>'FY24 Aurora Prices for SecR'!AN92</f>
        <v>0</v>
      </c>
      <c r="AT93" s="551">
        <f>'FY24 Aurora Prices for SecR'!AO92</f>
        <v>0</v>
      </c>
      <c r="AU93" s="551">
        <f>'FY24 Aurora Prices for SecR'!AP92</f>
        <v>0</v>
      </c>
      <c r="AV93" s="552">
        <f>'FY24 Aurora Prices for SecR'!AQ92</f>
        <v>0</v>
      </c>
      <c r="AW93" s="550"/>
      <c r="AX93" s="13">
        <f t="shared" si="164"/>
        <v>2016</v>
      </c>
      <c r="AY93" s="337">
        <f>'FY24 Aurora Prices for SecR'!AU92</f>
        <v>27.856000000000002</v>
      </c>
      <c r="AZ93" s="337">
        <f>'FY24 Aurora Prices for SecR'!AV92</f>
        <v>32.908999999999999</v>
      </c>
      <c r="BA93" s="337">
        <f>'FY24 Aurora Prices for SecR'!AW92</f>
        <v>37.720999999999997</v>
      </c>
      <c r="BB93" s="337">
        <f>'FY24 Aurora Prices for SecR'!AX92</f>
        <v>36.472000000000001</v>
      </c>
      <c r="BC93" s="337">
        <f>'FY24 Aurora Prices for SecR'!AY92</f>
        <v>38.271999999999998</v>
      </c>
      <c r="BD93" s="337">
        <f>'FY24 Aurora Prices for SecR'!AZ92</f>
        <v>23.305</v>
      </c>
      <c r="BE93" s="337">
        <f>'FY24 Aurora Prices for SecR'!BA92</f>
        <v>2.4129999999999998</v>
      </c>
      <c r="BF93" s="337">
        <f>'FY24 Aurora Prices for SecR'!BB92</f>
        <v>8.6890000000000001</v>
      </c>
      <c r="BG93" s="337">
        <f>'FY24 Aurora Prices for SecR'!BC92</f>
        <v>12.557</v>
      </c>
      <c r="BH93" s="337">
        <f>'FY24 Aurora Prices for SecR'!BD92</f>
        <v>33.692999999999998</v>
      </c>
      <c r="BI93" s="337">
        <f>'FY24 Aurora Prices for SecR'!BE92</f>
        <v>39.082000000000001</v>
      </c>
      <c r="BJ93" s="338">
        <f>'FY24 Aurora Prices for SecR'!BF92</f>
        <v>31.745999999999999</v>
      </c>
      <c r="BL93" s="13">
        <f t="shared" si="165"/>
        <v>2016</v>
      </c>
      <c r="BM93" s="72"/>
      <c r="BN93" s="72"/>
      <c r="BO93" s="72"/>
      <c r="BP93" s="72"/>
      <c r="BQ93" s="72"/>
      <c r="BR93" s="72"/>
      <c r="BS93" s="72"/>
      <c r="BT93" s="72"/>
      <c r="BU93" s="72"/>
      <c r="BV93" s="72"/>
      <c r="BW93" s="72"/>
      <c r="BX93" s="72"/>
      <c r="BY93" s="72"/>
      <c r="BZ93" s="72"/>
      <c r="CA93" s="73"/>
      <c r="CB93"/>
      <c r="CC93" s="13">
        <f t="shared" si="166"/>
        <v>2016</v>
      </c>
      <c r="CD93" s="21">
        <f t="shared" si="93"/>
        <v>-9593753.6700611804</v>
      </c>
      <c r="CE93" s="21">
        <f t="shared" si="94"/>
        <v>2121185.0574067403</v>
      </c>
      <c r="CF93" s="21">
        <f t="shared" si="95"/>
        <v>7071322.8000575313</v>
      </c>
      <c r="CG93" s="21">
        <f t="shared" si="96"/>
        <v>11470492.464581145</v>
      </c>
      <c r="CH93" s="21">
        <f t="shared" si="97"/>
        <v>1830157.0215384213</v>
      </c>
      <c r="CI93" s="21">
        <f t="shared" si="98"/>
        <v>57386275.02753602</v>
      </c>
      <c r="CJ93" s="76">
        <f t="shared" si="99"/>
        <v>4729708.4241948044</v>
      </c>
      <c r="CK93" s="76">
        <f t="shared" si="100"/>
        <v>4381299.5737031708</v>
      </c>
      <c r="CL93" s="21">
        <f t="shared" si="101"/>
        <v>23381327.604664855</v>
      </c>
      <c r="CM93" s="21">
        <f t="shared" si="102"/>
        <v>22962300.019453041</v>
      </c>
      <c r="CN93" s="21">
        <f t="shared" si="103"/>
        <v>-2569159.7851496688</v>
      </c>
      <c r="CO93" s="76">
        <f t="shared" si="104"/>
        <v>-3671832.302560058</v>
      </c>
      <c r="CP93" s="76">
        <f t="shared" si="105"/>
        <v>-6217897.1195774684</v>
      </c>
      <c r="CQ93" s="21">
        <f t="shared" si="106"/>
        <v>22412900.098349161</v>
      </c>
      <c r="CR93" s="22">
        <f t="shared" si="107"/>
        <v>135694325.21413651</v>
      </c>
    </row>
    <row r="94" spans="2:96" x14ac:dyDescent="0.25">
      <c r="B94" s="13">
        <f t="shared" si="160"/>
        <v>2017</v>
      </c>
      <c r="C94" s="58"/>
      <c r="D94" s="58"/>
      <c r="E94" s="58"/>
      <c r="F94" s="58"/>
      <c r="G94" s="58"/>
      <c r="H94" s="58"/>
      <c r="I94" s="58"/>
      <c r="J94" s="58"/>
      <c r="K94" s="58"/>
      <c r="L94" s="58"/>
      <c r="M94" s="58"/>
      <c r="N94" s="58"/>
      <c r="O94" s="58"/>
      <c r="P94" s="58"/>
      <c r="Q94" s="59"/>
      <c r="S94" s="13">
        <f t="shared" si="161"/>
        <v>2017</v>
      </c>
      <c r="T94" s="82">
        <f t="shared" ref="T94:AH94" si="173">T194-T$100</f>
        <v>-557.66200612987996</v>
      </c>
      <c r="U94" s="82">
        <f t="shared" si="173"/>
        <v>3053.3539873658228</v>
      </c>
      <c r="V94" s="82">
        <f t="shared" si="173"/>
        <v>984.39408408293639</v>
      </c>
      <c r="W94" s="82">
        <f t="shared" si="173"/>
        <v>3395.1136130420291</v>
      </c>
      <c r="X94" s="82">
        <f t="shared" si="173"/>
        <v>3604.0798889525786</v>
      </c>
      <c r="Y94" s="82">
        <f t="shared" si="173"/>
        <v>7069.3720858411616</v>
      </c>
      <c r="Z94" s="82">
        <f t="shared" si="173"/>
        <v>7576.3240790430809</v>
      </c>
      <c r="AA94" s="82">
        <f t="shared" si="173"/>
        <v>5944.5056129309814</v>
      </c>
      <c r="AB94" s="82">
        <f t="shared" si="173"/>
        <v>6093.1524249715412</v>
      </c>
      <c r="AC94" s="82">
        <f t="shared" si="173"/>
        <v>5840.8842421926147</v>
      </c>
      <c r="AD94" s="82">
        <f t="shared" si="173"/>
        <v>2183.6399416749964</v>
      </c>
      <c r="AE94" s="82">
        <f t="shared" si="173"/>
        <v>2170.710054299956</v>
      </c>
      <c r="AF94" s="82">
        <f t="shared" si="173"/>
        <v>1412.8183811688004</v>
      </c>
      <c r="AG94" s="82">
        <f t="shared" si="173"/>
        <v>909.4010513943258</v>
      </c>
      <c r="AH94" s="83">
        <f t="shared" si="173"/>
        <v>3345.153983296801</v>
      </c>
      <c r="AJ94" s="13">
        <f t="shared" si="163"/>
        <v>2017</v>
      </c>
      <c r="AK94" s="551">
        <f>'FY24 Aurora Prices for SecR'!AF93</f>
        <v>0</v>
      </c>
      <c r="AL94" s="551">
        <f>'FY24 Aurora Prices for SecR'!AG93</f>
        <v>0</v>
      </c>
      <c r="AM94" s="551">
        <f>'FY24 Aurora Prices for SecR'!AH93</f>
        <v>0</v>
      </c>
      <c r="AN94" s="551">
        <f>'FY24 Aurora Prices for SecR'!AI93</f>
        <v>0</v>
      </c>
      <c r="AO94" s="551">
        <f>'FY24 Aurora Prices for SecR'!AJ93</f>
        <v>0</v>
      </c>
      <c r="AP94" s="551">
        <f>'FY24 Aurora Prices for SecR'!AK93</f>
        <v>0</v>
      </c>
      <c r="AQ94" s="551">
        <f>'FY24 Aurora Prices for SecR'!AL93</f>
        <v>0</v>
      </c>
      <c r="AR94" s="551">
        <f>'FY24 Aurora Prices for SecR'!AM93</f>
        <v>0</v>
      </c>
      <c r="AS94" s="551">
        <f>'FY24 Aurora Prices for SecR'!AN93</f>
        <v>0</v>
      </c>
      <c r="AT94" s="551">
        <f>'FY24 Aurora Prices for SecR'!AO93</f>
        <v>0</v>
      </c>
      <c r="AU94" s="551">
        <f>'FY24 Aurora Prices for SecR'!AP93</f>
        <v>0</v>
      </c>
      <c r="AV94" s="552">
        <f>'FY24 Aurora Prices for SecR'!AQ93</f>
        <v>0</v>
      </c>
      <c r="AW94" s="550"/>
      <c r="AX94" s="13">
        <f t="shared" si="164"/>
        <v>2017</v>
      </c>
      <c r="AY94" s="337">
        <f>'FY24 Aurora Prices for SecR'!AU93</f>
        <v>25.018999999999998</v>
      </c>
      <c r="AZ94" s="337">
        <f>'FY24 Aurora Prices for SecR'!AV93</f>
        <v>18.943999999999999</v>
      </c>
      <c r="BA94" s="337">
        <f>'FY24 Aurora Prices for SecR'!AW93</f>
        <v>36.713000000000001</v>
      </c>
      <c r="BB94" s="337">
        <f>'FY24 Aurora Prices for SecR'!AX93</f>
        <v>27.064</v>
      </c>
      <c r="BC94" s="337">
        <f>'FY24 Aurora Prices for SecR'!AY93</f>
        <v>27.957999999999998</v>
      </c>
      <c r="BD94" s="337">
        <f>'FY24 Aurora Prices for SecR'!AZ93</f>
        <v>0</v>
      </c>
      <c r="BE94" s="337">
        <f>'FY24 Aurora Prices for SecR'!BA93</f>
        <v>0</v>
      </c>
      <c r="BF94" s="337">
        <f>'FY24 Aurora Prices for SecR'!BB93</f>
        <v>0</v>
      </c>
      <c r="BG94" s="337">
        <f>'FY24 Aurora Prices for SecR'!BC93</f>
        <v>0</v>
      </c>
      <c r="BH94" s="337">
        <f>'FY24 Aurora Prices for SecR'!BD93</f>
        <v>25.98</v>
      </c>
      <c r="BI94" s="337">
        <f>'FY24 Aurora Prices for SecR'!BE93</f>
        <v>29.800999999999998</v>
      </c>
      <c r="BJ94" s="338">
        <f>'FY24 Aurora Prices for SecR'!BF93</f>
        <v>31.523</v>
      </c>
      <c r="BL94" s="13">
        <f t="shared" si="165"/>
        <v>2017</v>
      </c>
      <c r="BM94" s="72"/>
      <c r="BN94" s="72"/>
      <c r="BO94" s="72"/>
      <c r="BP94" s="72"/>
      <c r="BQ94" s="72"/>
      <c r="BR94" s="72"/>
      <c r="BS94" s="72"/>
      <c r="BT94" s="72"/>
      <c r="BU94" s="72"/>
      <c r="BV94" s="72"/>
      <c r="BW94" s="72"/>
      <c r="BX94" s="72"/>
      <c r="BY94" s="72"/>
      <c r="BZ94" s="72"/>
      <c r="CA94" s="73"/>
      <c r="CC94" s="13">
        <f t="shared" si="166"/>
        <v>2017</v>
      </c>
      <c r="CD94" s="21">
        <f t="shared" si="93"/>
        <v>-10380396.424134417</v>
      </c>
      <c r="CE94" s="21">
        <f t="shared" si="94"/>
        <v>41646771.314393863</v>
      </c>
      <c r="CF94" s="21">
        <f t="shared" si="95"/>
        <v>26888204.646649014</v>
      </c>
      <c r="CG94" s="21">
        <f t="shared" si="96"/>
        <v>68362703.988586888</v>
      </c>
      <c r="CH94" s="21">
        <f t="shared" si="97"/>
        <v>67712645.639745921</v>
      </c>
      <c r="CI94" s="21">
        <f t="shared" si="98"/>
        <v>0</v>
      </c>
      <c r="CJ94" s="76">
        <f t="shared" si="99"/>
        <v>0</v>
      </c>
      <c r="CK94" s="76">
        <f t="shared" si="100"/>
        <v>0</v>
      </c>
      <c r="CL94" s="21">
        <f t="shared" si="101"/>
        <v>0</v>
      </c>
      <c r="CM94" s="21">
        <f t="shared" si="102"/>
        <v>0</v>
      </c>
      <c r="CN94" s="21">
        <f t="shared" si="103"/>
        <v>42207838.469429009</v>
      </c>
      <c r="CO94" s="76">
        <f t="shared" si="104"/>
        <v>23288158.918149475</v>
      </c>
      <c r="CP94" s="76">
        <f t="shared" si="105"/>
        <v>16167705.821649184</v>
      </c>
      <c r="CQ94" s="21">
        <f t="shared" si="106"/>
        <v>20640275.527034398</v>
      </c>
      <c r="CR94" s="22">
        <f t="shared" si="107"/>
        <v>296533907.90150332</v>
      </c>
    </row>
    <row r="95" spans="2:96" x14ac:dyDescent="0.25">
      <c r="B95" s="13">
        <f t="shared" si="160"/>
        <v>2018</v>
      </c>
      <c r="C95" s="58"/>
      <c r="D95" s="58"/>
      <c r="E95" s="58"/>
      <c r="F95" s="58"/>
      <c r="G95" s="58"/>
      <c r="H95" s="58"/>
      <c r="I95" s="58"/>
      <c r="J95" s="58"/>
      <c r="K95" s="58"/>
      <c r="L95" s="58"/>
      <c r="M95" s="58"/>
      <c r="N95" s="58"/>
      <c r="O95" s="58"/>
      <c r="P95" s="58"/>
      <c r="Q95" s="59"/>
      <c r="S95" s="13">
        <f>S94+1</f>
        <v>2018</v>
      </c>
      <c r="T95" s="82">
        <f t="shared" ref="T95:AH95" si="174">T195-T$100</f>
        <v>-450.65151068858995</v>
      </c>
      <c r="U95" s="82">
        <f t="shared" si="174"/>
        <v>-557.64896000006684</v>
      </c>
      <c r="V95" s="82">
        <f t="shared" si="174"/>
        <v>767.45751647664656</v>
      </c>
      <c r="W95" s="82">
        <f t="shared" si="174"/>
        <v>4128.0573629936298</v>
      </c>
      <c r="X95" s="82">
        <f t="shared" si="174"/>
        <v>5683.3133304676785</v>
      </c>
      <c r="Y95" s="82">
        <f t="shared" si="174"/>
        <v>3914.4977063629613</v>
      </c>
      <c r="Z95" s="82">
        <f t="shared" si="174"/>
        <v>3681.9629381917912</v>
      </c>
      <c r="AA95" s="82">
        <f t="shared" si="174"/>
        <v>3574.6937878533117</v>
      </c>
      <c r="AB95" s="82">
        <f t="shared" si="174"/>
        <v>6163.3611726204408</v>
      </c>
      <c r="AC95" s="82">
        <f t="shared" si="174"/>
        <v>5577.7327312733141</v>
      </c>
      <c r="AD95" s="82">
        <f t="shared" si="174"/>
        <v>2193.3742760865871</v>
      </c>
      <c r="AE95" s="82">
        <f t="shared" si="174"/>
        <v>841.66350489245633</v>
      </c>
      <c r="AF95" s="82">
        <f t="shared" si="174"/>
        <v>594.56149474176073</v>
      </c>
      <c r="AG95" s="82">
        <f t="shared" si="174"/>
        <v>1051.2545652061153</v>
      </c>
      <c r="AH95" s="83">
        <f t="shared" si="174"/>
        <v>2652.5940396742008</v>
      </c>
      <c r="AJ95" s="13">
        <f>AJ94+1</f>
        <v>2018</v>
      </c>
      <c r="AK95" s="551">
        <f>'FY24 Aurora Prices for SecR'!AF94</f>
        <v>0</v>
      </c>
      <c r="AL95" s="551">
        <f>'FY24 Aurora Prices for SecR'!AG94</f>
        <v>0</v>
      </c>
      <c r="AM95" s="551">
        <f>'FY24 Aurora Prices for SecR'!AH94</f>
        <v>0</v>
      </c>
      <c r="AN95" s="551">
        <f>'FY24 Aurora Prices for SecR'!AI94</f>
        <v>0</v>
      </c>
      <c r="AO95" s="551">
        <f>'FY24 Aurora Prices for SecR'!AJ94</f>
        <v>0</v>
      </c>
      <c r="AP95" s="551">
        <f>'FY24 Aurora Prices for SecR'!AK94</f>
        <v>0</v>
      </c>
      <c r="AQ95" s="551">
        <f>'FY24 Aurora Prices for SecR'!AL94</f>
        <v>0</v>
      </c>
      <c r="AR95" s="551">
        <f>'FY24 Aurora Prices for SecR'!AM94</f>
        <v>0</v>
      </c>
      <c r="AS95" s="551">
        <f>'FY24 Aurora Prices for SecR'!AN94</f>
        <v>0</v>
      </c>
      <c r="AT95" s="551">
        <f>'FY24 Aurora Prices for SecR'!AO94</f>
        <v>0</v>
      </c>
      <c r="AU95" s="551">
        <f>'FY24 Aurora Prices for SecR'!AP94</f>
        <v>0</v>
      </c>
      <c r="AV95" s="552">
        <f>'FY24 Aurora Prices for SecR'!AQ94</f>
        <v>0</v>
      </c>
      <c r="AW95" s="550"/>
      <c r="AX95" s="13">
        <f>AX94+1</f>
        <v>2018</v>
      </c>
      <c r="AY95" s="337">
        <f>'FY24 Aurora Prices for SecR'!AU94</f>
        <v>26.765999999999998</v>
      </c>
      <c r="AZ95" s="337">
        <f>'FY24 Aurora Prices for SecR'!AV94</f>
        <v>32.997999999999998</v>
      </c>
      <c r="BA95" s="337">
        <f>'FY24 Aurora Prices for SecR'!AW94</f>
        <v>36.914999999999999</v>
      </c>
      <c r="BB95" s="337">
        <f>'FY24 Aurora Prices for SecR'!AX94</f>
        <v>23.233000000000001</v>
      </c>
      <c r="BC95" s="337">
        <f>'FY24 Aurora Prices for SecR'!AY94</f>
        <v>22.427</v>
      </c>
      <c r="BD95" s="337">
        <f>'FY24 Aurora Prices for SecR'!AZ94</f>
        <v>21.812999999999999</v>
      </c>
      <c r="BE95" s="337">
        <f>'FY24 Aurora Prices for SecR'!BA94</f>
        <v>6.2430000000000003</v>
      </c>
      <c r="BF95" s="337">
        <f>'FY24 Aurora Prices for SecR'!BB94</f>
        <v>0</v>
      </c>
      <c r="BG95" s="337">
        <f>'FY24 Aurora Prices for SecR'!BC94</f>
        <v>0</v>
      </c>
      <c r="BH95" s="337">
        <f>'FY24 Aurora Prices for SecR'!BD94</f>
        <v>23.814</v>
      </c>
      <c r="BI95" s="337">
        <f>'FY24 Aurora Prices for SecR'!BE94</f>
        <v>33.090000000000003</v>
      </c>
      <c r="BJ95" s="338">
        <f>'FY24 Aurora Prices for SecR'!BF94</f>
        <v>31.582999999999998</v>
      </c>
      <c r="BL95" s="13">
        <f>BL94+1</f>
        <v>2018</v>
      </c>
      <c r="BM95" s="72"/>
      <c r="BN95" s="72"/>
      <c r="BO95" s="72"/>
      <c r="BP95" s="72"/>
      <c r="BQ95" s="72"/>
      <c r="BR95" s="72"/>
      <c r="BS95" s="72"/>
      <c r="BT95" s="72"/>
      <c r="BU95" s="72"/>
      <c r="BV95" s="72"/>
      <c r="BW95" s="72"/>
      <c r="BX95" s="72"/>
      <c r="BY95" s="72"/>
      <c r="BZ95" s="72"/>
      <c r="CA95" s="73"/>
      <c r="CC95" s="13">
        <f>CC94+1</f>
        <v>2018</v>
      </c>
      <c r="CD95" s="21">
        <f t="shared" si="93"/>
        <v>-8974230.9213075545</v>
      </c>
      <c r="CE95" s="21">
        <f t="shared" si="94"/>
        <v>-13248936.275099186</v>
      </c>
      <c r="CF95" s="21">
        <f t="shared" si="95"/>
        <v>21078036.500227142</v>
      </c>
      <c r="CG95" s="21">
        <f t="shared" si="96"/>
        <v>71354924.595536664</v>
      </c>
      <c r="CH95" s="21">
        <f t="shared" si="97"/>
        <v>85652896.937931865</v>
      </c>
      <c r="CI95" s="21">
        <f t="shared" si="98"/>
        <v>63527882.220858082</v>
      </c>
      <c r="CJ95" s="76">
        <f t="shared" si="99"/>
        <v>8275138.0643272866</v>
      </c>
      <c r="CK95" s="76">
        <f t="shared" si="100"/>
        <v>8034052.794324562</v>
      </c>
      <c r="CL95" s="21">
        <f t="shared" si="101"/>
        <v>0</v>
      </c>
      <c r="CM95" s="21">
        <f t="shared" si="102"/>
        <v>0</v>
      </c>
      <c r="CN95" s="21">
        <f t="shared" si="103"/>
        <v>38861363.167980134</v>
      </c>
      <c r="CO95" s="76">
        <f t="shared" si="104"/>
        <v>10026232.335680898</v>
      </c>
      <c r="CP95" s="76">
        <f t="shared" si="105"/>
        <v>7554831.3066258682</v>
      </c>
      <c r="CQ95" s="21">
        <f t="shared" si="106"/>
        <v>23905276.51169141</v>
      </c>
      <c r="CR95" s="22">
        <f t="shared" si="107"/>
        <v>316047467.23877716</v>
      </c>
    </row>
    <row r="96" spans="2:96" ht="15.75" thickBot="1" x14ac:dyDescent="0.3">
      <c r="B96" s="3"/>
      <c r="C96" s="4"/>
      <c r="D96" s="4"/>
      <c r="E96" s="4"/>
      <c r="F96" s="4"/>
      <c r="G96" s="4"/>
      <c r="H96" s="4"/>
      <c r="I96" s="4"/>
      <c r="J96" s="4"/>
      <c r="K96" s="4"/>
      <c r="L96" s="4"/>
      <c r="M96" s="4"/>
      <c r="N96" s="4"/>
      <c r="O96" s="4"/>
      <c r="P96" s="4"/>
      <c r="Q96" s="5"/>
      <c r="S96" s="3"/>
      <c r="T96" s="4"/>
      <c r="U96" s="4"/>
      <c r="V96" s="4"/>
      <c r="W96" s="4"/>
      <c r="X96" s="4"/>
      <c r="Y96" s="4"/>
      <c r="Z96" s="4"/>
      <c r="AA96" s="4"/>
      <c r="AB96" s="4"/>
      <c r="AC96" s="4"/>
      <c r="AD96" s="4"/>
      <c r="AE96" s="4"/>
      <c r="AF96" s="4"/>
      <c r="AG96" s="4"/>
      <c r="AH96" s="5"/>
      <c r="AJ96" s="3"/>
      <c r="AK96" s="4"/>
      <c r="AL96" s="4"/>
      <c r="AM96" s="4"/>
      <c r="AN96" s="4"/>
      <c r="AO96" s="4"/>
      <c r="AP96" s="4"/>
      <c r="AQ96" s="4"/>
      <c r="AR96" s="4"/>
      <c r="AS96" s="4"/>
      <c r="AT96" s="4"/>
      <c r="AU96" s="4"/>
      <c r="AV96" s="5"/>
      <c r="AX96" s="3"/>
      <c r="AY96" s="4"/>
      <c r="AZ96" s="4"/>
      <c r="BA96" s="4"/>
      <c r="BB96" s="4"/>
      <c r="BC96" s="4"/>
      <c r="BD96" s="4"/>
      <c r="BE96" s="4"/>
      <c r="BF96" s="4"/>
      <c r="BG96" s="4"/>
      <c r="BH96" s="4"/>
      <c r="BI96" s="4"/>
      <c r="BJ96" s="5"/>
      <c r="BL96" s="3"/>
      <c r="BM96" s="4"/>
      <c r="BN96" s="4"/>
      <c r="BO96" s="4"/>
      <c r="BP96" s="4"/>
      <c r="BQ96" s="4"/>
      <c r="BR96" s="4"/>
      <c r="BS96" s="4"/>
      <c r="BT96" s="4"/>
      <c r="BU96" s="4"/>
      <c r="BV96" s="4"/>
      <c r="BW96" s="4"/>
      <c r="BX96" s="4"/>
      <c r="BY96" s="4"/>
      <c r="BZ96" s="4"/>
      <c r="CA96" s="5"/>
      <c r="CC96" s="3"/>
      <c r="CD96" s="4"/>
      <c r="CE96" s="4"/>
      <c r="CF96" s="4"/>
      <c r="CG96" s="4"/>
      <c r="CH96" s="4"/>
      <c r="CI96" s="4"/>
      <c r="CJ96" s="4"/>
      <c r="CK96" s="4"/>
      <c r="CL96" s="4"/>
      <c r="CM96" s="4"/>
      <c r="CN96" s="4"/>
      <c r="CO96" s="4"/>
      <c r="CP96" s="4"/>
      <c r="CQ96" s="4"/>
      <c r="CR96" s="5"/>
    </row>
    <row r="97" spans="1:96" ht="15.75" thickBot="1" x14ac:dyDescent="0.3">
      <c r="B97" s="16" t="s">
        <v>28</v>
      </c>
      <c r="C97" s="107">
        <f>AVERAGE(C6:C85)</f>
        <v>193.65360236589601</v>
      </c>
      <c r="D97" s="107">
        <f t="shared" ref="D97:O97" si="175">AVERAGE(D6:D85)</f>
        <v>1028.0855948937383</v>
      </c>
      <c r="E97" s="107">
        <f t="shared" si="175"/>
        <v>1081.6059509378695</v>
      </c>
      <c r="F97" s="107">
        <f t="shared" si="175"/>
        <v>2763.1305745098057</v>
      </c>
      <c r="G97" s="107">
        <f t="shared" si="175"/>
        <v>3275.1076345017332</v>
      </c>
      <c r="H97" s="107">
        <f t="shared" si="175"/>
        <v>2505.1083689546904</v>
      </c>
      <c r="I97" s="107">
        <f t="shared" si="175"/>
        <v>2016.585279245146</v>
      </c>
      <c r="J97" s="107">
        <f t="shared" si="175"/>
        <v>1869.4773514118892</v>
      </c>
      <c r="K97" s="107">
        <f t="shared" si="175"/>
        <v>3562.4320330311684</v>
      </c>
      <c r="L97" s="107">
        <f t="shared" si="175"/>
        <v>4222.3432658356387</v>
      </c>
      <c r="M97" s="107">
        <f t="shared" si="175"/>
        <v>2877.7247260226372</v>
      </c>
      <c r="N97" s="107">
        <f t="shared" si="175"/>
        <v>1615.8862251365692</v>
      </c>
      <c r="O97" s="107">
        <f t="shared" si="175"/>
        <v>1378.6345046985978</v>
      </c>
      <c r="P97" s="107">
        <f>AVERAGE(P6:P85)</f>
        <v>482.33951032276639</v>
      </c>
      <c r="Q97" s="108">
        <f>AVERAGE(Q6:Q85)</f>
        <v>2118.5840384852595</v>
      </c>
      <c r="S97" s="16" t="s">
        <v>28</v>
      </c>
      <c r="T97" s="107">
        <f>AVERAGE(T66:T95)</f>
        <v>-228.32676940926302</v>
      </c>
      <c r="U97" s="107">
        <f>AVERAGE(U66:U95)</f>
        <v>993.95186224735846</v>
      </c>
      <c r="V97" s="107">
        <f t="shared" ref="V97:AG97" si="176">AVERAGE(V66:V95)</f>
        <v>879.44268281149959</v>
      </c>
      <c r="W97" s="107">
        <f t="shared" si="176"/>
        <v>2028.5958128423672</v>
      </c>
      <c r="X97" s="107">
        <f t="shared" si="176"/>
        <v>2513.51289102484</v>
      </c>
      <c r="Y97" s="107">
        <f t="shared" si="176"/>
        <v>2508.9647615352369</v>
      </c>
      <c r="Z97" s="107">
        <f t="shared" si="176"/>
        <v>2584.4913364079021</v>
      </c>
      <c r="AA97" s="107">
        <f t="shared" si="176"/>
        <v>2197.751841329045</v>
      </c>
      <c r="AB97" s="107">
        <f t="shared" si="176"/>
        <v>3350.1126492422195</v>
      </c>
      <c r="AC97" s="107">
        <f t="shared" si="176"/>
        <v>4027.1906225823905</v>
      </c>
      <c r="AD97" s="107">
        <f t="shared" si="176"/>
        <v>2534.3446086236959</v>
      </c>
      <c r="AE97" s="107">
        <f t="shared" si="176"/>
        <v>1254.8259753630214</v>
      </c>
      <c r="AF97" s="107">
        <f t="shared" si="176"/>
        <v>941.37780912436995</v>
      </c>
      <c r="AG97" s="107">
        <f t="shared" si="176"/>
        <v>1119.8526833100659</v>
      </c>
      <c r="AH97" s="108">
        <f>AVERAGE(AH66:AH95)</f>
        <v>1852.5670590312188</v>
      </c>
      <c r="AJ97" s="16" t="s">
        <v>28</v>
      </c>
      <c r="AK97" s="262">
        <f>AVERAGE(AK6:AK85)</f>
        <v>22.413000000000004</v>
      </c>
      <c r="AL97" s="262">
        <f t="shared" ref="AL97:AU97" si="177">AVERAGE(AL6:AL85)</f>
        <v>28.521450000000005</v>
      </c>
      <c r="AM97" s="262">
        <f t="shared" si="177"/>
        <v>36.897974999999995</v>
      </c>
      <c r="AN97" s="262">
        <f t="shared" si="177"/>
        <v>30.436462500000012</v>
      </c>
      <c r="AO97" s="262">
        <f t="shared" si="177"/>
        <v>31.287537500000006</v>
      </c>
      <c r="AP97" s="262">
        <f t="shared" si="177"/>
        <v>25.986787499999998</v>
      </c>
      <c r="AQ97" s="262">
        <f t="shared" si="177"/>
        <v>15.286712500000002</v>
      </c>
      <c r="AR97" s="262">
        <f t="shared" si="177"/>
        <v>11.172174999999999</v>
      </c>
      <c r="AS97" s="262">
        <f t="shared" si="177"/>
        <v>6.7086625</v>
      </c>
      <c r="AT97" s="262">
        <f t="shared" si="177"/>
        <v>22.093775000000001</v>
      </c>
      <c r="AU97" s="262">
        <f t="shared" si="177"/>
        <v>31.793625000000002</v>
      </c>
      <c r="AV97" s="263">
        <f>AVERAGE(AV6:AV85)</f>
        <v>30.057375000000008</v>
      </c>
      <c r="AX97" s="16" t="s">
        <v>28</v>
      </c>
      <c r="AY97" s="262">
        <f>AVERAGE(AY66:AY95)</f>
        <v>25.01196666666667</v>
      </c>
      <c r="AZ97" s="262">
        <f t="shared" ref="AZ97:BJ97" si="178">AVERAGE(AZ66:AZ95)</f>
        <v>28.986800000000006</v>
      </c>
      <c r="BA97" s="262">
        <f t="shared" si="178"/>
        <v>36.886200000000002</v>
      </c>
      <c r="BB97" s="262">
        <f t="shared" si="178"/>
        <v>31.182933333333331</v>
      </c>
      <c r="BC97" s="262">
        <f t="shared" si="178"/>
        <v>32.72493333333334</v>
      </c>
      <c r="BD97" s="262">
        <f t="shared" si="178"/>
        <v>24.037166666666657</v>
      </c>
      <c r="BE97" s="262">
        <f t="shared" si="178"/>
        <v>13.2758</v>
      </c>
      <c r="BF97" s="262">
        <f t="shared" si="178"/>
        <v>11.126066666666667</v>
      </c>
      <c r="BG97" s="262">
        <f t="shared" si="178"/>
        <v>7.4244666666666665</v>
      </c>
      <c r="BH97" s="262">
        <f t="shared" si="178"/>
        <v>23.611799999999999</v>
      </c>
      <c r="BI97" s="262">
        <f t="shared" si="178"/>
        <v>32.533933333333337</v>
      </c>
      <c r="BJ97" s="263">
        <f t="shared" si="178"/>
        <v>30.849100000000004</v>
      </c>
      <c r="BL97" s="16" t="s">
        <v>28</v>
      </c>
      <c r="BM97" s="25">
        <f t="shared" ref="BM97:BZ97" si="179">SUM(BM6:BM85)/80</f>
        <v>382229.20319685881</v>
      </c>
      <c r="BN97" s="25">
        <f t="shared" si="179"/>
        <v>17843428.789683569</v>
      </c>
      <c r="BO97" s="25">
        <f t="shared" si="179"/>
        <v>22462439.212627564</v>
      </c>
      <c r="BP97" s="25">
        <f t="shared" si="179"/>
        <v>44092573.10233628</v>
      </c>
      <c r="BQ97" s="25">
        <f t="shared" si="179"/>
        <v>50866947.553537846</v>
      </c>
      <c r="BR97" s="25">
        <f t="shared" si="179"/>
        <v>33141807.038874764</v>
      </c>
      <c r="BS97" s="25">
        <f t="shared" si="179"/>
        <v>5496814.5512229372</v>
      </c>
      <c r="BT97" s="25">
        <f t="shared" si="179"/>
        <v>4179863.9838411184</v>
      </c>
      <c r="BU97" s="25">
        <f t="shared" si="179"/>
        <v>20715479.672585353</v>
      </c>
      <c r="BV97" s="25">
        <f t="shared" si="179"/>
        <v>9526990.3123015538</v>
      </c>
      <c r="BW97" s="25">
        <f t="shared" si="179"/>
        <v>30343548.461400189</v>
      </c>
      <c r="BX97" s="25">
        <f t="shared" si="179"/>
        <v>15384503.086906943</v>
      </c>
      <c r="BY97" s="25">
        <f t="shared" si="179"/>
        <v>13127526.3326263</v>
      </c>
      <c r="BZ97" s="25">
        <f t="shared" si="179"/>
        <v>9172523.5879759081</v>
      </c>
      <c r="CA97" s="264">
        <f>SUM(BM6:BZ85)/80</f>
        <v>276736674.8891173</v>
      </c>
      <c r="CC97" s="16" t="s">
        <v>28</v>
      </c>
      <c r="CD97" s="25">
        <f>AVERAGE(CD66:CD95)</f>
        <v>-6014060.2050245376</v>
      </c>
      <c r="CE97" s="25">
        <f t="shared" ref="CE97:CQ97" si="180">AVERAGE(CE66:CE95)</f>
        <v>16621667.024009569</v>
      </c>
      <c r="CF97" s="25">
        <f t="shared" si="180"/>
        <v>18154031.887088455</v>
      </c>
      <c r="CG97" s="25">
        <f t="shared" si="180"/>
        <v>33185764.576930713</v>
      </c>
      <c r="CH97" s="25">
        <f t="shared" si="180"/>
        <v>39292222.074565217</v>
      </c>
      <c r="CI97" s="25">
        <f t="shared" si="180"/>
        <v>28461581.563389901</v>
      </c>
      <c r="CJ97" s="25">
        <f t="shared" si="180"/>
        <v>5744951.5998450471</v>
      </c>
      <c r="CK97" s="25">
        <f t="shared" si="180"/>
        <v>3261342.962428242</v>
      </c>
      <c r="CL97" s="25">
        <f t="shared" si="180"/>
        <v>18653862.371941067</v>
      </c>
      <c r="CM97" s="25">
        <f t="shared" si="180"/>
        <v>10604908.048395786</v>
      </c>
      <c r="CN97" s="25">
        <f t="shared" si="180"/>
        <v>26974823.564742032</v>
      </c>
      <c r="CO97" s="25">
        <f t="shared" si="180"/>
        <v>10973529.45970167</v>
      </c>
      <c r="CP97" s="25">
        <f t="shared" si="180"/>
        <v>7905133.9407289308</v>
      </c>
      <c r="CQ97" s="25">
        <f t="shared" si="180"/>
        <v>24389319.781867981</v>
      </c>
      <c r="CR97" s="264">
        <f>SUM(CD66:CQ95)/30</f>
        <v>238209078.65061015</v>
      </c>
    </row>
    <row r="98" spans="1:96" x14ac:dyDescent="0.25">
      <c r="Q98" s="322"/>
      <c r="AU98" s="321" t="s">
        <v>307</v>
      </c>
      <c r="AV98" s="320">
        <f>AVERAGE(AK97:AV97)</f>
        <v>24.387961458333336</v>
      </c>
      <c r="BI98" s="321" t="s">
        <v>307</v>
      </c>
      <c r="BJ98" s="320">
        <f>AVERAGE(AY97:BJ97)</f>
        <v>24.804263888888894</v>
      </c>
      <c r="CA98" s="319"/>
    </row>
    <row r="99" spans="1:96" ht="15.75" thickBot="1" x14ac:dyDescent="0.3">
      <c r="A99" s="324"/>
      <c r="B99" s="324"/>
      <c r="C99" s="324"/>
      <c r="D99" s="324"/>
      <c r="E99" s="324"/>
      <c r="F99" s="324"/>
      <c r="G99" s="324"/>
      <c r="H99" s="324"/>
      <c r="I99" s="324"/>
      <c r="J99" s="324"/>
      <c r="K99" s="324"/>
      <c r="L99" s="324"/>
      <c r="M99" s="324"/>
      <c r="N99" s="324"/>
      <c r="O99" s="324"/>
      <c r="P99" s="324"/>
      <c r="Q99" s="325"/>
      <c r="R99" s="324"/>
      <c r="S99" s="324"/>
      <c r="T99" s="324"/>
      <c r="U99" s="324"/>
      <c r="V99" s="324"/>
      <c r="W99" s="324"/>
      <c r="X99" s="324"/>
      <c r="Y99" s="324"/>
      <c r="Z99" s="324"/>
      <c r="AA99" s="324"/>
      <c r="AB99" s="324"/>
      <c r="AC99" s="324"/>
      <c r="AD99" s="324"/>
      <c r="AE99" s="324"/>
      <c r="AF99" s="324"/>
      <c r="AG99" s="324"/>
      <c r="AH99" s="325"/>
    </row>
    <row r="100" spans="1:96" ht="15.75" thickBot="1" x14ac:dyDescent="0.3">
      <c r="A100" s="324"/>
      <c r="B100" s="178" t="s">
        <v>426</v>
      </c>
      <c r="C100" s="326">
        <f>'FY24 80WYFedReport'!D298</f>
        <v>6113.137998981957</v>
      </c>
      <c r="D100" s="327">
        <f>'FY24 80WYFedReport'!E298</f>
        <v>7396.5710250169013</v>
      </c>
      <c r="E100" s="327">
        <f>'FY24 80WYFedReport'!F298</f>
        <v>8212.415372010737</v>
      </c>
      <c r="F100" s="327">
        <f>'FY24 80WYFedReport'!G298</f>
        <v>7964.3060444422163</v>
      </c>
      <c r="G100" s="327">
        <f>'FY24 80WYFedReport'!H298</f>
        <v>7295.24669486319</v>
      </c>
      <c r="H100" s="327">
        <f>'FY24 80WYFedReport'!I298</f>
        <v>6965.8522015234066</v>
      </c>
      <c r="I100" s="327">
        <f>'FY24 80WYFedReport'!J298</f>
        <v>6188.2202374627323</v>
      </c>
      <c r="J100" s="327">
        <f>'FY24 80WYFedReport'!K298</f>
        <v>6005.8265545358727</v>
      </c>
      <c r="K100" s="327">
        <f>'FY24 80WYFedReport'!L298</f>
        <v>6180.7733210057195</v>
      </c>
      <c r="L100" s="327">
        <f>'FY24 80WYFedReport'!M298</f>
        <v>6406.882728628917</v>
      </c>
      <c r="M100" s="327">
        <f>'FY24 80WYFedReport'!N298</f>
        <v>6628.2104345990974</v>
      </c>
      <c r="N100" s="327">
        <f>'FY24 80WYFedReport'!O298</f>
        <v>6555.9493382759692</v>
      </c>
      <c r="O100" s="327">
        <f>'FY24 80WYFedReport'!P298</f>
        <v>6488.0939394033003</v>
      </c>
      <c r="P100" s="327">
        <f>'FY24 80WYFedReport'!Q298</f>
        <v>6230.8543458527383</v>
      </c>
      <c r="Q100" s="328">
        <f>'FY24 80WYFedReport'!R298</f>
        <v>6835.1758067968967</v>
      </c>
      <c r="R100" s="324"/>
      <c r="S100" s="178" t="s">
        <v>427</v>
      </c>
      <c r="T100" s="326">
        <f>'FY24 30WYP10FedRep'!D90</f>
        <v>6208.3723829238897</v>
      </c>
      <c r="U100" s="327">
        <f>'FY24 30WYP10FedRep'!E90</f>
        <v>7425.2684133546773</v>
      </c>
      <c r="V100" s="327">
        <f>'FY24 30WYP10FedRep'!F90</f>
        <v>8410.3071011712727</v>
      </c>
      <c r="W100" s="327">
        <f>'FY24 30WYP10FedRep'!G90</f>
        <v>8633.5255498599709</v>
      </c>
      <c r="X100" s="327">
        <f>'FY24 30WYP10FedRep'!H90</f>
        <v>7729.3947965785219</v>
      </c>
      <c r="Y100" s="327">
        <f>'FY24 30WYP10FedRep'!I90</f>
        <v>7457.9125526649386</v>
      </c>
      <c r="Z100" s="327">
        <f>'FY24 30WYP10FedRep'!J90</f>
        <v>6299.6826427386186</v>
      </c>
      <c r="AA100" s="327">
        <f>'FY24 30WYP10FedRep'!K90</f>
        <v>6299.6826427386186</v>
      </c>
      <c r="AB100" s="327">
        <f>'FY24 30WYP10FedRep'!L90</f>
        <v>6442.7491194798595</v>
      </c>
      <c r="AC100" s="327">
        <f>'FY24 30WYP10FedRep'!M90</f>
        <v>6329.4585102574856</v>
      </c>
      <c r="AD100" s="327">
        <f>'FY24 30WYP10FedRep'!N90</f>
        <v>6747.8643042770027</v>
      </c>
      <c r="AE100" s="327">
        <f>'FY24 30WYP10FedRep'!O90</f>
        <v>6656.3861366683941</v>
      </c>
      <c r="AF100" s="327">
        <f>'FY24 30WYP10FedRep'!P90</f>
        <v>6656.3844922239496</v>
      </c>
      <c r="AG100" s="327">
        <f>'FY24 30WYP10FedRep'!Q90</f>
        <v>5282.8774372006046</v>
      </c>
      <c r="AH100" s="328">
        <f>'FY24 30WYP10FedRep'!R90</f>
        <v>7050.8215585417474</v>
      </c>
      <c r="AX100" s="335" t="s">
        <v>320</v>
      </c>
      <c r="AY100" s="320">
        <f t="shared" ref="AY100:BJ100" si="181">AK97</f>
        <v>22.413000000000004</v>
      </c>
      <c r="AZ100" s="320">
        <f t="shared" si="181"/>
        <v>28.521450000000005</v>
      </c>
      <c r="BA100" s="320">
        <f t="shared" si="181"/>
        <v>36.897974999999995</v>
      </c>
      <c r="BB100" s="320">
        <f t="shared" si="181"/>
        <v>30.436462500000012</v>
      </c>
      <c r="BC100" s="320">
        <f t="shared" si="181"/>
        <v>31.287537500000006</v>
      </c>
      <c r="BD100" s="320">
        <f t="shared" si="181"/>
        <v>25.986787499999998</v>
      </c>
      <c r="BE100" s="320">
        <f t="shared" si="181"/>
        <v>15.286712500000002</v>
      </c>
      <c r="BF100" s="320">
        <f t="shared" si="181"/>
        <v>11.172174999999999</v>
      </c>
      <c r="BG100" s="320">
        <f t="shared" si="181"/>
        <v>6.7086625</v>
      </c>
      <c r="BH100" s="320">
        <f t="shared" si="181"/>
        <v>22.093775000000001</v>
      </c>
      <c r="BI100" s="320">
        <f t="shared" si="181"/>
        <v>31.793625000000002</v>
      </c>
      <c r="BJ100" s="320">
        <f t="shared" si="181"/>
        <v>30.057375000000008</v>
      </c>
      <c r="CC100" s="517" t="s">
        <v>399</v>
      </c>
      <c r="CD100" s="334">
        <f t="shared" ref="CD100:CQ100" si="182">BM97</f>
        <v>382229.20319685881</v>
      </c>
      <c r="CE100" s="334">
        <f t="shared" si="182"/>
        <v>17843428.789683569</v>
      </c>
      <c r="CF100" s="334">
        <f t="shared" si="182"/>
        <v>22462439.212627564</v>
      </c>
      <c r="CG100" s="334">
        <f t="shared" si="182"/>
        <v>44092573.10233628</v>
      </c>
      <c r="CH100" s="334">
        <f t="shared" si="182"/>
        <v>50866947.553537846</v>
      </c>
      <c r="CI100" s="334">
        <f t="shared" si="182"/>
        <v>33141807.038874764</v>
      </c>
      <c r="CJ100" s="334">
        <f t="shared" si="182"/>
        <v>5496814.5512229372</v>
      </c>
      <c r="CK100" s="334">
        <f t="shared" si="182"/>
        <v>4179863.9838411184</v>
      </c>
      <c r="CL100" s="334">
        <f t="shared" si="182"/>
        <v>20715479.672585353</v>
      </c>
      <c r="CM100" s="334">
        <f t="shared" si="182"/>
        <v>9526990.3123015538</v>
      </c>
      <c r="CN100" s="334">
        <f t="shared" si="182"/>
        <v>30343548.461400189</v>
      </c>
      <c r="CO100" s="334">
        <f t="shared" si="182"/>
        <v>15384503.086906943</v>
      </c>
      <c r="CP100" s="334">
        <f t="shared" si="182"/>
        <v>13127526.3326263</v>
      </c>
      <c r="CQ100" s="334">
        <f t="shared" si="182"/>
        <v>9172523.5879759081</v>
      </c>
    </row>
    <row r="101" spans="1:96" ht="15.75" thickBot="1" x14ac:dyDescent="0.3">
      <c r="S101" s="266"/>
      <c r="AW101" s="4"/>
      <c r="AX101" s="4"/>
      <c r="AY101" s="4"/>
      <c r="AZ101" s="4"/>
      <c r="BA101" s="4"/>
      <c r="BB101" s="4"/>
      <c r="BC101" s="4"/>
      <c r="BD101" s="4"/>
      <c r="BE101" s="4"/>
      <c r="BF101" s="4"/>
      <c r="BG101" s="4"/>
      <c r="BH101" s="4"/>
      <c r="BI101" s="4"/>
      <c r="BJ101" s="4"/>
      <c r="BM101" s="343"/>
      <c r="BN101" s="343"/>
      <c r="BO101" s="343"/>
      <c r="BP101" s="343"/>
      <c r="BQ101" s="343"/>
      <c r="BR101" s="343"/>
      <c r="BS101" s="343"/>
      <c r="BT101" s="343"/>
      <c r="BU101" s="343"/>
      <c r="BV101" s="343"/>
      <c r="BW101" s="343"/>
      <c r="BX101" s="343"/>
      <c r="BY101" s="334"/>
      <c r="BZ101" s="334"/>
    </row>
    <row r="102" spans="1:96" x14ac:dyDescent="0.25">
      <c r="B102" s="667" t="s">
        <v>235</v>
      </c>
      <c r="C102" s="668"/>
      <c r="D102" s="668"/>
      <c r="E102" s="668"/>
      <c r="F102" s="668"/>
      <c r="G102" s="668"/>
      <c r="H102" s="668"/>
      <c r="I102" s="668"/>
      <c r="J102" s="668"/>
      <c r="K102" s="668"/>
      <c r="L102" s="668"/>
      <c r="M102" s="668"/>
      <c r="N102" s="668"/>
      <c r="O102" s="668"/>
      <c r="P102" s="668"/>
      <c r="Q102" s="669"/>
      <c r="S102" s="667" t="s">
        <v>234</v>
      </c>
      <c r="T102" s="668"/>
      <c r="U102" s="668"/>
      <c r="V102" s="668"/>
      <c r="W102" s="668"/>
      <c r="X102" s="668"/>
      <c r="Y102" s="668"/>
      <c r="Z102" s="668"/>
      <c r="AA102" s="668"/>
      <c r="AB102" s="668"/>
      <c r="AC102" s="668"/>
      <c r="AD102" s="668"/>
      <c r="AE102" s="668"/>
      <c r="AF102" s="668"/>
      <c r="AG102" s="668"/>
      <c r="AH102" s="669"/>
      <c r="AW102" s="4"/>
      <c r="AX102" s="518" t="s">
        <v>400</v>
      </c>
      <c r="AY102" s="336">
        <f>AY97-AY100</f>
        <v>2.5989666666666658</v>
      </c>
      <c r="AZ102" s="336">
        <f t="shared" ref="AZ102:BJ102" si="183">AZ97-AZ100</f>
        <v>0.46535000000000082</v>
      </c>
      <c r="BA102" s="336">
        <f t="shared" si="183"/>
        <v>-1.1774999999992986E-2</v>
      </c>
      <c r="BB102" s="336">
        <f t="shared" si="183"/>
        <v>0.74647083333331921</v>
      </c>
      <c r="BC102" s="336">
        <f t="shared" si="183"/>
        <v>1.4373958333333334</v>
      </c>
      <c r="BD102" s="336">
        <f t="shared" si="183"/>
        <v>-1.9496208333333414</v>
      </c>
      <c r="BE102" s="336">
        <f t="shared" si="183"/>
        <v>-2.0109125000000017</v>
      </c>
      <c r="BF102" s="336">
        <f t="shared" si="183"/>
        <v>-4.6108333333332752E-2</v>
      </c>
      <c r="BG102" s="336">
        <f t="shared" si="183"/>
        <v>0.71580416666666657</v>
      </c>
      <c r="BH102" s="336">
        <f t="shared" si="183"/>
        <v>1.518024999999998</v>
      </c>
      <c r="BI102" s="336">
        <f t="shared" si="183"/>
        <v>0.7403083333333349</v>
      </c>
      <c r="BJ102" s="336">
        <f t="shared" si="183"/>
        <v>0.79172499999999602</v>
      </c>
      <c r="CC102" s="344" t="s">
        <v>322</v>
      </c>
      <c r="CD102" s="333">
        <f>CD97-CD100</f>
        <v>-6396289.4082213966</v>
      </c>
      <c r="CE102" s="333">
        <f t="shared" ref="CE102:CQ102" si="184">CE97-CE100</f>
        <v>-1221761.7656740006</v>
      </c>
      <c r="CF102" s="333">
        <f t="shared" si="184"/>
        <v>-4308407.3255391084</v>
      </c>
      <c r="CG102" s="333">
        <f t="shared" si="184"/>
        <v>-10906808.525405567</v>
      </c>
      <c r="CH102" s="333">
        <f t="shared" si="184"/>
        <v>-11574725.478972629</v>
      </c>
      <c r="CI102" s="333">
        <f t="shared" si="184"/>
        <v>-4680225.4754848629</v>
      </c>
      <c r="CJ102" s="333">
        <f t="shared" si="184"/>
        <v>248137.04862210993</v>
      </c>
      <c r="CK102" s="333">
        <f t="shared" si="184"/>
        <v>-918521.02141287643</v>
      </c>
      <c r="CL102" s="333">
        <f t="shared" si="184"/>
        <v>-2061617.300644286</v>
      </c>
      <c r="CM102" s="333">
        <f t="shared" si="184"/>
        <v>1077917.7360942326</v>
      </c>
      <c r="CN102" s="333">
        <f t="shared" si="184"/>
        <v>-3368724.8966581561</v>
      </c>
      <c r="CO102" s="333">
        <f t="shared" si="184"/>
        <v>-4410973.6272052731</v>
      </c>
      <c r="CP102" s="333">
        <f t="shared" si="184"/>
        <v>-5222392.3918973692</v>
      </c>
      <c r="CQ102" s="333">
        <f t="shared" si="184"/>
        <v>15216796.193892073</v>
      </c>
    </row>
    <row r="103" spans="1:96" x14ac:dyDescent="0.25">
      <c r="B103" s="3"/>
      <c r="C103" s="4"/>
      <c r="D103" s="4"/>
      <c r="E103" s="4"/>
      <c r="F103" s="4"/>
      <c r="G103" s="4"/>
      <c r="H103" s="4"/>
      <c r="I103" s="4"/>
      <c r="J103" s="4"/>
      <c r="K103" s="4"/>
      <c r="L103" s="4"/>
      <c r="M103" s="4"/>
      <c r="N103" s="4"/>
      <c r="O103" s="4"/>
      <c r="P103" s="4"/>
      <c r="Q103" s="5"/>
      <c r="S103" s="3"/>
      <c r="T103" s="4"/>
      <c r="U103" s="4"/>
      <c r="V103" s="4"/>
      <c r="W103" s="4"/>
      <c r="X103" s="4"/>
      <c r="Y103" s="4"/>
      <c r="Z103" s="4"/>
      <c r="AA103" s="4"/>
      <c r="AB103" s="4"/>
      <c r="AC103" s="4"/>
      <c r="AD103" s="4"/>
      <c r="AE103" s="4"/>
      <c r="AF103" s="4"/>
      <c r="AG103" s="4"/>
      <c r="AH103" s="5"/>
      <c r="AW103" s="4"/>
      <c r="AX103" s="4"/>
      <c r="AY103" s="4"/>
      <c r="AZ103" s="4"/>
      <c r="BA103" s="4"/>
      <c r="BB103" s="4"/>
      <c r="BC103" s="4"/>
      <c r="BD103" s="4"/>
      <c r="BE103" s="4"/>
      <c r="BF103" s="4"/>
      <c r="BG103" s="4"/>
      <c r="BH103" s="4"/>
      <c r="BI103" s="4"/>
      <c r="BJ103" s="4"/>
    </row>
    <row r="104" spans="1:96" x14ac:dyDescent="0.25">
      <c r="B104" s="6" t="s">
        <v>12</v>
      </c>
      <c r="C104" s="7" t="s">
        <v>13</v>
      </c>
      <c r="D104" s="7" t="s">
        <v>14</v>
      </c>
      <c r="E104" s="7" t="s">
        <v>15</v>
      </c>
      <c r="F104" s="7" t="s">
        <v>16</v>
      </c>
      <c r="G104" s="7" t="s">
        <v>17</v>
      </c>
      <c r="H104" s="7" t="s">
        <v>18</v>
      </c>
      <c r="I104" s="7" t="s">
        <v>19</v>
      </c>
      <c r="J104" s="7" t="s">
        <v>20</v>
      </c>
      <c r="K104" s="7" t="s">
        <v>21</v>
      </c>
      <c r="L104" s="7" t="s">
        <v>22</v>
      </c>
      <c r="M104" s="7" t="s">
        <v>23</v>
      </c>
      <c r="N104" s="7" t="s">
        <v>24</v>
      </c>
      <c r="O104" s="7" t="s">
        <v>25</v>
      </c>
      <c r="P104" s="7" t="s">
        <v>26</v>
      </c>
      <c r="Q104" s="8" t="s">
        <v>27</v>
      </c>
      <c r="S104" s="6" t="s">
        <v>12</v>
      </c>
      <c r="T104" s="7" t="s">
        <v>13</v>
      </c>
      <c r="U104" s="7" t="s">
        <v>14</v>
      </c>
      <c r="V104" s="7" t="s">
        <v>15</v>
      </c>
      <c r="W104" s="7" t="s">
        <v>16</v>
      </c>
      <c r="X104" s="7" t="s">
        <v>17</v>
      </c>
      <c r="Y104" s="7" t="s">
        <v>18</v>
      </c>
      <c r="Z104" s="7" t="s">
        <v>19</v>
      </c>
      <c r="AA104" s="7" t="s">
        <v>20</v>
      </c>
      <c r="AB104" s="7" t="s">
        <v>21</v>
      </c>
      <c r="AC104" s="7" t="s">
        <v>22</v>
      </c>
      <c r="AD104" s="7" t="s">
        <v>23</v>
      </c>
      <c r="AE104" s="7" t="s">
        <v>24</v>
      </c>
      <c r="AF104" s="7" t="s">
        <v>25</v>
      </c>
      <c r="AG104" s="7" t="s">
        <v>26</v>
      </c>
      <c r="AH104" s="8" t="s">
        <v>27</v>
      </c>
      <c r="AW104" s="4"/>
      <c r="AX104" s="4"/>
      <c r="AY104" s="4"/>
      <c r="AZ104" s="4"/>
      <c r="BA104" s="4"/>
      <c r="BB104" s="4"/>
      <c r="BC104" s="4"/>
      <c r="BD104" s="4"/>
      <c r="BE104" s="4"/>
      <c r="BF104" s="4"/>
      <c r="BG104" s="4"/>
      <c r="BH104" s="4"/>
      <c r="BI104" s="4"/>
      <c r="BJ104" s="4"/>
      <c r="CC104" s="344" t="s">
        <v>321</v>
      </c>
      <c r="CD104" s="320">
        <f t="shared" ref="CD104:CJ104" si="185">AY102</f>
        <v>2.5989666666666658</v>
      </c>
      <c r="CE104" s="320">
        <f t="shared" si="185"/>
        <v>0.46535000000000082</v>
      </c>
      <c r="CF104" s="320">
        <f t="shared" si="185"/>
        <v>-1.1774999999992986E-2</v>
      </c>
      <c r="CG104" s="320">
        <f t="shared" si="185"/>
        <v>0.74647083333331921</v>
      </c>
      <c r="CH104" s="320">
        <f t="shared" si="185"/>
        <v>1.4373958333333334</v>
      </c>
      <c r="CI104" s="320">
        <f t="shared" si="185"/>
        <v>-1.9496208333333414</v>
      </c>
      <c r="CJ104" s="320">
        <f t="shared" si="185"/>
        <v>-2.0109125000000017</v>
      </c>
      <c r="CK104" s="320">
        <f>CJ104</f>
        <v>-2.0109125000000017</v>
      </c>
      <c r="CL104" s="320">
        <f>BF102</f>
        <v>-4.6108333333332752E-2</v>
      </c>
      <c r="CM104" s="320">
        <f t="shared" ref="CM104:CN104" si="186">BG102</f>
        <v>0.71580416666666657</v>
      </c>
      <c r="CN104" s="320">
        <f t="shared" si="186"/>
        <v>1.518024999999998</v>
      </c>
      <c r="CO104" s="320">
        <f>BI102</f>
        <v>0.7403083333333349</v>
      </c>
      <c r="CP104" s="320">
        <f>CO104</f>
        <v>0.7403083333333349</v>
      </c>
      <c r="CQ104" s="320">
        <f>BJ102</f>
        <v>0.79172499999999602</v>
      </c>
    </row>
    <row r="105" spans="1:96" x14ac:dyDescent="0.25">
      <c r="B105" s="44"/>
      <c r="C105" s="11"/>
      <c r="D105" s="11"/>
      <c r="E105" s="11"/>
      <c r="F105" s="11"/>
      <c r="G105" s="11"/>
      <c r="H105" s="11"/>
      <c r="I105" s="11"/>
      <c r="J105" s="11"/>
      <c r="K105" s="11"/>
      <c r="L105" s="11"/>
      <c r="M105" s="11"/>
      <c r="N105" s="11"/>
      <c r="O105" s="11"/>
      <c r="P105" s="11"/>
      <c r="Q105" s="12"/>
      <c r="S105" s="10"/>
      <c r="T105" s="11"/>
      <c r="U105" s="11"/>
      <c r="V105" s="11"/>
      <c r="W105" s="11"/>
      <c r="X105" s="11"/>
      <c r="Y105" s="11"/>
      <c r="Z105" s="11"/>
      <c r="AA105" s="11"/>
      <c r="AB105" s="11"/>
      <c r="AC105" s="11"/>
      <c r="AD105" s="11"/>
      <c r="AE105" s="11"/>
      <c r="AF105" s="11"/>
      <c r="AG105" s="11"/>
      <c r="AH105" s="12"/>
      <c r="AW105" s="4"/>
      <c r="AX105" s="4"/>
    </row>
    <row r="106" spans="1:96" x14ac:dyDescent="0.25">
      <c r="B106" s="13">
        <v>1929</v>
      </c>
      <c r="C106" s="341">
        <v>6267.2506738123202</v>
      </c>
      <c r="D106" s="341">
        <v>7693.9442673080302</v>
      </c>
      <c r="E106" s="341">
        <v>7641.8893800763899</v>
      </c>
      <c r="F106" s="341">
        <v>7595.2166354803203</v>
      </c>
      <c r="G106" s="341">
        <v>7371.2737726167497</v>
      </c>
      <c r="H106" s="341">
        <v>6906.7936949868299</v>
      </c>
      <c r="I106" s="341">
        <v>5997.5372947000697</v>
      </c>
      <c r="J106" s="341">
        <v>4931.3498823894497</v>
      </c>
      <c r="K106" s="341">
        <v>6331.3096750053501</v>
      </c>
      <c r="L106" s="341">
        <v>9034.5520545690706</v>
      </c>
      <c r="M106" s="341">
        <v>6254.2590240742502</v>
      </c>
      <c r="N106" s="341">
        <v>6785.7157821082301</v>
      </c>
      <c r="O106" s="341">
        <v>6765.31725680416</v>
      </c>
      <c r="P106" s="341">
        <v>6696.1939195364203</v>
      </c>
      <c r="Q106" s="110">
        <f>AVERAGE(C106:H106,K106:M106,P106,AVERAGE(I106:J106),AVERAGE(N106:O106))</f>
        <v>7002.7202671222249</v>
      </c>
      <c r="S106" s="13">
        <v>1929</v>
      </c>
      <c r="T106" s="58"/>
      <c r="U106" s="58"/>
      <c r="V106" s="58"/>
      <c r="W106" s="58"/>
      <c r="X106" s="58"/>
      <c r="Y106" s="58"/>
      <c r="Z106" s="58"/>
      <c r="AA106" s="58"/>
      <c r="AB106" s="58"/>
      <c r="AC106" s="58"/>
      <c r="AD106" s="58"/>
      <c r="AE106" s="58"/>
      <c r="AF106" s="58"/>
      <c r="AG106" s="58"/>
      <c r="AH106" s="59"/>
      <c r="AW106" s="4"/>
      <c r="AX106" s="4"/>
      <c r="AY106" s="4"/>
      <c r="AZ106" s="4"/>
      <c r="BA106" s="4"/>
      <c r="BB106" s="4"/>
      <c r="BC106" s="4"/>
      <c r="BD106" s="4"/>
      <c r="BE106" s="4"/>
      <c r="BF106" s="4"/>
      <c r="BG106" s="4"/>
      <c r="BH106" s="4"/>
      <c r="BI106" s="4"/>
      <c r="BJ106" s="4"/>
    </row>
    <row r="107" spans="1:96" x14ac:dyDescent="0.25">
      <c r="B107" s="13">
        <v>1930</v>
      </c>
      <c r="C107" s="341">
        <v>5802.7545338219797</v>
      </c>
      <c r="D107" s="341">
        <v>7676.9852289852797</v>
      </c>
      <c r="E107" s="341">
        <v>7328.8119161990599</v>
      </c>
      <c r="F107" s="341">
        <v>7232.4856560917897</v>
      </c>
      <c r="G107" s="341">
        <v>7155.1672783102404</v>
      </c>
      <c r="H107" s="341">
        <v>6434.4061285981597</v>
      </c>
      <c r="I107" s="341">
        <v>5914.3685211866195</v>
      </c>
      <c r="J107" s="341">
        <v>5413.2727196667101</v>
      </c>
      <c r="K107" s="341">
        <v>7233.9888220871899</v>
      </c>
      <c r="L107" s="341">
        <v>7478.7484317866101</v>
      </c>
      <c r="M107" s="341">
        <v>7414.67172916656</v>
      </c>
      <c r="N107" s="341">
        <v>7029.9125491288496</v>
      </c>
      <c r="O107" s="341">
        <v>6920.9980032916401</v>
      </c>
      <c r="P107" s="341">
        <v>6604.3371881970497</v>
      </c>
      <c r="Q107" s="110">
        <f t="shared" ref="Q107:Q170" si="187">AVERAGE(C107:H107,K107:M107,P107,AVERAGE(I107:J107),AVERAGE(N107:O107))</f>
        <v>6916.8027341567349</v>
      </c>
      <c r="S107" s="13">
        <v>1930</v>
      </c>
      <c r="T107" s="58"/>
      <c r="U107" s="58"/>
      <c r="V107" s="58"/>
      <c r="W107" s="58"/>
      <c r="X107" s="58"/>
      <c r="Y107" s="58"/>
      <c r="Z107" s="58"/>
      <c r="AA107" s="58"/>
      <c r="AB107" s="58"/>
      <c r="AC107" s="58"/>
      <c r="AD107" s="58"/>
      <c r="AE107" s="58"/>
      <c r="AF107" s="58"/>
      <c r="AG107" s="58"/>
      <c r="AH107" s="59"/>
      <c r="AW107" s="4"/>
      <c r="AX107" s="4"/>
      <c r="AY107" s="4"/>
      <c r="AZ107" s="4"/>
      <c r="BA107" s="4"/>
      <c r="BB107" s="4"/>
      <c r="BC107" s="4"/>
      <c r="BD107" s="4"/>
      <c r="BE107" s="4"/>
      <c r="BF107" s="4"/>
      <c r="BG107" s="4"/>
      <c r="BH107" s="4"/>
      <c r="BI107" s="4"/>
      <c r="BJ107" s="4"/>
    </row>
    <row r="108" spans="1:96" x14ac:dyDescent="0.25">
      <c r="B108" s="13">
        <v>1931</v>
      </c>
      <c r="C108" s="341">
        <v>5808.9972094732702</v>
      </c>
      <c r="D108" s="341">
        <v>7808.1553414063301</v>
      </c>
      <c r="E108" s="341">
        <v>7697.8000950292499</v>
      </c>
      <c r="F108" s="341">
        <v>6687.4475793696402</v>
      </c>
      <c r="G108" s="341">
        <v>7282.8612379034103</v>
      </c>
      <c r="H108" s="341">
        <v>7003.8910467636297</v>
      </c>
      <c r="I108" s="341">
        <v>6369.1726358390597</v>
      </c>
      <c r="J108" s="341">
        <v>4803.9739103970996</v>
      </c>
      <c r="K108" s="341">
        <v>7076.1938362174496</v>
      </c>
      <c r="L108" s="341">
        <v>7170.8873119664904</v>
      </c>
      <c r="M108" s="341">
        <v>7429.3034842121297</v>
      </c>
      <c r="N108" s="341">
        <v>7384.2599412183399</v>
      </c>
      <c r="O108" s="341">
        <v>6826.1237131100197</v>
      </c>
      <c r="P108" s="341">
        <v>6412.2293980230997</v>
      </c>
      <c r="Q108" s="110">
        <f t="shared" si="187"/>
        <v>6922.4609700539122</v>
      </c>
      <c r="S108" s="13">
        <v>1931</v>
      </c>
      <c r="T108" s="58"/>
      <c r="U108" s="58"/>
      <c r="V108" s="58"/>
      <c r="W108" s="58"/>
      <c r="X108" s="58"/>
      <c r="Y108" s="58"/>
      <c r="Z108" s="58"/>
      <c r="AA108" s="58"/>
      <c r="AB108" s="58"/>
      <c r="AC108" s="58"/>
      <c r="AD108" s="58"/>
      <c r="AE108" s="58"/>
      <c r="AF108" s="58"/>
      <c r="AG108" s="58"/>
      <c r="AH108" s="59"/>
      <c r="AW108" s="4"/>
      <c r="AX108" s="4"/>
      <c r="AY108" s="4"/>
      <c r="AZ108" s="4"/>
      <c r="BA108" s="4"/>
      <c r="BB108" s="4"/>
      <c r="BC108" s="4"/>
      <c r="BD108" s="4"/>
      <c r="BE108" s="4"/>
      <c r="BF108" s="4"/>
      <c r="BG108" s="4"/>
      <c r="BH108" s="4"/>
      <c r="BI108" s="4"/>
      <c r="BJ108" s="4"/>
    </row>
    <row r="109" spans="1:96" x14ac:dyDescent="0.25">
      <c r="B109" s="13">
        <v>1932</v>
      </c>
      <c r="C109" s="341">
        <v>5747.2254342077104</v>
      </c>
      <c r="D109" s="341">
        <v>7334.7868103479504</v>
      </c>
      <c r="E109" s="341">
        <v>7580.67888190948</v>
      </c>
      <c r="F109" s="341">
        <v>7572.3195738215099</v>
      </c>
      <c r="G109" s="341">
        <v>5972.9856080919799</v>
      </c>
      <c r="H109" s="341">
        <v>9516.3738312607693</v>
      </c>
      <c r="I109" s="341">
        <v>9577.9259712171897</v>
      </c>
      <c r="J109" s="341">
        <v>9604.0762597213597</v>
      </c>
      <c r="K109" s="341">
        <v>10652.289355270101</v>
      </c>
      <c r="L109" s="341">
        <v>11561.9728038716</v>
      </c>
      <c r="M109" s="341">
        <v>8756.7780278855898</v>
      </c>
      <c r="N109" s="341">
        <v>7503.6920056317203</v>
      </c>
      <c r="O109" s="341">
        <v>7834.5564571270197</v>
      </c>
      <c r="P109" s="341">
        <v>6597.35677973575</v>
      </c>
      <c r="Q109" s="110">
        <f t="shared" si="187"/>
        <v>8212.7410377709239</v>
      </c>
      <c r="S109" s="13">
        <v>1932</v>
      </c>
      <c r="T109" s="58"/>
      <c r="U109" s="58"/>
      <c r="V109" s="58"/>
      <c r="W109" s="58"/>
      <c r="X109" s="58"/>
      <c r="Y109" s="58"/>
      <c r="Z109" s="58"/>
      <c r="AA109" s="58"/>
      <c r="AB109" s="58"/>
      <c r="AC109" s="58"/>
      <c r="AD109" s="58"/>
      <c r="AE109" s="58"/>
      <c r="AF109" s="58"/>
      <c r="AG109" s="58"/>
      <c r="AH109" s="59"/>
      <c r="AW109" s="4"/>
      <c r="AX109" s="4"/>
      <c r="AY109" s="4"/>
      <c r="AZ109" s="4"/>
      <c r="BA109" s="4"/>
      <c r="BB109" s="4"/>
      <c r="BC109" s="4"/>
      <c r="BD109" s="4"/>
      <c r="BE109" s="4"/>
      <c r="BF109" s="4"/>
      <c r="BG109" s="4"/>
      <c r="BH109" s="4"/>
      <c r="BI109" s="4"/>
      <c r="BJ109" s="4"/>
    </row>
    <row r="110" spans="1:96" x14ac:dyDescent="0.25">
      <c r="B110" s="13">
        <v>1933</v>
      </c>
      <c r="C110" s="341">
        <v>6152.9948198531001</v>
      </c>
      <c r="D110" s="341">
        <v>7545.4124904118398</v>
      </c>
      <c r="E110" s="341">
        <v>9600.0988450473706</v>
      </c>
      <c r="F110" s="341">
        <v>11528.7272103168</v>
      </c>
      <c r="G110" s="341">
        <v>11657.598570738401</v>
      </c>
      <c r="H110" s="341">
        <v>9425.0799396321709</v>
      </c>
      <c r="I110" s="341">
        <v>8051.7855515675101</v>
      </c>
      <c r="J110" s="341">
        <v>6797.2522241587303</v>
      </c>
      <c r="K110" s="341">
        <v>9502.6497434011908</v>
      </c>
      <c r="L110" s="341">
        <v>13396.4057510574</v>
      </c>
      <c r="M110" s="341">
        <v>12222.9255319967</v>
      </c>
      <c r="N110" s="341">
        <v>9778.2651100953499</v>
      </c>
      <c r="O110" s="341">
        <v>9900.9030224020407</v>
      </c>
      <c r="P110" s="341">
        <v>6775.9910956098802</v>
      </c>
      <c r="Q110" s="110">
        <f t="shared" si="187"/>
        <v>9589.3322460147228</v>
      </c>
      <c r="S110" s="13">
        <v>1933</v>
      </c>
      <c r="T110" s="58"/>
      <c r="U110" s="58"/>
      <c r="V110" s="58"/>
      <c r="W110" s="58"/>
      <c r="X110" s="58"/>
      <c r="Y110" s="58"/>
      <c r="Z110" s="58"/>
      <c r="AA110" s="58"/>
      <c r="AB110" s="58"/>
      <c r="AC110" s="58"/>
      <c r="AD110" s="58"/>
      <c r="AE110" s="58"/>
      <c r="AF110" s="58"/>
      <c r="AG110" s="58"/>
      <c r="AH110" s="59"/>
      <c r="AW110" s="4"/>
      <c r="AX110" s="4"/>
      <c r="AY110" s="4"/>
      <c r="AZ110" s="4"/>
      <c r="BA110" s="4"/>
      <c r="BB110" s="4"/>
      <c r="BC110" s="4"/>
      <c r="BD110" s="4"/>
      <c r="BE110" s="4"/>
      <c r="BF110" s="4"/>
      <c r="BG110" s="4"/>
      <c r="BH110" s="4"/>
      <c r="BI110" s="4"/>
      <c r="BJ110" s="4"/>
    </row>
    <row r="111" spans="1:96" x14ac:dyDescent="0.25">
      <c r="B111" s="13">
        <v>1934</v>
      </c>
      <c r="C111" s="341">
        <v>6805.3094682730998</v>
      </c>
      <c r="D111" s="341">
        <v>10995.057271305701</v>
      </c>
      <c r="E111" s="341">
        <v>14126.2799936219</v>
      </c>
      <c r="F111" s="341">
        <v>14880.041279119599</v>
      </c>
      <c r="G111" s="341">
        <v>14019.355978890901</v>
      </c>
      <c r="H111" s="341">
        <v>11718.1736951647</v>
      </c>
      <c r="I111" s="341">
        <v>12201.2758299945</v>
      </c>
      <c r="J111" s="341">
        <v>10435.484486437301</v>
      </c>
      <c r="K111" s="341">
        <v>10822.7662945709</v>
      </c>
      <c r="L111" s="341">
        <v>9805.8049569179693</v>
      </c>
      <c r="M111" s="341">
        <v>6722.3984188406203</v>
      </c>
      <c r="N111" s="341">
        <v>6710.2015079805196</v>
      </c>
      <c r="O111" s="341">
        <v>6929.5240115855604</v>
      </c>
      <c r="P111" s="341">
        <v>6209.7417265613803</v>
      </c>
      <c r="Q111" s="110">
        <f t="shared" si="187"/>
        <v>10353.597666772142</v>
      </c>
      <c r="S111" s="13">
        <v>1934</v>
      </c>
      <c r="T111" s="58"/>
      <c r="U111" s="58"/>
      <c r="V111" s="58"/>
      <c r="W111" s="58"/>
      <c r="X111" s="58"/>
      <c r="Y111" s="58"/>
      <c r="Z111" s="58"/>
      <c r="AA111" s="58"/>
      <c r="AB111" s="58"/>
      <c r="AC111" s="58"/>
      <c r="AD111" s="58"/>
      <c r="AE111" s="58"/>
      <c r="AF111" s="58"/>
      <c r="AG111" s="58"/>
      <c r="AH111" s="59"/>
      <c r="AW111" s="4"/>
      <c r="AX111" s="4"/>
      <c r="AY111" s="4"/>
      <c r="AZ111" s="4"/>
      <c r="BA111" s="4"/>
      <c r="BB111" s="4"/>
      <c r="BC111" s="4"/>
      <c r="BD111" s="4"/>
      <c r="BE111" s="4"/>
      <c r="BF111" s="4"/>
      <c r="BG111" s="4"/>
      <c r="BH111" s="4"/>
      <c r="BI111" s="4"/>
      <c r="BJ111" s="4"/>
    </row>
    <row r="112" spans="1:96" x14ac:dyDescent="0.25">
      <c r="B112" s="13">
        <v>1935</v>
      </c>
      <c r="C112" s="341">
        <v>5783.5858859372502</v>
      </c>
      <c r="D112" s="341">
        <v>6907.1680972023196</v>
      </c>
      <c r="E112" s="341">
        <v>8326.5023975081494</v>
      </c>
      <c r="F112" s="341">
        <v>10852.3567259137</v>
      </c>
      <c r="G112" s="341">
        <v>11668.9720620348</v>
      </c>
      <c r="H112" s="341">
        <v>8588.6135623811406</v>
      </c>
      <c r="I112" s="341">
        <v>6642.7838018187103</v>
      </c>
      <c r="J112" s="341">
        <v>6696.55231453341</v>
      </c>
      <c r="K112" s="341">
        <v>9037.0399664055603</v>
      </c>
      <c r="L112" s="341">
        <v>8977.6621250290409</v>
      </c>
      <c r="M112" s="341">
        <v>9420.8956777311996</v>
      </c>
      <c r="N112" s="341">
        <v>9358.45141805206</v>
      </c>
      <c r="O112" s="341">
        <v>7115.1200886708402</v>
      </c>
      <c r="P112" s="341">
        <v>6226.6634047154503</v>
      </c>
      <c r="Q112" s="110">
        <f t="shared" si="187"/>
        <v>8391.3261430330094</v>
      </c>
      <c r="S112" s="13">
        <v>1935</v>
      </c>
      <c r="T112" s="58"/>
      <c r="U112" s="58"/>
      <c r="V112" s="58"/>
      <c r="W112" s="58"/>
      <c r="X112" s="58"/>
      <c r="Y112" s="58"/>
      <c r="Z112" s="58"/>
      <c r="AA112" s="58"/>
      <c r="AB112" s="58"/>
      <c r="AC112" s="58"/>
      <c r="AD112" s="58"/>
      <c r="AE112" s="58"/>
      <c r="AF112" s="58"/>
      <c r="AG112" s="58"/>
      <c r="AH112" s="59"/>
      <c r="AW112" s="4"/>
      <c r="AX112" s="4"/>
      <c r="AY112" s="4"/>
      <c r="AZ112" s="4"/>
      <c r="BA112" s="4"/>
      <c r="BB112" s="4"/>
      <c r="BC112" s="4"/>
      <c r="BD112" s="4"/>
      <c r="BE112" s="4"/>
      <c r="BF112" s="4"/>
      <c r="BG112" s="4"/>
      <c r="BH112" s="4"/>
      <c r="BI112" s="4"/>
      <c r="BJ112" s="4"/>
    </row>
    <row r="113" spans="2:62" x14ac:dyDescent="0.25">
      <c r="B113" s="13">
        <v>1936</v>
      </c>
      <c r="C113" s="341">
        <v>6038.1567165711203</v>
      </c>
      <c r="D113" s="341">
        <v>7615.3903283712798</v>
      </c>
      <c r="E113" s="341">
        <v>7602.5312121180896</v>
      </c>
      <c r="F113" s="341">
        <v>6959.0808625552399</v>
      </c>
      <c r="G113" s="341">
        <v>6192.7625109210503</v>
      </c>
      <c r="H113" s="341">
        <v>7539.7560175107901</v>
      </c>
      <c r="I113" s="341">
        <v>5988.9800369685499</v>
      </c>
      <c r="J113" s="341">
        <v>8778.1475560526196</v>
      </c>
      <c r="K113" s="341">
        <v>11610.019070619799</v>
      </c>
      <c r="L113" s="341">
        <v>10479.277254114701</v>
      </c>
      <c r="M113" s="341">
        <v>8535.8854394504706</v>
      </c>
      <c r="N113" s="341">
        <v>7050.9478667133999</v>
      </c>
      <c r="O113" s="341">
        <v>7000.2774593492404</v>
      </c>
      <c r="P113" s="341">
        <v>6354.3177387694504</v>
      </c>
      <c r="Q113" s="110">
        <f t="shared" si="187"/>
        <v>7778.0294675453233</v>
      </c>
      <c r="S113" s="13">
        <v>1936</v>
      </c>
      <c r="T113" s="58"/>
      <c r="U113" s="58"/>
      <c r="V113" s="58"/>
      <c r="W113" s="58"/>
      <c r="X113" s="58"/>
      <c r="Y113" s="58"/>
      <c r="Z113" s="58"/>
      <c r="AA113" s="58"/>
      <c r="AB113" s="58"/>
      <c r="AC113" s="58"/>
      <c r="AD113" s="58"/>
      <c r="AE113" s="58"/>
      <c r="AF113" s="58"/>
      <c r="AG113" s="58"/>
      <c r="AH113" s="59"/>
      <c r="AW113" s="4"/>
      <c r="AX113" s="4"/>
      <c r="AY113" s="4"/>
      <c r="AZ113" s="4"/>
      <c r="BA113" s="4"/>
      <c r="BB113" s="4"/>
      <c r="BC113" s="4"/>
      <c r="BD113" s="4"/>
      <c r="BE113" s="4"/>
      <c r="BF113" s="4"/>
      <c r="BG113" s="4"/>
      <c r="BH113" s="4"/>
      <c r="BI113" s="4"/>
      <c r="BJ113" s="4"/>
    </row>
    <row r="114" spans="2:62" x14ac:dyDescent="0.25">
      <c r="B114" s="13">
        <v>1937</v>
      </c>
      <c r="C114" s="341">
        <v>5993.6976359829296</v>
      </c>
      <c r="D114" s="341">
        <v>7883.6967929592201</v>
      </c>
      <c r="E114" s="341">
        <v>7610.1241564894599</v>
      </c>
      <c r="F114" s="341">
        <v>6259.9484811489101</v>
      </c>
      <c r="G114" s="341">
        <v>5930.66091310711</v>
      </c>
      <c r="H114" s="341">
        <v>6385.9589262954596</v>
      </c>
      <c r="I114" s="341">
        <v>5862.4939045614001</v>
      </c>
      <c r="J114" s="341">
        <v>5047.0805927410202</v>
      </c>
      <c r="K114" s="341">
        <v>7679.1212996878403</v>
      </c>
      <c r="L114" s="341">
        <v>8308.6434677899997</v>
      </c>
      <c r="M114" s="341">
        <v>6891.4823532289101</v>
      </c>
      <c r="N114" s="341">
        <v>6846.4776675150097</v>
      </c>
      <c r="O114" s="341">
        <v>6524.1011000656599</v>
      </c>
      <c r="P114" s="341">
        <v>6380.8872659228</v>
      </c>
      <c r="Q114" s="110">
        <f t="shared" si="187"/>
        <v>6788.6914937545152</v>
      </c>
      <c r="S114" s="13">
        <v>1937</v>
      </c>
      <c r="T114" s="58"/>
      <c r="U114" s="58"/>
      <c r="V114" s="58"/>
      <c r="W114" s="58"/>
      <c r="X114" s="58"/>
      <c r="Y114" s="58"/>
      <c r="Z114" s="58"/>
      <c r="AA114" s="58"/>
      <c r="AB114" s="58"/>
      <c r="AC114" s="58"/>
      <c r="AD114" s="58"/>
      <c r="AE114" s="58"/>
      <c r="AF114" s="58"/>
      <c r="AG114" s="58"/>
      <c r="AH114" s="59"/>
      <c r="AW114" s="4"/>
      <c r="AX114" s="4"/>
      <c r="AY114" s="4"/>
      <c r="AZ114" s="4"/>
      <c r="BA114" s="4"/>
      <c r="BB114" s="4"/>
      <c r="BC114" s="4"/>
      <c r="BD114" s="4"/>
      <c r="BE114" s="4"/>
      <c r="BF114" s="4"/>
      <c r="BG114" s="4"/>
      <c r="BH114" s="4"/>
      <c r="BI114" s="4"/>
      <c r="BJ114" s="4"/>
    </row>
    <row r="115" spans="2:62" x14ac:dyDescent="0.25">
      <c r="B115" s="13">
        <v>1938</v>
      </c>
      <c r="C115" s="341">
        <v>6040.5133254334596</v>
      </c>
      <c r="D115" s="341">
        <v>7993.5706763717299</v>
      </c>
      <c r="E115" s="341">
        <v>8735.9432835089392</v>
      </c>
      <c r="F115" s="341">
        <v>11438.6826938061</v>
      </c>
      <c r="G115" s="341">
        <v>8919.1156307335204</v>
      </c>
      <c r="H115" s="341">
        <v>10680.622693909399</v>
      </c>
      <c r="I115" s="341">
        <v>8951.3790163302401</v>
      </c>
      <c r="J115" s="341">
        <v>10347.185113462599</v>
      </c>
      <c r="K115" s="341">
        <v>10200.921436409</v>
      </c>
      <c r="L115" s="341">
        <v>10241.5957301334</v>
      </c>
      <c r="M115" s="341">
        <v>9560.9188482857007</v>
      </c>
      <c r="N115" s="341">
        <v>6632.96224012938</v>
      </c>
      <c r="O115" s="341">
        <v>6511.6137335369403</v>
      </c>
      <c r="P115" s="341">
        <v>6563.59605234626</v>
      </c>
      <c r="Q115" s="110">
        <f t="shared" si="187"/>
        <v>8883.0875352222574</v>
      </c>
      <c r="S115" s="13">
        <v>1938</v>
      </c>
      <c r="T115" s="58"/>
      <c r="U115" s="58"/>
      <c r="V115" s="58"/>
      <c r="W115" s="58"/>
      <c r="X115" s="58"/>
      <c r="Y115" s="58"/>
      <c r="Z115" s="58"/>
      <c r="AA115" s="58"/>
      <c r="AB115" s="58"/>
      <c r="AC115" s="58"/>
      <c r="AD115" s="58"/>
      <c r="AE115" s="58"/>
      <c r="AF115" s="58"/>
      <c r="AG115" s="58"/>
      <c r="AH115" s="59"/>
      <c r="AW115" s="4"/>
      <c r="AX115" s="4"/>
      <c r="AY115" s="4"/>
      <c r="AZ115" s="4"/>
      <c r="BA115" s="4"/>
      <c r="BB115" s="4"/>
      <c r="BC115" s="4"/>
      <c r="BD115" s="4"/>
      <c r="BE115" s="4"/>
      <c r="BF115" s="4"/>
      <c r="BG115" s="4"/>
      <c r="BH115" s="4"/>
      <c r="BI115" s="4"/>
      <c r="BJ115" s="4"/>
    </row>
    <row r="116" spans="2:62" x14ac:dyDescent="0.25">
      <c r="B116" s="13">
        <v>1939</v>
      </c>
      <c r="C116" s="341">
        <v>6153.2109163757596</v>
      </c>
      <c r="D116" s="341">
        <v>7475.8282001125999</v>
      </c>
      <c r="E116" s="341">
        <v>7340.4141280054901</v>
      </c>
      <c r="F116" s="341">
        <v>8788.8580575646392</v>
      </c>
      <c r="G116" s="341">
        <v>8906.6371608982008</v>
      </c>
      <c r="H116" s="341">
        <v>7739.3330774340402</v>
      </c>
      <c r="I116" s="341">
        <v>7150.9827015843402</v>
      </c>
      <c r="J116" s="341">
        <v>7514.9291822698397</v>
      </c>
      <c r="K116" s="341">
        <v>9493.6795018014</v>
      </c>
      <c r="L116" s="341">
        <v>7949.8828092922804</v>
      </c>
      <c r="M116" s="341">
        <v>7815.5798659714501</v>
      </c>
      <c r="N116" s="341">
        <v>7086.2436896279296</v>
      </c>
      <c r="O116" s="341">
        <v>6845.9309581185998</v>
      </c>
      <c r="P116" s="341">
        <v>6493.8376074080197</v>
      </c>
      <c r="Q116" s="110">
        <f t="shared" si="187"/>
        <v>7704.6920492220197</v>
      </c>
      <c r="S116" s="13">
        <v>1939</v>
      </c>
      <c r="T116" s="58"/>
      <c r="U116" s="58"/>
      <c r="V116" s="58"/>
      <c r="W116" s="58"/>
      <c r="X116" s="58"/>
      <c r="Y116" s="58"/>
      <c r="Z116" s="58"/>
      <c r="AA116" s="58"/>
      <c r="AB116" s="58"/>
      <c r="AC116" s="58"/>
      <c r="AD116" s="58"/>
      <c r="AE116" s="58"/>
      <c r="AF116" s="58"/>
      <c r="AG116" s="58"/>
      <c r="AH116" s="59"/>
      <c r="AW116" s="4"/>
      <c r="AX116" s="4"/>
      <c r="AY116" s="4"/>
      <c r="AZ116" s="4"/>
      <c r="BA116" s="4"/>
      <c r="BB116" s="4"/>
      <c r="BC116" s="4"/>
      <c r="BD116" s="4"/>
      <c r="BE116" s="4"/>
      <c r="BF116" s="4"/>
      <c r="BG116" s="4"/>
      <c r="BH116" s="4"/>
      <c r="BI116" s="4"/>
      <c r="BJ116" s="4"/>
    </row>
    <row r="117" spans="2:62" x14ac:dyDescent="0.25">
      <c r="B117" s="13">
        <v>1940</v>
      </c>
      <c r="C117" s="341">
        <v>5956.0845321645702</v>
      </c>
      <c r="D117" s="341">
        <v>7807.8853594120001</v>
      </c>
      <c r="E117" s="341">
        <v>7678.0241030744</v>
      </c>
      <c r="F117" s="341">
        <v>9491.16324117357</v>
      </c>
      <c r="G117" s="341">
        <v>8584.1792720022495</v>
      </c>
      <c r="H117" s="341">
        <v>9650.8938473949402</v>
      </c>
      <c r="I117" s="341">
        <v>8383.8747223374903</v>
      </c>
      <c r="J117" s="341">
        <v>7247.8342927491703</v>
      </c>
      <c r="K117" s="341">
        <v>8608.5759624482707</v>
      </c>
      <c r="L117" s="341">
        <v>7980.9385464647503</v>
      </c>
      <c r="M117" s="341">
        <v>6762.27804485857</v>
      </c>
      <c r="N117" s="341">
        <v>6340.9316638882101</v>
      </c>
      <c r="O117" s="341">
        <v>6415.5658557858796</v>
      </c>
      <c r="P117" s="341">
        <v>6174.0412356617899</v>
      </c>
      <c r="Q117" s="110">
        <f t="shared" si="187"/>
        <v>7740.6806176696236</v>
      </c>
      <c r="S117" s="13">
        <v>1940</v>
      </c>
      <c r="T117" s="58"/>
      <c r="U117" s="58"/>
      <c r="V117" s="58"/>
      <c r="W117" s="58"/>
      <c r="X117" s="58"/>
      <c r="Y117" s="58"/>
      <c r="Z117" s="58"/>
      <c r="AA117" s="58"/>
      <c r="AB117" s="58"/>
      <c r="AC117" s="58"/>
      <c r="AD117" s="58"/>
      <c r="AE117" s="58"/>
      <c r="AF117" s="58"/>
      <c r="AG117" s="58"/>
      <c r="AH117" s="59"/>
      <c r="AW117" s="4"/>
      <c r="AX117" s="4"/>
      <c r="AY117" s="4"/>
      <c r="AZ117" s="4"/>
      <c r="BA117" s="4"/>
      <c r="BB117" s="4"/>
      <c r="BC117" s="4"/>
      <c r="BD117" s="4"/>
      <c r="BE117" s="4"/>
      <c r="BF117" s="4"/>
      <c r="BG117" s="4"/>
      <c r="BH117" s="4"/>
      <c r="BI117" s="4"/>
      <c r="BJ117" s="4"/>
    </row>
    <row r="118" spans="2:62" x14ac:dyDescent="0.25">
      <c r="B118" s="13">
        <v>1941</v>
      </c>
      <c r="C118" s="341">
        <v>5963.6869686135897</v>
      </c>
      <c r="D118" s="341">
        <v>8154.5929756237801</v>
      </c>
      <c r="E118" s="341">
        <v>8596.4452131410999</v>
      </c>
      <c r="F118" s="341">
        <v>7781.3162081329201</v>
      </c>
      <c r="G118" s="341">
        <v>6969.0520618439105</v>
      </c>
      <c r="H118" s="341">
        <v>7306.1415942912799</v>
      </c>
      <c r="I118" s="341">
        <v>6615.8157951337298</v>
      </c>
      <c r="J118" s="341">
        <v>5757.1618846741703</v>
      </c>
      <c r="K118" s="341">
        <v>7754.2591027946601</v>
      </c>
      <c r="L118" s="341">
        <v>7966.7413735595201</v>
      </c>
      <c r="M118" s="341">
        <v>7141.7721999675496</v>
      </c>
      <c r="N118" s="341">
        <v>7076.8912970799802</v>
      </c>
      <c r="O118" s="341">
        <v>6918.5143738997203</v>
      </c>
      <c r="P118" s="341">
        <v>6318.0456917698202</v>
      </c>
      <c r="Q118" s="110">
        <f t="shared" si="187"/>
        <v>7261.35375542766</v>
      </c>
      <c r="S118" s="13">
        <v>1941</v>
      </c>
      <c r="T118" s="58"/>
      <c r="U118" s="58"/>
      <c r="V118" s="58"/>
      <c r="W118" s="58"/>
      <c r="X118" s="58"/>
      <c r="Y118" s="58"/>
      <c r="Z118" s="58"/>
      <c r="AA118" s="58"/>
      <c r="AB118" s="58"/>
      <c r="AC118" s="58"/>
      <c r="AD118" s="58"/>
      <c r="AE118" s="58"/>
      <c r="AF118" s="58"/>
      <c r="AG118" s="58"/>
      <c r="AH118" s="59"/>
      <c r="AW118" s="4"/>
      <c r="AX118" s="4"/>
      <c r="AY118" s="4"/>
      <c r="AZ118" s="4"/>
      <c r="BA118" s="4"/>
      <c r="BB118" s="4"/>
      <c r="BC118" s="4"/>
      <c r="BD118" s="4"/>
      <c r="BE118" s="4"/>
      <c r="BF118" s="4"/>
      <c r="BG118" s="4"/>
      <c r="BH118" s="4"/>
      <c r="BI118" s="4"/>
      <c r="BJ118" s="4"/>
    </row>
    <row r="119" spans="2:62" x14ac:dyDescent="0.25">
      <c r="B119" s="13">
        <v>1942</v>
      </c>
      <c r="C119" s="341">
        <v>6023.5931985576099</v>
      </c>
      <c r="D119" s="341">
        <v>8255.9257041068795</v>
      </c>
      <c r="E119" s="341">
        <v>10699.4692917666</v>
      </c>
      <c r="F119" s="341">
        <v>11043.1912916609</v>
      </c>
      <c r="G119" s="341">
        <v>9789.7624132260498</v>
      </c>
      <c r="H119" s="341">
        <v>7011.3496334314104</v>
      </c>
      <c r="I119" s="341">
        <v>6217.6226490856097</v>
      </c>
      <c r="J119" s="341">
        <v>7101.7678040154997</v>
      </c>
      <c r="K119" s="341">
        <v>7582.0547313201996</v>
      </c>
      <c r="L119" s="341">
        <v>10674.4809354837</v>
      </c>
      <c r="M119" s="341">
        <v>9948.2650004349998</v>
      </c>
      <c r="N119" s="341">
        <v>7820.6520301351202</v>
      </c>
      <c r="O119" s="341">
        <v>7847.7407437359798</v>
      </c>
      <c r="P119" s="341">
        <v>6650.0262056407901</v>
      </c>
      <c r="Q119" s="110">
        <f t="shared" si="187"/>
        <v>8514.3341682596056</v>
      </c>
      <c r="S119" s="13">
        <v>1942</v>
      </c>
      <c r="T119" s="58"/>
      <c r="U119" s="58"/>
      <c r="V119" s="58"/>
      <c r="W119" s="58"/>
      <c r="X119" s="58"/>
      <c r="Y119" s="58"/>
      <c r="Z119" s="58"/>
      <c r="AA119" s="58"/>
      <c r="AB119" s="58"/>
      <c r="AC119" s="58"/>
      <c r="AD119" s="58"/>
      <c r="AE119" s="58"/>
      <c r="AF119" s="58"/>
      <c r="AG119" s="58"/>
      <c r="AH119" s="59"/>
      <c r="AW119" s="4"/>
      <c r="AX119" s="4"/>
      <c r="AY119" s="4"/>
      <c r="AZ119" s="4"/>
      <c r="BA119" s="4"/>
      <c r="BB119" s="4"/>
      <c r="BC119" s="4"/>
      <c r="BD119" s="4"/>
      <c r="BE119" s="4"/>
      <c r="BF119" s="4"/>
      <c r="BG119" s="4"/>
      <c r="BH119" s="4"/>
      <c r="BI119" s="4"/>
      <c r="BJ119" s="4"/>
    </row>
    <row r="120" spans="2:62" x14ac:dyDescent="0.25">
      <c r="B120" s="13">
        <v>1943</v>
      </c>
      <c r="C120" s="341">
        <v>6040.3989728916404</v>
      </c>
      <c r="D120" s="341">
        <v>7562.2639704753701</v>
      </c>
      <c r="E120" s="341">
        <v>8680.3124236599197</v>
      </c>
      <c r="F120" s="341">
        <v>11950.5688383378</v>
      </c>
      <c r="G120" s="341">
        <v>12064.6902894062</v>
      </c>
      <c r="H120" s="341">
        <v>9963.6214541540503</v>
      </c>
      <c r="I120" s="341">
        <v>12945.057668339199</v>
      </c>
      <c r="J120" s="341">
        <v>11733.3759615701</v>
      </c>
      <c r="K120" s="341">
        <v>10015.5227743615</v>
      </c>
      <c r="L120" s="341">
        <v>12093.893931561701</v>
      </c>
      <c r="M120" s="341">
        <v>11809.3641305457</v>
      </c>
      <c r="N120" s="341">
        <v>8268.5988254175099</v>
      </c>
      <c r="O120" s="341">
        <v>7823.0492675631804</v>
      </c>
      <c r="P120" s="341">
        <v>6363.3554052719901</v>
      </c>
      <c r="Q120" s="110">
        <f t="shared" si="187"/>
        <v>9744.0860876759052</v>
      </c>
      <c r="S120" s="13">
        <v>1943</v>
      </c>
      <c r="T120" s="58"/>
      <c r="U120" s="58"/>
      <c r="V120" s="58"/>
      <c r="W120" s="58"/>
      <c r="X120" s="58"/>
      <c r="Y120" s="58"/>
      <c r="Z120" s="58"/>
      <c r="AA120" s="58"/>
      <c r="AB120" s="58"/>
      <c r="AC120" s="58"/>
      <c r="AD120" s="58"/>
      <c r="AE120" s="58"/>
      <c r="AF120" s="58"/>
      <c r="AG120" s="58"/>
      <c r="AH120" s="59"/>
      <c r="AW120" s="4"/>
      <c r="AX120" s="4"/>
      <c r="AY120" s="4"/>
      <c r="AZ120" s="4"/>
      <c r="BA120" s="4"/>
      <c r="BB120" s="4"/>
      <c r="BC120" s="4"/>
      <c r="BD120" s="4"/>
      <c r="BE120" s="4"/>
      <c r="BF120" s="4"/>
      <c r="BG120" s="4"/>
      <c r="BH120" s="4"/>
      <c r="BI120" s="4"/>
      <c r="BJ120" s="4"/>
    </row>
    <row r="121" spans="2:62" x14ac:dyDescent="0.25">
      <c r="B121" s="13">
        <v>1944</v>
      </c>
      <c r="C121" s="341">
        <v>5841.0702223037997</v>
      </c>
      <c r="D121" s="341">
        <v>7732.5580671755897</v>
      </c>
      <c r="E121" s="341">
        <v>7418.5857966357198</v>
      </c>
      <c r="F121" s="341">
        <v>7443.38557797059</v>
      </c>
      <c r="G121" s="341">
        <v>8106.9531339093701</v>
      </c>
      <c r="H121" s="341">
        <v>6407.8817398123201</v>
      </c>
      <c r="I121" s="341">
        <v>5441.0341925069697</v>
      </c>
      <c r="J121" s="341">
        <v>4486.8993214477896</v>
      </c>
      <c r="K121" s="341">
        <v>6533.6602786253197</v>
      </c>
      <c r="L121" s="341">
        <v>7165.8717944939599</v>
      </c>
      <c r="M121" s="341">
        <v>6554.5577808200496</v>
      </c>
      <c r="N121" s="341">
        <v>7033.3274872437396</v>
      </c>
      <c r="O121" s="341">
        <v>6455.3083829012803</v>
      </c>
      <c r="P121" s="341">
        <v>6201.0131832136003</v>
      </c>
      <c r="Q121" s="110">
        <f t="shared" si="187"/>
        <v>6759.4851889175161</v>
      </c>
      <c r="S121" s="13">
        <v>1944</v>
      </c>
      <c r="T121" s="58"/>
      <c r="U121" s="58"/>
      <c r="V121" s="58"/>
      <c r="W121" s="58"/>
      <c r="X121" s="58"/>
      <c r="Y121" s="58"/>
      <c r="Z121" s="58"/>
      <c r="AA121" s="58"/>
      <c r="AB121" s="58"/>
      <c r="AC121" s="58"/>
      <c r="AD121" s="58"/>
      <c r="AE121" s="58"/>
      <c r="AF121" s="58"/>
      <c r="AG121" s="58"/>
      <c r="AH121" s="59"/>
      <c r="AW121" s="4"/>
      <c r="AX121" s="4"/>
      <c r="AY121" s="4"/>
      <c r="AZ121" s="4"/>
      <c r="BA121" s="4"/>
      <c r="BB121" s="4"/>
      <c r="BC121" s="4"/>
      <c r="BD121" s="4"/>
      <c r="BE121" s="4"/>
      <c r="BF121" s="4"/>
      <c r="BG121" s="4"/>
      <c r="BH121" s="4"/>
      <c r="BI121" s="4"/>
      <c r="BJ121" s="4"/>
    </row>
    <row r="122" spans="2:62" x14ac:dyDescent="0.25">
      <c r="B122" s="13">
        <v>1945</v>
      </c>
      <c r="C122" s="341">
        <v>5867.2203782213601</v>
      </c>
      <c r="D122" s="341">
        <v>7656.8340753620796</v>
      </c>
      <c r="E122" s="341">
        <v>7630.8059583718996</v>
      </c>
      <c r="F122" s="341">
        <v>6945.86302727154</v>
      </c>
      <c r="G122" s="341">
        <v>6762.0262181295602</v>
      </c>
      <c r="H122" s="341">
        <v>6889.7187183127198</v>
      </c>
      <c r="I122" s="341">
        <v>5600.2542653800201</v>
      </c>
      <c r="J122" s="341">
        <v>4805.7444586274996</v>
      </c>
      <c r="K122" s="341">
        <v>8534.2218989895991</v>
      </c>
      <c r="L122" s="341">
        <v>10849.753298518001</v>
      </c>
      <c r="M122" s="341">
        <v>6733.4898384354901</v>
      </c>
      <c r="N122" s="341">
        <v>7146.69184785378</v>
      </c>
      <c r="O122" s="341">
        <v>6786.0366414769896</v>
      </c>
      <c r="P122" s="341">
        <v>6516.7056502887499</v>
      </c>
      <c r="Q122" s="110">
        <f t="shared" si="187"/>
        <v>7213.0002223808442</v>
      </c>
      <c r="S122" s="13">
        <v>1945</v>
      </c>
      <c r="T122" s="58"/>
      <c r="U122" s="58"/>
      <c r="V122" s="58"/>
      <c r="W122" s="58"/>
      <c r="X122" s="58"/>
      <c r="Y122" s="58"/>
      <c r="Z122" s="58"/>
      <c r="AA122" s="58"/>
      <c r="AB122" s="58"/>
      <c r="AC122" s="58"/>
      <c r="AD122" s="58"/>
      <c r="AE122" s="58"/>
      <c r="AF122" s="58"/>
      <c r="AG122" s="58"/>
      <c r="AH122" s="59"/>
      <c r="AW122" s="4"/>
      <c r="AX122" s="4"/>
      <c r="AY122" s="4"/>
      <c r="AZ122" s="4"/>
      <c r="BA122" s="4"/>
      <c r="BB122" s="4"/>
      <c r="BC122" s="4"/>
      <c r="BD122" s="4"/>
      <c r="BE122" s="4"/>
      <c r="BF122" s="4"/>
      <c r="BG122" s="4"/>
      <c r="BH122" s="4"/>
      <c r="BI122" s="4"/>
      <c r="BJ122" s="4"/>
    </row>
    <row r="123" spans="2:62" x14ac:dyDescent="0.25">
      <c r="B123" s="13">
        <v>1946</v>
      </c>
      <c r="C123" s="341">
        <v>5769.8353594914097</v>
      </c>
      <c r="D123" s="341">
        <v>7627.5744743441201</v>
      </c>
      <c r="E123" s="341">
        <v>8756.4895692801401</v>
      </c>
      <c r="F123" s="341">
        <v>10478.408341055399</v>
      </c>
      <c r="G123" s="341">
        <v>9428.6490134167507</v>
      </c>
      <c r="H123" s="341">
        <v>10172.394642729399</v>
      </c>
      <c r="I123" s="341">
        <v>10165.5206424877</v>
      </c>
      <c r="J123" s="341">
        <v>10584.341264268</v>
      </c>
      <c r="K123" s="341">
        <v>10840.503669367299</v>
      </c>
      <c r="L123" s="341">
        <v>10592.5901458388</v>
      </c>
      <c r="M123" s="341">
        <v>10263.1705422462</v>
      </c>
      <c r="N123" s="341">
        <v>8780.2634251341897</v>
      </c>
      <c r="O123" s="341">
        <v>8883.6871252737292</v>
      </c>
      <c r="P123" s="341">
        <v>6627.27116401684</v>
      </c>
      <c r="Q123" s="110">
        <f t="shared" si="187"/>
        <v>9146.9827625306807</v>
      </c>
      <c r="S123" s="13">
        <v>1946</v>
      </c>
      <c r="T123" s="58"/>
      <c r="U123" s="58"/>
      <c r="V123" s="58"/>
      <c r="W123" s="58"/>
      <c r="X123" s="58"/>
      <c r="Y123" s="58"/>
      <c r="Z123" s="58"/>
      <c r="AA123" s="58"/>
      <c r="AB123" s="58"/>
      <c r="AC123" s="58"/>
      <c r="AD123" s="58"/>
      <c r="AE123" s="58"/>
      <c r="AF123" s="58"/>
      <c r="AG123" s="58"/>
      <c r="AH123" s="59"/>
      <c r="AW123" s="4"/>
      <c r="AX123" s="4"/>
      <c r="AY123" s="4"/>
      <c r="AZ123" s="4"/>
      <c r="BA123" s="4"/>
      <c r="BB123" s="4"/>
      <c r="BC123" s="4"/>
      <c r="BD123" s="4"/>
      <c r="BE123" s="4"/>
      <c r="BF123" s="4"/>
      <c r="BG123" s="4"/>
      <c r="BH123" s="4"/>
      <c r="BI123" s="4"/>
      <c r="BJ123" s="4"/>
    </row>
    <row r="124" spans="2:62" x14ac:dyDescent="0.25">
      <c r="B124" s="13">
        <v>1947</v>
      </c>
      <c r="C124" s="341">
        <v>5939.7428004621797</v>
      </c>
      <c r="D124" s="341">
        <v>8632.4413887231403</v>
      </c>
      <c r="E124" s="341">
        <v>12139.1410643859</v>
      </c>
      <c r="F124" s="341">
        <v>12862.75321033</v>
      </c>
      <c r="G124" s="341">
        <v>12922.2185601442</v>
      </c>
      <c r="H124" s="341">
        <v>10966.822387521701</v>
      </c>
      <c r="I124" s="341">
        <v>8368.6030760944504</v>
      </c>
      <c r="J124" s="341">
        <v>7490.9503227136101</v>
      </c>
      <c r="K124" s="341">
        <v>10231.400084938999</v>
      </c>
      <c r="L124" s="341">
        <v>10318.150262269601</v>
      </c>
      <c r="M124" s="341">
        <v>9989.1113543924093</v>
      </c>
      <c r="N124" s="341">
        <v>8142.4322157427896</v>
      </c>
      <c r="O124" s="341">
        <v>7356.9100675278496</v>
      </c>
      <c r="P124" s="341">
        <v>6732.0440738789603</v>
      </c>
      <c r="Q124" s="110">
        <f t="shared" si="187"/>
        <v>9701.1060856738695</v>
      </c>
      <c r="S124" s="13">
        <v>1947</v>
      </c>
      <c r="T124" s="58"/>
      <c r="U124" s="58"/>
      <c r="V124" s="58"/>
      <c r="W124" s="58"/>
      <c r="X124" s="58"/>
      <c r="Y124" s="58"/>
      <c r="Z124" s="58"/>
      <c r="AA124" s="58"/>
      <c r="AB124" s="58"/>
      <c r="AC124" s="58"/>
      <c r="AD124" s="58"/>
      <c r="AE124" s="58"/>
      <c r="AF124" s="58"/>
      <c r="AG124" s="58"/>
      <c r="AH124" s="59"/>
      <c r="AW124" s="4"/>
      <c r="AX124" s="4"/>
      <c r="AY124" s="4"/>
      <c r="AZ124" s="4"/>
      <c r="BA124" s="4"/>
      <c r="BB124" s="4"/>
      <c r="BC124" s="4"/>
      <c r="BD124" s="4"/>
      <c r="BE124" s="4"/>
      <c r="BF124" s="4"/>
      <c r="BG124" s="4"/>
      <c r="BH124" s="4"/>
      <c r="BI124" s="4"/>
      <c r="BJ124" s="4"/>
    </row>
    <row r="125" spans="2:62" x14ac:dyDescent="0.25">
      <c r="B125" s="13">
        <v>1948</v>
      </c>
      <c r="C125" s="341">
        <v>8645.5631481759901</v>
      </c>
      <c r="D125" s="341">
        <v>10006.186052107199</v>
      </c>
      <c r="E125" s="341">
        <v>10228.590527890099</v>
      </c>
      <c r="F125" s="341">
        <v>12916.3419261912</v>
      </c>
      <c r="G125" s="341">
        <v>12600.169861546199</v>
      </c>
      <c r="H125" s="341">
        <v>8521.2513553359404</v>
      </c>
      <c r="I125" s="341">
        <v>7647.8253821477101</v>
      </c>
      <c r="J125" s="341">
        <v>10037.5283072862</v>
      </c>
      <c r="K125" s="341">
        <v>13485.924601846</v>
      </c>
      <c r="L125" s="341">
        <v>13814.6972191798</v>
      </c>
      <c r="M125" s="341">
        <v>9884.5234152578105</v>
      </c>
      <c r="N125" s="341">
        <v>9843.7908492871593</v>
      </c>
      <c r="O125" s="341">
        <v>10206.5481962101</v>
      </c>
      <c r="P125" s="341">
        <v>6987.8732920735902</v>
      </c>
      <c r="Q125" s="110">
        <f t="shared" si="187"/>
        <v>10496.580647255785</v>
      </c>
      <c r="S125" s="13">
        <v>1948</v>
      </c>
      <c r="T125" s="58"/>
      <c r="U125" s="58"/>
      <c r="V125" s="58"/>
      <c r="W125" s="58"/>
      <c r="X125" s="58"/>
      <c r="Y125" s="58"/>
      <c r="Z125" s="58"/>
      <c r="AA125" s="58"/>
      <c r="AB125" s="58"/>
      <c r="AC125" s="58"/>
      <c r="AD125" s="58"/>
      <c r="AE125" s="58"/>
      <c r="AF125" s="58"/>
      <c r="AG125" s="58"/>
      <c r="AH125" s="59"/>
      <c r="AW125" s="4"/>
      <c r="AX125" s="4"/>
      <c r="AY125" s="4"/>
      <c r="AZ125" s="4"/>
      <c r="BA125" s="4"/>
      <c r="BB125" s="4"/>
      <c r="BC125" s="4"/>
      <c r="BD125" s="4"/>
      <c r="BE125" s="4"/>
      <c r="BF125" s="4"/>
      <c r="BG125" s="4"/>
      <c r="BH125" s="4"/>
      <c r="BI125" s="4"/>
      <c r="BJ125" s="4"/>
    </row>
    <row r="126" spans="2:62" x14ac:dyDescent="0.25">
      <c r="B126" s="13">
        <v>1949</v>
      </c>
      <c r="C126" s="341">
        <v>6509.6608404299996</v>
      </c>
      <c r="D126" s="341">
        <v>8344.5708677514795</v>
      </c>
      <c r="E126" s="341">
        <v>8133.0941448082103</v>
      </c>
      <c r="F126" s="341">
        <v>10977.316394429299</v>
      </c>
      <c r="G126" s="341">
        <v>8623.5489144115109</v>
      </c>
      <c r="H126" s="341">
        <v>10956.8428161379</v>
      </c>
      <c r="I126" s="341">
        <v>8447.75495370721</v>
      </c>
      <c r="J126" s="341">
        <v>10596.0977589101</v>
      </c>
      <c r="K126" s="341">
        <v>12145.8905570552</v>
      </c>
      <c r="L126" s="341">
        <v>9528.6645423475693</v>
      </c>
      <c r="M126" s="341">
        <v>6906.11193651552</v>
      </c>
      <c r="N126" s="341">
        <v>6034.43622062959</v>
      </c>
      <c r="O126" s="341">
        <v>6096.4759451705704</v>
      </c>
      <c r="P126" s="341">
        <v>6083.3254833998199</v>
      </c>
      <c r="Q126" s="110">
        <f t="shared" si="187"/>
        <v>8649.7007447079377</v>
      </c>
      <c r="S126" s="13">
        <v>1949</v>
      </c>
      <c r="T126" s="58"/>
      <c r="U126" s="58"/>
      <c r="V126" s="58"/>
      <c r="W126" s="58"/>
      <c r="X126" s="58"/>
      <c r="Y126" s="58"/>
      <c r="Z126" s="58"/>
      <c r="AA126" s="58"/>
      <c r="AB126" s="58"/>
      <c r="AC126" s="58"/>
      <c r="AD126" s="58"/>
      <c r="AE126" s="58"/>
      <c r="AF126" s="58"/>
      <c r="AG126" s="58"/>
      <c r="AH126" s="59"/>
      <c r="AW126" s="4"/>
      <c r="AX126" s="4"/>
      <c r="AY126" s="4"/>
      <c r="AZ126" s="4"/>
      <c r="BA126" s="4"/>
      <c r="BB126" s="4"/>
      <c r="BC126" s="4"/>
      <c r="BD126" s="4"/>
      <c r="BE126" s="4"/>
      <c r="BF126" s="4"/>
      <c r="BG126" s="4"/>
      <c r="BH126" s="4"/>
      <c r="BI126" s="4"/>
      <c r="BJ126" s="4"/>
    </row>
    <row r="127" spans="2:62" x14ac:dyDescent="0.25">
      <c r="B127" s="13">
        <v>1950</v>
      </c>
      <c r="C127" s="341">
        <v>5756.8241169909397</v>
      </c>
      <c r="D127" s="341">
        <v>7569.9091043813696</v>
      </c>
      <c r="E127" s="341">
        <v>8739.6258940003008</v>
      </c>
      <c r="F127" s="341">
        <v>13243.9791399717</v>
      </c>
      <c r="G127" s="341">
        <v>11497.025113445499</v>
      </c>
      <c r="H127" s="341">
        <v>11734.2356472266</v>
      </c>
      <c r="I127" s="341">
        <v>10697.8810263143</v>
      </c>
      <c r="J127" s="341">
        <v>8636.5027692352396</v>
      </c>
      <c r="K127" s="341">
        <v>9703.2069038827394</v>
      </c>
      <c r="L127" s="341">
        <v>12421.774523341401</v>
      </c>
      <c r="M127" s="341">
        <v>13619.3889975804</v>
      </c>
      <c r="N127" s="341">
        <v>10054.2499446537</v>
      </c>
      <c r="O127" s="341">
        <v>9717.9833219844095</v>
      </c>
      <c r="P127" s="341">
        <v>6751.3162601241602</v>
      </c>
      <c r="Q127" s="110">
        <f t="shared" si="187"/>
        <v>10049.216186003245</v>
      </c>
      <c r="S127" s="13">
        <v>1950</v>
      </c>
      <c r="T127" s="58"/>
      <c r="U127" s="58"/>
      <c r="V127" s="58"/>
      <c r="W127" s="58"/>
      <c r="X127" s="58"/>
      <c r="Y127" s="58"/>
      <c r="Z127" s="58"/>
      <c r="AA127" s="58"/>
      <c r="AB127" s="58"/>
      <c r="AC127" s="58"/>
      <c r="AD127" s="58"/>
      <c r="AE127" s="58"/>
      <c r="AF127" s="58"/>
      <c r="AG127" s="58"/>
      <c r="AH127" s="59"/>
      <c r="AW127" s="4"/>
      <c r="AX127" s="4"/>
      <c r="AY127" s="4"/>
      <c r="AZ127" s="4"/>
      <c r="BA127" s="4"/>
      <c r="BB127" s="4"/>
      <c r="BC127" s="4"/>
      <c r="BD127" s="4"/>
      <c r="BE127" s="4"/>
      <c r="BF127" s="4"/>
      <c r="BG127" s="4"/>
      <c r="BH127" s="4"/>
      <c r="BI127" s="4"/>
      <c r="BJ127" s="4"/>
    </row>
    <row r="128" spans="2:62" x14ac:dyDescent="0.25">
      <c r="B128" s="13">
        <v>1951</v>
      </c>
      <c r="C128" s="341">
        <v>7452.4168933505298</v>
      </c>
      <c r="D128" s="341">
        <v>10383.573345311301</v>
      </c>
      <c r="E128" s="341">
        <v>12306.4754662471</v>
      </c>
      <c r="F128" s="341">
        <v>14515.192229599499</v>
      </c>
      <c r="G128" s="341">
        <v>14869.400369143301</v>
      </c>
      <c r="H128" s="341">
        <v>12271.031262570899</v>
      </c>
      <c r="I128" s="341">
        <v>10792.301248870899</v>
      </c>
      <c r="J128" s="341">
        <v>9624.0444689670494</v>
      </c>
      <c r="K128" s="341">
        <v>10764.377838229901</v>
      </c>
      <c r="L128" s="341">
        <v>10182.3659554146</v>
      </c>
      <c r="M128" s="341">
        <v>11936.208725712801</v>
      </c>
      <c r="N128" s="341">
        <v>9086.6984329874795</v>
      </c>
      <c r="O128" s="341">
        <v>7793.96884198099</v>
      </c>
      <c r="P128" s="341">
        <v>6671.8100444290103</v>
      </c>
      <c r="Q128" s="110">
        <f t="shared" si="187"/>
        <v>10833.446552201012</v>
      </c>
      <c r="S128" s="13">
        <v>1951</v>
      </c>
      <c r="T128" s="58"/>
      <c r="U128" s="58"/>
      <c r="V128" s="58"/>
      <c r="W128" s="58"/>
      <c r="X128" s="58"/>
      <c r="Y128" s="58"/>
      <c r="Z128" s="58"/>
      <c r="AA128" s="58"/>
      <c r="AB128" s="58"/>
      <c r="AC128" s="58"/>
      <c r="AD128" s="58"/>
      <c r="AE128" s="58"/>
      <c r="AF128" s="58"/>
      <c r="AG128" s="58"/>
      <c r="AH128" s="59"/>
      <c r="AW128" s="4"/>
      <c r="AX128" s="4"/>
      <c r="AY128" s="4"/>
      <c r="AZ128" s="4"/>
      <c r="BA128" s="4"/>
      <c r="BB128" s="4"/>
      <c r="BC128" s="4"/>
      <c r="BD128" s="4"/>
      <c r="BE128" s="4"/>
      <c r="BF128" s="4"/>
      <c r="BG128" s="4"/>
      <c r="BH128" s="4"/>
      <c r="BI128" s="4"/>
      <c r="BJ128" s="4"/>
    </row>
    <row r="129" spans="2:62" x14ac:dyDescent="0.25">
      <c r="B129" s="13">
        <v>1952</v>
      </c>
      <c r="C129" s="341">
        <v>8386.4099049111192</v>
      </c>
      <c r="D129" s="341">
        <v>9153.9167177878408</v>
      </c>
      <c r="E129" s="341">
        <v>10357.1057555468</v>
      </c>
      <c r="F129" s="341">
        <v>12276.908729949901</v>
      </c>
      <c r="G129" s="341">
        <v>12391.3373696036</v>
      </c>
      <c r="H129" s="341">
        <v>9638.1061916775197</v>
      </c>
      <c r="I129" s="341">
        <v>9927.2801362935206</v>
      </c>
      <c r="J129" s="341">
        <v>11388.8729472996</v>
      </c>
      <c r="K129" s="341">
        <v>12744.3669876365</v>
      </c>
      <c r="L129" s="341">
        <v>10152.1480652396</v>
      </c>
      <c r="M129" s="341">
        <v>10052.329840652101</v>
      </c>
      <c r="N129" s="341">
        <v>8402.1597192828795</v>
      </c>
      <c r="O129" s="341">
        <v>7044.6386082955496</v>
      </c>
      <c r="P129" s="341">
        <v>6323.9782132401097</v>
      </c>
      <c r="Q129" s="110">
        <f t="shared" si="187"/>
        <v>9988.1736234859072</v>
      </c>
      <c r="S129" s="13">
        <v>1952</v>
      </c>
      <c r="T129" s="58"/>
      <c r="U129" s="58"/>
      <c r="V129" s="58"/>
      <c r="W129" s="58"/>
      <c r="X129" s="58"/>
      <c r="Y129" s="58"/>
      <c r="Z129" s="58"/>
      <c r="AA129" s="58"/>
      <c r="AB129" s="58"/>
      <c r="AC129" s="58"/>
      <c r="AD129" s="58"/>
      <c r="AE129" s="58"/>
      <c r="AF129" s="58"/>
      <c r="AG129" s="58"/>
      <c r="AH129" s="59"/>
      <c r="AW129" s="4"/>
      <c r="AX129" s="4"/>
      <c r="AY129" s="4"/>
      <c r="AZ129" s="4"/>
      <c r="BA129" s="4"/>
      <c r="BB129" s="4"/>
      <c r="BC129" s="4"/>
      <c r="BD129" s="4"/>
      <c r="BE129" s="4"/>
      <c r="BF129" s="4"/>
      <c r="BG129" s="4"/>
      <c r="BH129" s="4"/>
      <c r="BI129" s="4"/>
      <c r="BJ129" s="4"/>
    </row>
    <row r="130" spans="2:62" x14ac:dyDescent="0.25">
      <c r="B130" s="13">
        <v>1953</v>
      </c>
      <c r="C130" s="341">
        <v>5812.2574238036304</v>
      </c>
      <c r="D130" s="341">
        <v>7897.3766366379004</v>
      </c>
      <c r="E130" s="341">
        <v>7564.7280192390299</v>
      </c>
      <c r="F130" s="341">
        <v>8975.6513236994397</v>
      </c>
      <c r="G130" s="341">
        <v>13201.185338537</v>
      </c>
      <c r="H130" s="341">
        <v>7957.2976442143399</v>
      </c>
      <c r="I130" s="341">
        <v>5662.5463284380603</v>
      </c>
      <c r="J130" s="341">
        <v>5806.9425529417604</v>
      </c>
      <c r="K130" s="341">
        <v>9125.1974223912293</v>
      </c>
      <c r="L130" s="341">
        <v>13481.532921132501</v>
      </c>
      <c r="M130" s="341">
        <v>11405.8110399667</v>
      </c>
      <c r="N130" s="341">
        <v>8447.7613206103906</v>
      </c>
      <c r="O130" s="341">
        <v>8335.1571672512091</v>
      </c>
      <c r="P130" s="341">
        <v>6860.2137810283102</v>
      </c>
      <c r="Q130" s="110">
        <f>AVERAGE(C130:H130,K130:M130,P130,AVERAGE(I130:J130),AVERAGE(N130:O130))</f>
        <v>8867.2879362725671</v>
      </c>
      <c r="S130" s="13">
        <v>1953</v>
      </c>
      <c r="T130" s="58"/>
      <c r="U130" s="58"/>
      <c r="V130" s="58"/>
      <c r="W130" s="58"/>
      <c r="X130" s="58"/>
      <c r="Y130" s="58"/>
      <c r="Z130" s="58"/>
      <c r="AA130" s="58"/>
      <c r="AB130" s="58"/>
      <c r="AC130" s="58"/>
      <c r="AD130" s="58"/>
      <c r="AE130" s="58"/>
      <c r="AF130" s="58"/>
      <c r="AG130" s="58"/>
      <c r="AH130" s="59"/>
      <c r="AW130" s="4"/>
      <c r="AX130" s="4"/>
      <c r="AY130" s="4"/>
      <c r="AZ130" s="4"/>
      <c r="BA130" s="4"/>
      <c r="BB130" s="4"/>
      <c r="BC130" s="4"/>
      <c r="BD130" s="4"/>
      <c r="BE130" s="4"/>
      <c r="BF130" s="4"/>
      <c r="BG130" s="4"/>
      <c r="BH130" s="4"/>
      <c r="BI130" s="4"/>
      <c r="BJ130" s="4"/>
    </row>
    <row r="131" spans="2:62" x14ac:dyDescent="0.25">
      <c r="B131" s="13">
        <v>1954</v>
      </c>
      <c r="C131" s="341">
        <v>6237.3375095271003</v>
      </c>
      <c r="D131" s="341">
        <v>8405.7486945683995</v>
      </c>
      <c r="E131" s="341">
        <v>9672.6673474455001</v>
      </c>
      <c r="F131" s="341">
        <v>12497.747602031901</v>
      </c>
      <c r="G131" s="341">
        <v>12621.8936433452</v>
      </c>
      <c r="H131" s="341">
        <v>10180.2193863061</v>
      </c>
      <c r="I131" s="341">
        <v>8259.8996745986406</v>
      </c>
      <c r="J131" s="341">
        <v>7700.15851841727</v>
      </c>
      <c r="K131" s="341">
        <v>10710.918483735501</v>
      </c>
      <c r="L131" s="341">
        <v>12010.656162985701</v>
      </c>
      <c r="M131" s="341">
        <v>13093.295297887</v>
      </c>
      <c r="N131" s="341">
        <v>11109.416970095101</v>
      </c>
      <c r="O131" s="341">
        <v>11776.0423072176</v>
      </c>
      <c r="P131" s="341">
        <v>8715.6022531733106</v>
      </c>
      <c r="Q131" s="110">
        <f t="shared" si="187"/>
        <v>10297.403759680836</v>
      </c>
      <c r="S131" s="13">
        <v>1954</v>
      </c>
      <c r="T131" s="58"/>
      <c r="U131" s="58"/>
      <c r="V131" s="58"/>
      <c r="W131" s="58"/>
      <c r="X131" s="58"/>
      <c r="Y131" s="58"/>
      <c r="Z131" s="58"/>
      <c r="AA131" s="58"/>
      <c r="AB131" s="58"/>
      <c r="AC131" s="58"/>
      <c r="AD131" s="58"/>
      <c r="AE131" s="58"/>
      <c r="AF131" s="58"/>
      <c r="AG131" s="58"/>
      <c r="AH131" s="59"/>
      <c r="AW131" s="4"/>
      <c r="AX131" s="4"/>
      <c r="AY131" s="4"/>
      <c r="AZ131" s="4"/>
      <c r="BA131" s="4"/>
      <c r="BB131" s="4"/>
      <c r="BC131" s="4"/>
      <c r="BD131" s="4"/>
      <c r="BE131" s="4"/>
      <c r="BF131" s="4"/>
      <c r="BG131" s="4"/>
      <c r="BH131" s="4"/>
      <c r="BI131" s="4"/>
      <c r="BJ131" s="4"/>
    </row>
    <row r="132" spans="2:62" x14ac:dyDescent="0.25">
      <c r="B132" s="13">
        <v>1955</v>
      </c>
      <c r="C132" s="341">
        <v>6855.1199629681996</v>
      </c>
      <c r="D132" s="341">
        <v>9330.4873474024898</v>
      </c>
      <c r="E132" s="341">
        <v>9577.8718783145705</v>
      </c>
      <c r="F132" s="341">
        <v>8467.6825043793106</v>
      </c>
      <c r="G132" s="341">
        <v>8622.9913439049196</v>
      </c>
      <c r="H132" s="341">
        <v>6413.1167630935097</v>
      </c>
      <c r="I132" s="341">
        <v>6988.1823385437901</v>
      </c>
      <c r="J132" s="341">
        <v>5596.294559377</v>
      </c>
      <c r="K132" s="341">
        <v>8689.1153242964101</v>
      </c>
      <c r="L132" s="341">
        <v>12689.4919966251</v>
      </c>
      <c r="M132" s="341">
        <v>13175.255495126399</v>
      </c>
      <c r="N132" s="341">
        <v>9766.6089292109991</v>
      </c>
      <c r="O132" s="341">
        <v>9050.0240702460396</v>
      </c>
      <c r="P132" s="341">
        <v>6695.6988343491903</v>
      </c>
      <c r="Q132" s="110">
        <f t="shared" si="187"/>
        <v>8851.4488665957524</v>
      </c>
      <c r="S132" s="13">
        <v>1955</v>
      </c>
      <c r="T132" s="58"/>
      <c r="U132" s="58"/>
      <c r="V132" s="58"/>
      <c r="W132" s="58"/>
      <c r="X132" s="58"/>
      <c r="Y132" s="58"/>
      <c r="Z132" s="58"/>
      <c r="AA132" s="58"/>
      <c r="AB132" s="58"/>
      <c r="AC132" s="58"/>
      <c r="AD132" s="58"/>
      <c r="AE132" s="58"/>
      <c r="AF132" s="58"/>
      <c r="AG132" s="58"/>
      <c r="AH132" s="59"/>
      <c r="AW132" s="4"/>
      <c r="AX132" s="4"/>
      <c r="AY132" s="4"/>
      <c r="AZ132" s="4"/>
      <c r="BA132" s="4"/>
      <c r="BB132" s="4"/>
      <c r="BC132" s="4"/>
      <c r="BD132" s="4"/>
      <c r="BE132" s="4"/>
      <c r="BF132" s="4"/>
      <c r="BG132" s="4"/>
      <c r="BH132" s="4"/>
      <c r="BI132" s="4"/>
      <c r="BJ132" s="4"/>
    </row>
    <row r="133" spans="2:62" x14ac:dyDescent="0.25">
      <c r="B133" s="13">
        <v>1956</v>
      </c>
      <c r="C133" s="341">
        <v>6568.2309482893497</v>
      </c>
      <c r="D133" s="341">
        <v>9854.4457227692892</v>
      </c>
      <c r="E133" s="341">
        <v>12173.352510188401</v>
      </c>
      <c r="F133" s="341">
        <v>14822.7299155357</v>
      </c>
      <c r="G133" s="341">
        <v>13775.776855030899</v>
      </c>
      <c r="H133" s="341">
        <v>11615.893107903899</v>
      </c>
      <c r="I133" s="341">
        <v>10310.0472206267</v>
      </c>
      <c r="J133" s="341">
        <v>12973.470703957901</v>
      </c>
      <c r="K133" s="341">
        <v>12459.273295458001</v>
      </c>
      <c r="L133" s="341">
        <v>13241.930279251899</v>
      </c>
      <c r="M133" s="341">
        <v>11374.165734126</v>
      </c>
      <c r="N133" s="341">
        <v>9375.1158212525297</v>
      </c>
      <c r="O133" s="341">
        <v>9386.0149769735508</v>
      </c>
      <c r="P133" s="341">
        <v>6616.2252839987896</v>
      </c>
      <c r="Q133" s="110">
        <f t="shared" si="187"/>
        <v>11127.029001163131</v>
      </c>
      <c r="S133" s="13">
        <v>1956</v>
      </c>
      <c r="T133" s="58"/>
      <c r="U133" s="58"/>
      <c r="V133" s="58"/>
      <c r="W133" s="58"/>
      <c r="X133" s="58"/>
      <c r="Y133" s="58"/>
      <c r="Z133" s="58"/>
      <c r="AA133" s="58"/>
      <c r="AB133" s="58"/>
      <c r="AC133" s="58"/>
      <c r="AD133" s="58"/>
      <c r="AE133" s="58"/>
      <c r="AF133" s="58"/>
      <c r="AG133" s="58"/>
      <c r="AH133" s="59"/>
      <c r="AW133" s="4"/>
      <c r="AX133" s="4"/>
      <c r="AY133" s="4"/>
      <c r="AZ133" s="4"/>
      <c r="BA133" s="4"/>
      <c r="BB133" s="4"/>
      <c r="BC133" s="4"/>
      <c r="BD133" s="4"/>
      <c r="BE133" s="4"/>
      <c r="BF133" s="4"/>
      <c r="BG133" s="4"/>
      <c r="BH133" s="4"/>
      <c r="BI133" s="4"/>
      <c r="BJ133" s="4"/>
    </row>
    <row r="134" spans="2:62" x14ac:dyDescent="0.25">
      <c r="B134" s="13">
        <v>1957</v>
      </c>
      <c r="C134" s="341">
        <v>6590.8405176393098</v>
      </c>
      <c r="D134" s="341">
        <v>8295.7520606493308</v>
      </c>
      <c r="E134" s="341">
        <v>9745.2101263738405</v>
      </c>
      <c r="F134" s="341">
        <v>10130.949181095801</v>
      </c>
      <c r="G134" s="341">
        <v>9082.3236501337396</v>
      </c>
      <c r="H134" s="341">
        <v>9642.2299673298894</v>
      </c>
      <c r="I134" s="341">
        <v>10747.788814042</v>
      </c>
      <c r="J134" s="341">
        <v>8225.5055820621292</v>
      </c>
      <c r="K134" s="341">
        <v>12934.044237115801</v>
      </c>
      <c r="L134" s="341">
        <v>13116.383587378599</v>
      </c>
      <c r="M134" s="341">
        <v>8764.3327283253002</v>
      </c>
      <c r="N134" s="341">
        <v>8171.4662391437096</v>
      </c>
      <c r="O134" s="341">
        <v>6944.8369570418799</v>
      </c>
      <c r="P134" s="341">
        <v>6478.9019032750402</v>
      </c>
      <c r="Q134" s="110">
        <f t="shared" si="187"/>
        <v>9318.8138962884586</v>
      </c>
      <c r="S134" s="13">
        <v>1957</v>
      </c>
      <c r="T134" s="58"/>
      <c r="U134" s="58"/>
      <c r="V134" s="58"/>
      <c r="W134" s="58"/>
      <c r="X134" s="58"/>
      <c r="Y134" s="58"/>
      <c r="Z134" s="58"/>
      <c r="AA134" s="58"/>
      <c r="AB134" s="58"/>
      <c r="AC134" s="58"/>
      <c r="AD134" s="58"/>
      <c r="AE134" s="58"/>
      <c r="AF134" s="58"/>
      <c r="AG134" s="58"/>
      <c r="AH134" s="59"/>
      <c r="AW134" s="4"/>
      <c r="AX134" s="4"/>
      <c r="AY134" s="4"/>
      <c r="AZ134" s="4"/>
      <c r="BA134" s="4"/>
      <c r="BB134" s="4"/>
      <c r="BC134" s="4"/>
      <c r="BD134" s="4"/>
      <c r="BE134" s="4"/>
      <c r="BF134" s="4"/>
      <c r="BG134" s="4"/>
      <c r="BH134" s="4"/>
      <c r="BI134" s="4"/>
      <c r="BJ134" s="4"/>
    </row>
    <row r="135" spans="2:62" x14ac:dyDescent="0.25">
      <c r="B135" s="13">
        <v>1958</v>
      </c>
      <c r="C135" s="341">
        <v>5877.4990591414798</v>
      </c>
      <c r="D135" s="341">
        <v>7753.4235001224097</v>
      </c>
      <c r="E135" s="341">
        <v>8233.6594115219104</v>
      </c>
      <c r="F135" s="341">
        <v>11272.845221267</v>
      </c>
      <c r="G135" s="341">
        <v>11327.0267991372</v>
      </c>
      <c r="H135" s="341">
        <v>9084.4043243529704</v>
      </c>
      <c r="I135" s="341">
        <v>6895.25308521437</v>
      </c>
      <c r="J135" s="341">
        <v>8636.5894382428305</v>
      </c>
      <c r="K135" s="341">
        <v>11936.855884516801</v>
      </c>
      <c r="L135" s="341">
        <v>11892.4145946346</v>
      </c>
      <c r="M135" s="341">
        <v>8248.6578738072003</v>
      </c>
      <c r="N135" s="341">
        <v>7884.7772025289896</v>
      </c>
      <c r="O135" s="341">
        <v>7067.7359698304499</v>
      </c>
      <c r="P135" s="341">
        <v>6561.6298044376599</v>
      </c>
      <c r="Q135" s="110">
        <f t="shared" si="187"/>
        <v>8952.5495267372953</v>
      </c>
      <c r="S135" s="13">
        <v>1958</v>
      </c>
      <c r="T135" s="58"/>
      <c r="U135" s="58"/>
      <c r="V135" s="58"/>
      <c r="W135" s="58"/>
      <c r="X135" s="58"/>
      <c r="Y135" s="58"/>
      <c r="Z135" s="58"/>
      <c r="AA135" s="58"/>
      <c r="AB135" s="58"/>
      <c r="AC135" s="58"/>
      <c r="AD135" s="58"/>
      <c r="AE135" s="58"/>
      <c r="AF135" s="58"/>
      <c r="AG135" s="58"/>
      <c r="AH135" s="59"/>
      <c r="AW135" s="4"/>
      <c r="AX135" s="4"/>
      <c r="AY135" s="4"/>
      <c r="AZ135" s="4"/>
      <c r="BA135" s="4"/>
      <c r="BB135" s="4"/>
      <c r="BC135" s="4"/>
      <c r="BD135" s="4"/>
      <c r="BE135" s="4"/>
      <c r="BF135" s="4"/>
      <c r="BG135" s="4"/>
      <c r="BH135" s="4"/>
      <c r="BI135" s="4"/>
      <c r="BJ135" s="4"/>
    </row>
    <row r="136" spans="2:62" x14ac:dyDescent="0.25">
      <c r="B136" s="13">
        <v>1959</v>
      </c>
      <c r="C136" s="341">
        <v>6056.65807079354</v>
      </c>
      <c r="D136" s="341">
        <v>9149.8408719988893</v>
      </c>
      <c r="E136" s="341">
        <v>11417.2767779233</v>
      </c>
      <c r="F136" s="341">
        <v>13894.946352504499</v>
      </c>
      <c r="G136" s="341">
        <v>13770.938599410099</v>
      </c>
      <c r="H136" s="341">
        <v>10318.3304923008</v>
      </c>
      <c r="I136" s="341">
        <v>8827.8293386522</v>
      </c>
      <c r="J136" s="341">
        <v>8144.74611847899</v>
      </c>
      <c r="K136" s="341">
        <v>9419.7831904404393</v>
      </c>
      <c r="L136" s="341">
        <v>12207.0013509812</v>
      </c>
      <c r="M136" s="341">
        <v>12028.7187965189</v>
      </c>
      <c r="N136" s="341">
        <v>9436.5028240866795</v>
      </c>
      <c r="O136" s="341">
        <v>9898.1686221388209</v>
      </c>
      <c r="P136" s="341">
        <v>9427.4906965964292</v>
      </c>
      <c r="Q136" s="110">
        <f t="shared" si="187"/>
        <v>10487.050720928872</v>
      </c>
      <c r="S136" s="13">
        <v>1959</v>
      </c>
      <c r="T136" s="58"/>
      <c r="U136" s="58"/>
      <c r="V136" s="58"/>
      <c r="W136" s="58"/>
      <c r="X136" s="58"/>
      <c r="Y136" s="58"/>
      <c r="Z136" s="58"/>
      <c r="AA136" s="58"/>
      <c r="AB136" s="58"/>
      <c r="AC136" s="58"/>
      <c r="AD136" s="58"/>
      <c r="AE136" s="58"/>
      <c r="AF136" s="58"/>
      <c r="AG136" s="58"/>
      <c r="AH136" s="59"/>
      <c r="AW136" s="4"/>
      <c r="AX136" s="4"/>
      <c r="AY136" s="4"/>
      <c r="AZ136" s="4"/>
      <c r="BA136" s="4"/>
      <c r="BB136" s="4"/>
      <c r="BC136" s="4"/>
      <c r="BD136" s="4"/>
      <c r="BE136" s="4"/>
      <c r="BF136" s="4"/>
      <c r="BG136" s="4"/>
      <c r="BH136" s="4"/>
      <c r="BI136" s="4"/>
      <c r="BJ136" s="4"/>
    </row>
    <row r="137" spans="2:62" x14ac:dyDescent="0.25">
      <c r="B137" s="13">
        <v>1960</v>
      </c>
      <c r="C137" s="341">
        <v>10114.420815498501</v>
      </c>
      <c r="D137" s="341">
        <v>11188.057874256099</v>
      </c>
      <c r="E137" s="341">
        <v>11202.228321335801</v>
      </c>
      <c r="F137" s="341">
        <v>11409.888456574799</v>
      </c>
      <c r="G137" s="341">
        <v>10977.213065619701</v>
      </c>
      <c r="H137" s="341">
        <v>8973.0490964209002</v>
      </c>
      <c r="I137" s="341">
        <v>11099.127292539901</v>
      </c>
      <c r="J137" s="341">
        <v>9125.2581705742596</v>
      </c>
      <c r="K137" s="341">
        <v>9568.3235245021096</v>
      </c>
      <c r="L137" s="341">
        <v>10674.2859489772</v>
      </c>
      <c r="M137" s="341">
        <v>9681.7712930143698</v>
      </c>
      <c r="N137" s="341">
        <v>8770.22915301795</v>
      </c>
      <c r="O137" s="341">
        <v>7030.6050552879997</v>
      </c>
      <c r="P137" s="341">
        <v>6492.6673140046096</v>
      </c>
      <c r="Q137" s="110">
        <f t="shared" si="187"/>
        <v>9857.8762954928443</v>
      </c>
      <c r="S137" s="13">
        <v>1960</v>
      </c>
      <c r="T137" s="58"/>
      <c r="U137" s="58"/>
      <c r="V137" s="58"/>
      <c r="W137" s="58"/>
      <c r="X137" s="58"/>
      <c r="Y137" s="58"/>
      <c r="Z137" s="58"/>
      <c r="AA137" s="58"/>
      <c r="AB137" s="58"/>
      <c r="AC137" s="58"/>
      <c r="AD137" s="58"/>
      <c r="AE137" s="58"/>
      <c r="AF137" s="58"/>
      <c r="AG137" s="58"/>
      <c r="AH137" s="59"/>
      <c r="AW137" s="4"/>
      <c r="AX137" s="4"/>
      <c r="AY137" s="4"/>
      <c r="AZ137" s="4"/>
      <c r="BA137" s="4"/>
      <c r="BB137" s="4"/>
      <c r="BC137" s="4"/>
      <c r="BD137" s="4"/>
      <c r="BE137" s="4"/>
      <c r="BF137" s="4"/>
      <c r="BG137" s="4"/>
      <c r="BH137" s="4"/>
      <c r="BI137" s="4"/>
      <c r="BJ137" s="4"/>
    </row>
    <row r="138" spans="2:62" x14ac:dyDescent="0.25">
      <c r="B138" s="13">
        <v>1961</v>
      </c>
      <c r="C138" s="341">
        <v>6200.5670376873504</v>
      </c>
      <c r="D138" s="341">
        <v>8405.6407403170197</v>
      </c>
      <c r="E138" s="341">
        <v>8882.5673241817003</v>
      </c>
      <c r="F138" s="341">
        <v>12001.750447939399</v>
      </c>
      <c r="G138" s="341">
        <v>10951.064466468901</v>
      </c>
      <c r="H138" s="341">
        <v>11051.5903053279</v>
      </c>
      <c r="I138" s="341">
        <v>8951.7344020897199</v>
      </c>
      <c r="J138" s="341">
        <v>7166.61870387613</v>
      </c>
      <c r="K138" s="341">
        <v>10482.931473500401</v>
      </c>
      <c r="L138" s="341">
        <v>13260.584015119601</v>
      </c>
      <c r="M138" s="341">
        <v>8356.9563139633592</v>
      </c>
      <c r="N138" s="341">
        <v>7803.8531516860103</v>
      </c>
      <c r="O138" s="341">
        <v>7358.8793631513299</v>
      </c>
      <c r="P138" s="341">
        <v>6444.3983516173903</v>
      </c>
      <c r="Q138" s="110">
        <f t="shared" si="187"/>
        <v>9306.5494405437184</v>
      </c>
      <c r="S138" s="13">
        <v>1961</v>
      </c>
      <c r="T138" s="58"/>
      <c r="U138" s="58"/>
      <c r="V138" s="58"/>
      <c r="W138" s="58"/>
      <c r="X138" s="58"/>
      <c r="Y138" s="58"/>
      <c r="Z138" s="58"/>
      <c r="AA138" s="58"/>
      <c r="AB138" s="58"/>
      <c r="AC138" s="58"/>
      <c r="AD138" s="58"/>
      <c r="AE138" s="58"/>
      <c r="AF138" s="58"/>
      <c r="AG138" s="58"/>
      <c r="AH138" s="59"/>
      <c r="AW138" s="4"/>
      <c r="AX138" s="4"/>
      <c r="AY138" s="4"/>
      <c r="AZ138" s="4"/>
      <c r="BA138" s="4"/>
      <c r="BB138" s="4"/>
      <c r="BC138" s="4"/>
      <c r="BD138" s="4"/>
      <c r="BE138" s="4"/>
      <c r="BF138" s="4"/>
      <c r="BG138" s="4"/>
      <c r="BH138" s="4"/>
      <c r="BI138" s="4"/>
      <c r="BJ138" s="4"/>
    </row>
    <row r="139" spans="2:62" x14ac:dyDescent="0.25">
      <c r="B139" s="13">
        <v>1962</v>
      </c>
      <c r="C139" s="341">
        <v>5597.1301005181303</v>
      </c>
      <c r="D139" s="341">
        <v>7923.15991186868</v>
      </c>
      <c r="E139" s="341">
        <v>8887.5673293612599</v>
      </c>
      <c r="F139" s="341">
        <v>10313.229054469401</v>
      </c>
      <c r="G139" s="341">
        <v>11764.739863438001</v>
      </c>
      <c r="H139" s="341">
        <v>7121.6814496551096</v>
      </c>
      <c r="I139" s="341">
        <v>8080.1863118211904</v>
      </c>
      <c r="J139" s="341">
        <v>9678.6206880032896</v>
      </c>
      <c r="K139" s="341">
        <v>9581.4833898228608</v>
      </c>
      <c r="L139" s="341">
        <v>10510.282107507501</v>
      </c>
      <c r="M139" s="341">
        <v>8281.94920023948</v>
      </c>
      <c r="N139" s="341">
        <v>8388.4041848630004</v>
      </c>
      <c r="O139" s="341">
        <v>7851.5445189051798</v>
      </c>
      <c r="P139" s="341">
        <v>6624.96863088993</v>
      </c>
      <c r="Q139" s="110">
        <f t="shared" si="187"/>
        <v>8633.7974074638896</v>
      </c>
      <c r="S139" s="13">
        <v>1962</v>
      </c>
      <c r="T139" s="58"/>
      <c r="U139" s="58"/>
      <c r="V139" s="58"/>
      <c r="W139" s="58"/>
      <c r="X139" s="58"/>
      <c r="Y139" s="58"/>
      <c r="Z139" s="58"/>
      <c r="AA139" s="58"/>
      <c r="AB139" s="58"/>
      <c r="AC139" s="58"/>
      <c r="AD139" s="58"/>
      <c r="AE139" s="58"/>
      <c r="AF139" s="58"/>
      <c r="AG139" s="58"/>
      <c r="AH139" s="59"/>
      <c r="AW139" s="4"/>
      <c r="AX139" s="4"/>
      <c r="AY139" s="4"/>
      <c r="AZ139" s="4"/>
      <c r="BA139" s="4"/>
      <c r="BB139" s="4"/>
      <c r="BC139" s="4"/>
      <c r="BD139" s="4"/>
      <c r="BE139" s="4"/>
      <c r="BF139" s="4"/>
      <c r="BG139" s="4"/>
      <c r="BH139" s="4"/>
      <c r="BI139" s="4"/>
      <c r="BJ139" s="4"/>
    </row>
    <row r="140" spans="2:62" x14ac:dyDescent="0.25">
      <c r="B140" s="13">
        <v>1963</v>
      </c>
      <c r="C140" s="341">
        <v>6541.18133097806</v>
      </c>
      <c r="D140" s="341">
        <v>9317.5745872936604</v>
      </c>
      <c r="E140" s="341">
        <v>10980.131238342399</v>
      </c>
      <c r="F140" s="341">
        <v>10800.576875434601</v>
      </c>
      <c r="G140" s="341">
        <v>11927.7330718701</v>
      </c>
      <c r="H140" s="341">
        <v>7760.2093344334398</v>
      </c>
      <c r="I140" s="341">
        <v>6947.0533040119299</v>
      </c>
      <c r="J140" s="341">
        <v>6156.2239549501901</v>
      </c>
      <c r="K140" s="341">
        <v>8958.9078416644406</v>
      </c>
      <c r="L140" s="341">
        <v>10310.989260775699</v>
      </c>
      <c r="M140" s="341">
        <v>9490.0343900519401</v>
      </c>
      <c r="N140" s="341">
        <v>8618.4065827818304</v>
      </c>
      <c r="O140" s="341">
        <v>7470.1891118161502</v>
      </c>
      <c r="P140" s="341">
        <v>7074.9862943706503</v>
      </c>
      <c r="Q140" s="110">
        <f t="shared" si="187"/>
        <v>8979.8550584995883</v>
      </c>
      <c r="S140" s="13">
        <v>1963</v>
      </c>
      <c r="T140" s="58"/>
      <c r="U140" s="58"/>
      <c r="V140" s="58"/>
      <c r="W140" s="58"/>
      <c r="X140" s="58"/>
      <c r="Y140" s="58"/>
      <c r="Z140" s="58"/>
      <c r="AA140" s="58"/>
      <c r="AB140" s="58"/>
      <c r="AC140" s="58"/>
      <c r="AD140" s="58"/>
      <c r="AE140" s="58"/>
      <c r="AF140" s="58"/>
      <c r="AG140" s="58"/>
      <c r="AH140" s="59"/>
      <c r="AW140" s="4"/>
      <c r="AX140" s="4"/>
      <c r="AY140" s="4"/>
      <c r="AZ140" s="4"/>
      <c r="BA140" s="4"/>
      <c r="BB140" s="4"/>
      <c r="BC140" s="4"/>
      <c r="BD140" s="4"/>
      <c r="BE140" s="4"/>
      <c r="BF140" s="4"/>
      <c r="BG140" s="4"/>
      <c r="BH140" s="4"/>
      <c r="BI140" s="4"/>
      <c r="BJ140" s="4"/>
    </row>
    <row r="141" spans="2:62" x14ac:dyDescent="0.25">
      <c r="B141" s="13">
        <v>1964</v>
      </c>
      <c r="C141" s="341">
        <v>6114.9749498775</v>
      </c>
      <c r="D141" s="341">
        <v>7741.6658241801397</v>
      </c>
      <c r="E141" s="341">
        <v>8814.2568493580893</v>
      </c>
      <c r="F141" s="341">
        <v>8838.8210108714593</v>
      </c>
      <c r="G141" s="341">
        <v>10218.345549993501</v>
      </c>
      <c r="H141" s="341">
        <v>6986.2179448082697</v>
      </c>
      <c r="I141" s="341">
        <v>7840.5005179833397</v>
      </c>
      <c r="J141" s="341">
        <v>6713.4313445743101</v>
      </c>
      <c r="K141" s="341">
        <v>9532.0302732754008</v>
      </c>
      <c r="L141" s="341">
        <v>13794.3958283883</v>
      </c>
      <c r="M141" s="341">
        <v>12563.910369408801</v>
      </c>
      <c r="N141" s="341">
        <v>9805.0466451905995</v>
      </c>
      <c r="O141" s="341">
        <v>9384.9947345469809</v>
      </c>
      <c r="P141" s="341">
        <v>7598.9092034088299</v>
      </c>
      <c r="Q141" s="110">
        <f t="shared" si="187"/>
        <v>9089.6262020598242</v>
      </c>
      <c r="S141" s="13">
        <v>1964</v>
      </c>
      <c r="T141" s="58"/>
      <c r="U141" s="58"/>
      <c r="V141" s="58"/>
      <c r="W141" s="58"/>
      <c r="X141" s="58"/>
      <c r="Y141" s="58"/>
      <c r="Z141" s="58"/>
      <c r="AA141" s="58"/>
      <c r="AB141" s="58"/>
      <c r="AC141" s="58"/>
      <c r="AD141" s="58"/>
      <c r="AE141" s="58"/>
      <c r="AF141" s="58"/>
      <c r="AG141" s="58"/>
      <c r="AH141" s="59"/>
      <c r="AW141" s="4"/>
      <c r="AX141" s="4"/>
      <c r="AY141" s="4"/>
      <c r="AZ141" s="4"/>
      <c r="BA141" s="4"/>
      <c r="BB141" s="4"/>
      <c r="BC141" s="4"/>
      <c r="BD141" s="4"/>
      <c r="BE141" s="4"/>
      <c r="BF141" s="4"/>
      <c r="BG141" s="4"/>
      <c r="BH141" s="4"/>
      <c r="BI141" s="4"/>
      <c r="BJ141" s="4"/>
    </row>
    <row r="142" spans="2:62" x14ac:dyDescent="0.25">
      <c r="B142" s="13">
        <v>1965</v>
      </c>
      <c r="C142" s="341">
        <v>7223.1291759780897</v>
      </c>
      <c r="D142" s="341">
        <v>8921.9554685520707</v>
      </c>
      <c r="E142" s="341">
        <v>12461.487580043</v>
      </c>
      <c r="F142" s="341">
        <v>14871.745447232401</v>
      </c>
      <c r="G142" s="341">
        <v>15168.722989017801</v>
      </c>
      <c r="H142" s="341">
        <v>12335.342784223199</v>
      </c>
      <c r="I142" s="341">
        <v>8689.2575036388607</v>
      </c>
      <c r="J142" s="341">
        <v>9046.8603389</v>
      </c>
      <c r="K142" s="341">
        <v>11298.1554050011</v>
      </c>
      <c r="L142" s="341">
        <v>11406.3508359235</v>
      </c>
      <c r="M142" s="341">
        <v>10740.010104885299</v>
      </c>
      <c r="N142" s="341">
        <v>9937.3503055382207</v>
      </c>
      <c r="O142" s="341">
        <v>9896.4526651599299</v>
      </c>
      <c r="P142" s="341">
        <v>6664.0255778671499</v>
      </c>
      <c r="Q142" s="110">
        <f t="shared" si="187"/>
        <v>10822.990481278512</v>
      </c>
      <c r="S142" s="13">
        <v>1965</v>
      </c>
      <c r="T142" s="58"/>
      <c r="U142" s="58"/>
      <c r="V142" s="58"/>
      <c r="W142" s="58"/>
      <c r="X142" s="58"/>
      <c r="Y142" s="58"/>
      <c r="Z142" s="58"/>
      <c r="AA142" s="58"/>
      <c r="AB142" s="58"/>
      <c r="AC142" s="58"/>
      <c r="AD142" s="58"/>
      <c r="AE142" s="58"/>
      <c r="AF142" s="58"/>
      <c r="AG142" s="58"/>
      <c r="AH142" s="59"/>
      <c r="AW142" s="4"/>
      <c r="AX142" s="4"/>
      <c r="AY142" s="4"/>
      <c r="AZ142" s="4"/>
      <c r="BA142" s="4"/>
      <c r="BB142" s="4"/>
      <c r="BC142" s="4"/>
      <c r="BD142" s="4"/>
      <c r="BE142" s="4"/>
      <c r="BF142" s="4"/>
      <c r="BG142" s="4"/>
      <c r="BH142" s="4"/>
      <c r="BI142" s="4"/>
      <c r="BJ142" s="4"/>
    </row>
    <row r="143" spans="2:62" x14ac:dyDescent="0.25">
      <c r="B143" s="13">
        <v>1966</v>
      </c>
      <c r="C143" s="341">
        <v>6497.9141784257299</v>
      </c>
      <c r="D143" s="341">
        <v>7804.4456328546103</v>
      </c>
      <c r="E143" s="341">
        <v>9089.7450736683804</v>
      </c>
      <c r="F143" s="341">
        <v>9883.9158581147494</v>
      </c>
      <c r="G143" s="341">
        <v>11153.2496304866</v>
      </c>
      <c r="H143" s="341">
        <v>7916.4014618751198</v>
      </c>
      <c r="I143" s="341">
        <v>8536.5535732094704</v>
      </c>
      <c r="J143" s="341">
        <v>7657.5281995780097</v>
      </c>
      <c r="K143" s="341">
        <v>8419.6845488133004</v>
      </c>
      <c r="L143" s="341">
        <v>9768.5333193735896</v>
      </c>
      <c r="M143" s="341">
        <v>9240.0314777522508</v>
      </c>
      <c r="N143" s="341">
        <v>8253.2710070810099</v>
      </c>
      <c r="O143" s="341">
        <v>6954.1064231005403</v>
      </c>
      <c r="P143" s="341">
        <v>6459.6146398527999</v>
      </c>
      <c r="Q143" s="110">
        <f t="shared" si="187"/>
        <v>8494.5221185584705</v>
      </c>
      <c r="S143" s="13">
        <v>1966</v>
      </c>
      <c r="T143" s="58"/>
      <c r="U143" s="58"/>
      <c r="V143" s="58"/>
      <c r="W143" s="58"/>
      <c r="X143" s="58"/>
      <c r="Y143" s="58"/>
      <c r="Z143" s="58"/>
      <c r="AA143" s="58"/>
      <c r="AB143" s="58"/>
      <c r="AC143" s="58"/>
      <c r="AD143" s="58"/>
      <c r="AE143" s="58"/>
      <c r="AF143" s="58"/>
      <c r="AG143" s="58"/>
      <c r="AH143" s="59"/>
      <c r="AW143" s="4"/>
      <c r="AX143" s="4"/>
      <c r="AY143" s="4"/>
      <c r="AZ143" s="4"/>
      <c r="BA143" s="4"/>
      <c r="BB143" s="4"/>
      <c r="BC143" s="4"/>
      <c r="BD143" s="4"/>
      <c r="BE143" s="4"/>
      <c r="BF143" s="4"/>
      <c r="BG143" s="4"/>
      <c r="BH143" s="4"/>
      <c r="BI143" s="4"/>
      <c r="BJ143" s="4"/>
    </row>
    <row r="144" spans="2:62" x14ac:dyDescent="0.25">
      <c r="B144" s="13">
        <v>1967</v>
      </c>
      <c r="C144" s="341">
        <v>5848.6105265549604</v>
      </c>
      <c r="D144" s="341">
        <v>7642.6537571911904</v>
      </c>
      <c r="E144" s="341">
        <v>9639.8061102830507</v>
      </c>
      <c r="F144" s="341">
        <v>12466.1934635132</v>
      </c>
      <c r="G144" s="341">
        <v>13617.966125246499</v>
      </c>
      <c r="H144" s="341">
        <v>10147.163500242699</v>
      </c>
      <c r="I144" s="341">
        <v>8106.9578412067303</v>
      </c>
      <c r="J144" s="341">
        <v>6784.7795511001204</v>
      </c>
      <c r="K144" s="341">
        <v>9143.2077229599108</v>
      </c>
      <c r="L144" s="341">
        <v>12682.291347156901</v>
      </c>
      <c r="M144" s="341">
        <v>11399.7540363193</v>
      </c>
      <c r="N144" s="341">
        <v>8779.6822619456707</v>
      </c>
      <c r="O144" s="341">
        <v>8456.9085769437606</v>
      </c>
      <c r="P144" s="341">
        <v>6776.65449069017</v>
      </c>
      <c r="Q144" s="110">
        <f t="shared" si="187"/>
        <v>9619.0387663130023</v>
      </c>
      <c r="S144" s="13">
        <v>1967</v>
      </c>
      <c r="T144" s="58"/>
      <c r="U144" s="58"/>
      <c r="V144" s="58"/>
      <c r="W144" s="58"/>
      <c r="X144" s="58"/>
      <c r="Y144" s="58"/>
      <c r="Z144" s="58"/>
      <c r="AA144" s="58"/>
      <c r="AB144" s="58"/>
      <c r="AC144" s="58"/>
      <c r="AD144" s="58"/>
      <c r="AE144" s="58"/>
      <c r="AF144" s="58"/>
      <c r="AG144" s="58"/>
      <c r="AH144" s="59"/>
      <c r="AW144" s="4"/>
      <c r="AX144" s="4"/>
      <c r="AY144" s="4"/>
      <c r="AZ144" s="4"/>
      <c r="BA144" s="4"/>
      <c r="BB144" s="4"/>
      <c r="BC144" s="4"/>
      <c r="BD144" s="4"/>
      <c r="BE144" s="4"/>
      <c r="BF144" s="4"/>
      <c r="BG144" s="4"/>
      <c r="BH144" s="4"/>
      <c r="BI144" s="4"/>
      <c r="BJ144" s="4"/>
    </row>
    <row r="145" spans="2:62" x14ac:dyDescent="0.25">
      <c r="B145" s="13">
        <v>1968</v>
      </c>
      <c r="C145" s="341">
        <v>6349.1869296084997</v>
      </c>
      <c r="D145" s="341">
        <v>8798.4662813610594</v>
      </c>
      <c r="E145" s="341">
        <v>9233.3624302443895</v>
      </c>
      <c r="F145" s="341">
        <v>11892.0830173384</v>
      </c>
      <c r="G145" s="341">
        <v>11185.0346572156</v>
      </c>
      <c r="H145" s="341">
        <v>10946.4486424476</v>
      </c>
      <c r="I145" s="341">
        <v>6161.4290502450303</v>
      </c>
      <c r="J145" s="341">
        <v>5155.2647362990601</v>
      </c>
      <c r="K145" s="341">
        <v>8703.1041616472594</v>
      </c>
      <c r="L145" s="341">
        <v>10531.1512526852</v>
      </c>
      <c r="M145" s="341">
        <v>9769.8058669628208</v>
      </c>
      <c r="N145" s="341">
        <v>9076.2664700359892</v>
      </c>
      <c r="O145" s="341">
        <v>8524.4529656182094</v>
      </c>
      <c r="P145" s="341">
        <v>8111.4806464465501</v>
      </c>
      <c r="Q145" s="110">
        <f t="shared" si="187"/>
        <v>9164.9025414213775</v>
      </c>
      <c r="S145" s="13">
        <v>1968</v>
      </c>
      <c r="T145" s="58"/>
      <c r="U145" s="58"/>
      <c r="V145" s="58"/>
      <c r="W145" s="58"/>
      <c r="X145" s="58"/>
      <c r="Y145" s="58"/>
      <c r="Z145" s="58"/>
      <c r="AA145" s="58"/>
      <c r="AB145" s="58"/>
      <c r="AC145" s="58"/>
      <c r="AD145" s="58"/>
      <c r="AE145" s="58"/>
      <c r="AF145" s="58"/>
      <c r="AG145" s="58"/>
      <c r="AH145" s="59"/>
      <c r="AW145" s="4"/>
      <c r="AX145" s="4"/>
      <c r="AY145" s="4"/>
      <c r="AZ145" s="4"/>
      <c r="BA145" s="4"/>
      <c r="BB145" s="4"/>
      <c r="BC145" s="4"/>
      <c r="BD145" s="4"/>
      <c r="BE145" s="4"/>
      <c r="BF145" s="4"/>
      <c r="BG145" s="4"/>
      <c r="BH145" s="4"/>
      <c r="BI145" s="4"/>
      <c r="BJ145" s="4"/>
    </row>
    <row r="146" spans="2:62" x14ac:dyDescent="0.25">
      <c r="B146" s="13">
        <v>1969</v>
      </c>
      <c r="C146" s="341">
        <v>7435.3854028472397</v>
      </c>
      <c r="D146" s="341">
        <v>9998.8287450383705</v>
      </c>
      <c r="E146" s="341">
        <v>10372.6826036399</v>
      </c>
      <c r="F146" s="341">
        <v>13952.7625804731</v>
      </c>
      <c r="G146" s="341">
        <v>13756.592435525199</v>
      </c>
      <c r="H146" s="341">
        <v>10543.3775956876</v>
      </c>
      <c r="I146" s="341">
        <v>11529.987755506299</v>
      </c>
      <c r="J146" s="341">
        <v>10731.085511004299</v>
      </c>
      <c r="K146" s="341">
        <v>11769.588493912301</v>
      </c>
      <c r="L146" s="341">
        <v>10788.067497997199</v>
      </c>
      <c r="M146" s="341">
        <v>10049.7344285738</v>
      </c>
      <c r="N146" s="341">
        <v>8149.90530202419</v>
      </c>
      <c r="O146" s="341">
        <v>7768.7668648489298</v>
      </c>
      <c r="P146" s="341">
        <v>6586.7701892533996</v>
      </c>
      <c r="Q146" s="110">
        <f t="shared" si="187"/>
        <v>10361.97189080333</v>
      </c>
      <c r="S146" s="13">
        <v>1969</v>
      </c>
      <c r="T146" s="58"/>
      <c r="U146" s="58"/>
      <c r="V146" s="58"/>
      <c r="W146" s="58"/>
      <c r="X146" s="58"/>
      <c r="Y146" s="58"/>
      <c r="Z146" s="58"/>
      <c r="AA146" s="58"/>
      <c r="AB146" s="58"/>
      <c r="AC146" s="58"/>
      <c r="AD146" s="58"/>
      <c r="AE146" s="58"/>
      <c r="AF146" s="58"/>
      <c r="AG146" s="58"/>
      <c r="AH146" s="59"/>
      <c r="AW146" s="4"/>
      <c r="AX146" s="4"/>
      <c r="AY146" s="4"/>
      <c r="AZ146" s="4"/>
      <c r="BA146" s="4"/>
      <c r="BB146" s="4"/>
      <c r="BC146" s="4"/>
      <c r="BD146" s="4"/>
      <c r="BE146" s="4"/>
      <c r="BF146" s="4"/>
      <c r="BG146" s="4"/>
      <c r="BH146" s="4"/>
      <c r="BI146" s="4"/>
      <c r="BJ146" s="4"/>
    </row>
    <row r="147" spans="2:62" x14ac:dyDescent="0.25">
      <c r="B147" s="13">
        <v>1970</v>
      </c>
      <c r="C147" s="341">
        <v>6129.26752543162</v>
      </c>
      <c r="D147" s="341">
        <v>8338.8839130540491</v>
      </c>
      <c r="E147" s="341">
        <v>8282.2432626091995</v>
      </c>
      <c r="F147" s="341">
        <v>10480.0420044812</v>
      </c>
      <c r="G147" s="341">
        <v>12101.6895449038</v>
      </c>
      <c r="H147" s="341">
        <v>8299.3210843127999</v>
      </c>
      <c r="I147" s="341">
        <v>6427.6906402822597</v>
      </c>
      <c r="J147" s="341">
        <v>5433.3632180465402</v>
      </c>
      <c r="K147" s="341">
        <v>9411.5808884343696</v>
      </c>
      <c r="L147" s="341">
        <v>12571.654832907399</v>
      </c>
      <c r="M147" s="341">
        <v>7506.2493411488604</v>
      </c>
      <c r="N147" s="341">
        <v>7382.4424283660901</v>
      </c>
      <c r="O147" s="341">
        <v>7150.7832202653999</v>
      </c>
      <c r="P147" s="341">
        <v>6567.6531085885299</v>
      </c>
      <c r="Q147" s="110">
        <f t="shared" si="187"/>
        <v>8573.8104382793299</v>
      </c>
      <c r="S147" s="13">
        <v>1970</v>
      </c>
      <c r="T147" s="58"/>
      <c r="U147" s="58"/>
      <c r="V147" s="58"/>
      <c r="W147" s="58"/>
      <c r="X147" s="58"/>
      <c r="Y147" s="58"/>
      <c r="Z147" s="58"/>
      <c r="AA147" s="58"/>
      <c r="AB147" s="58"/>
      <c r="AC147" s="58"/>
      <c r="AD147" s="58"/>
      <c r="AE147" s="58"/>
      <c r="AF147" s="58"/>
      <c r="AG147" s="58"/>
      <c r="AH147" s="59"/>
      <c r="AW147" s="4"/>
      <c r="AX147" s="4"/>
      <c r="AY147" s="4"/>
      <c r="AZ147" s="4"/>
      <c r="BA147" s="4"/>
      <c r="BB147" s="4"/>
      <c r="BC147" s="4"/>
      <c r="BD147" s="4"/>
      <c r="BE147" s="4"/>
      <c r="BF147" s="4"/>
      <c r="BG147" s="4"/>
      <c r="BH147" s="4"/>
      <c r="BI147" s="4"/>
      <c r="BJ147" s="4"/>
    </row>
    <row r="148" spans="2:62" x14ac:dyDescent="0.25">
      <c r="B148" s="13">
        <v>1971</v>
      </c>
      <c r="C148" s="341">
        <v>5852.7028325768797</v>
      </c>
      <c r="D148" s="341">
        <v>7749.6822503327003</v>
      </c>
      <c r="E148" s="341">
        <v>8578.9496477032499</v>
      </c>
      <c r="F148" s="341">
        <v>14131.5800745291</v>
      </c>
      <c r="G148" s="341">
        <v>14969.601974629401</v>
      </c>
      <c r="H148" s="341">
        <v>11914.996578546201</v>
      </c>
      <c r="I148" s="341">
        <v>10028.895516628199</v>
      </c>
      <c r="J148" s="341">
        <v>9499.5436069991192</v>
      </c>
      <c r="K148" s="341">
        <v>12736.732020154899</v>
      </c>
      <c r="L148" s="341">
        <v>13630.412429049</v>
      </c>
      <c r="M148" s="341">
        <v>12036.6933221738</v>
      </c>
      <c r="N148" s="341">
        <v>9972.4146713392201</v>
      </c>
      <c r="O148" s="341">
        <v>10393.2174188347</v>
      </c>
      <c r="P148" s="341">
        <v>7013.9370694504996</v>
      </c>
      <c r="Q148" s="110">
        <f t="shared" si="187"/>
        <v>10713.526983837195</v>
      </c>
      <c r="S148" s="13">
        <v>1971</v>
      </c>
      <c r="T148" s="58"/>
      <c r="U148" s="58"/>
      <c r="V148" s="58"/>
      <c r="W148" s="58"/>
      <c r="X148" s="58"/>
      <c r="Y148" s="58"/>
      <c r="Z148" s="58"/>
      <c r="AA148" s="58"/>
      <c r="AB148" s="58"/>
      <c r="AC148" s="58"/>
      <c r="AD148" s="58"/>
      <c r="AE148" s="58"/>
      <c r="AF148" s="58"/>
      <c r="AG148" s="58"/>
      <c r="AH148" s="59"/>
      <c r="AW148" s="4"/>
      <c r="AX148" s="4"/>
      <c r="AY148" s="4"/>
      <c r="AZ148" s="4"/>
      <c r="BA148" s="4"/>
      <c r="BB148" s="4"/>
      <c r="BC148" s="4"/>
      <c r="BD148" s="4"/>
      <c r="BE148" s="4"/>
      <c r="BF148" s="4"/>
      <c r="BG148" s="4"/>
      <c r="BH148" s="4"/>
      <c r="BI148" s="4"/>
      <c r="BJ148" s="4"/>
    </row>
    <row r="149" spans="2:62" x14ac:dyDescent="0.25">
      <c r="B149" s="13">
        <v>1972</v>
      </c>
      <c r="C149" s="341">
        <v>6591.5751821528002</v>
      </c>
      <c r="D149" s="341">
        <v>8577.4739771332297</v>
      </c>
      <c r="E149" s="341">
        <v>9624.3667823579399</v>
      </c>
      <c r="F149" s="341">
        <v>14453.292389615601</v>
      </c>
      <c r="G149" s="341">
        <v>12895.365724437999</v>
      </c>
      <c r="H149" s="341">
        <v>14906.695205440699</v>
      </c>
      <c r="I149" s="341">
        <v>12391.119191074</v>
      </c>
      <c r="J149" s="341">
        <v>8684.6392345607092</v>
      </c>
      <c r="K149" s="341">
        <v>11906.021981322499</v>
      </c>
      <c r="L149" s="341">
        <v>13458.509811521601</v>
      </c>
      <c r="M149" s="341">
        <v>12098.5416727056</v>
      </c>
      <c r="N149" s="341">
        <v>10239.483024119199</v>
      </c>
      <c r="O149" s="341">
        <v>10781.3912653394</v>
      </c>
      <c r="P149" s="341">
        <v>7215.1951967880104</v>
      </c>
      <c r="Q149" s="110">
        <f t="shared" si="187"/>
        <v>11064.612856751884</v>
      </c>
      <c r="S149" s="13">
        <v>1972</v>
      </c>
      <c r="T149" s="58"/>
      <c r="U149" s="58"/>
      <c r="V149" s="58"/>
      <c r="W149" s="58"/>
      <c r="X149" s="58"/>
      <c r="Y149" s="58"/>
      <c r="Z149" s="58"/>
      <c r="AA149" s="58"/>
      <c r="AB149" s="58"/>
      <c r="AC149" s="58"/>
      <c r="AD149" s="58"/>
      <c r="AE149" s="58"/>
      <c r="AF149" s="58"/>
      <c r="AG149" s="58"/>
      <c r="AH149" s="59"/>
      <c r="AW149" s="4"/>
      <c r="AX149" s="4"/>
      <c r="AY149" s="4"/>
      <c r="AZ149" s="4"/>
      <c r="BA149" s="4"/>
      <c r="BB149" s="4"/>
      <c r="BC149" s="4"/>
      <c r="BD149" s="4"/>
      <c r="BE149" s="4"/>
      <c r="BF149" s="4"/>
      <c r="BG149" s="4"/>
      <c r="BH149" s="4"/>
      <c r="BI149" s="4"/>
      <c r="BJ149" s="4"/>
    </row>
    <row r="150" spans="2:62" x14ac:dyDescent="0.25">
      <c r="B150" s="13">
        <v>1973</v>
      </c>
      <c r="C150" s="341">
        <v>6919.7170543678003</v>
      </c>
      <c r="D150" s="341">
        <v>8296.5942136398407</v>
      </c>
      <c r="E150" s="341">
        <v>9132.9261745616604</v>
      </c>
      <c r="F150" s="341">
        <v>9806.9016637888999</v>
      </c>
      <c r="G150" s="341">
        <v>9393.4475346193194</v>
      </c>
      <c r="H150" s="341">
        <v>7275.8873827187399</v>
      </c>
      <c r="I150" s="341">
        <v>6290.1899403873804</v>
      </c>
      <c r="J150" s="341">
        <v>4533.4009626069601</v>
      </c>
      <c r="K150" s="341">
        <v>7777.3116483964604</v>
      </c>
      <c r="L150" s="341">
        <v>7931.4381733146402</v>
      </c>
      <c r="M150" s="341">
        <v>6728.2981600881603</v>
      </c>
      <c r="N150" s="341">
        <v>6866.2877080828302</v>
      </c>
      <c r="O150" s="341">
        <v>6122.5037476649804</v>
      </c>
      <c r="P150" s="341">
        <v>6143.2768068912801</v>
      </c>
      <c r="Q150" s="110">
        <f t="shared" si="187"/>
        <v>7609.3324993131573</v>
      </c>
      <c r="S150" s="13">
        <v>1973</v>
      </c>
      <c r="T150" s="58"/>
      <c r="U150" s="58"/>
      <c r="V150" s="58"/>
      <c r="W150" s="58"/>
      <c r="X150" s="58"/>
      <c r="Y150" s="58"/>
      <c r="Z150" s="58"/>
      <c r="AA150" s="58"/>
      <c r="AB150" s="58"/>
      <c r="AC150" s="58"/>
      <c r="AD150" s="58"/>
      <c r="AE150" s="58"/>
      <c r="AF150" s="58"/>
      <c r="AG150" s="58"/>
      <c r="AH150" s="59"/>
      <c r="AW150" s="4"/>
      <c r="AX150" s="4"/>
      <c r="AY150" s="4"/>
      <c r="AZ150" s="4"/>
      <c r="BA150" s="4"/>
      <c r="BB150" s="4"/>
      <c r="BC150" s="4"/>
      <c r="BD150" s="4"/>
      <c r="BE150" s="4"/>
      <c r="BF150" s="4"/>
      <c r="BG150" s="4"/>
      <c r="BH150" s="4"/>
      <c r="BI150" s="4"/>
      <c r="BJ150" s="4"/>
    </row>
    <row r="151" spans="2:62" x14ac:dyDescent="0.25">
      <c r="B151" s="13">
        <v>1974</v>
      </c>
      <c r="C151" s="341">
        <v>5686.1258504225698</v>
      </c>
      <c r="D151" s="341">
        <v>8123.0258851538001</v>
      </c>
      <c r="E151" s="341">
        <v>10569.1151485477</v>
      </c>
      <c r="F151" s="341">
        <v>15722.152467908099</v>
      </c>
      <c r="G151" s="341">
        <v>14618.9210885149</v>
      </c>
      <c r="H151" s="341">
        <v>13619.2931584619</v>
      </c>
      <c r="I151" s="341">
        <v>11586.1526958627</v>
      </c>
      <c r="J151" s="341">
        <v>11488.830345024</v>
      </c>
      <c r="K151" s="341">
        <v>11704.676243371099</v>
      </c>
      <c r="L151" s="341">
        <v>13429.732876571001</v>
      </c>
      <c r="M151" s="341">
        <v>13548.434181742299</v>
      </c>
      <c r="N151" s="341">
        <v>10330.1915332884</v>
      </c>
      <c r="O151" s="341">
        <v>10822.1940636208</v>
      </c>
      <c r="P151" s="341">
        <v>7175.6823317286198</v>
      </c>
      <c r="Q151" s="110">
        <f t="shared" si="187"/>
        <v>11359.236962609995</v>
      </c>
      <c r="S151" s="13">
        <v>1974</v>
      </c>
      <c r="T151" s="58"/>
      <c r="U151" s="58"/>
      <c r="V151" s="58"/>
      <c r="W151" s="58"/>
      <c r="X151" s="58"/>
      <c r="Y151" s="58"/>
      <c r="Z151" s="58"/>
      <c r="AA151" s="58"/>
      <c r="AB151" s="58"/>
      <c r="AC151" s="58"/>
      <c r="AD151" s="58"/>
      <c r="AE151" s="58"/>
      <c r="AF151" s="58"/>
      <c r="AG151" s="58"/>
      <c r="AH151" s="59"/>
      <c r="AW151" s="4"/>
      <c r="AX151" s="4"/>
      <c r="AY151" s="4"/>
      <c r="AZ151" s="4"/>
      <c r="BA151" s="4"/>
      <c r="BB151" s="4"/>
      <c r="BC151" s="4"/>
      <c r="BD151" s="4"/>
      <c r="BE151" s="4"/>
      <c r="BF151" s="4"/>
      <c r="BG151" s="4"/>
      <c r="BH151" s="4"/>
      <c r="BI151" s="4"/>
      <c r="BJ151" s="4"/>
    </row>
    <row r="152" spans="2:62" x14ac:dyDescent="0.25">
      <c r="B152" s="13">
        <v>1975</v>
      </c>
      <c r="C152" s="341">
        <v>6060.3330861541499</v>
      </c>
      <c r="D152" s="341">
        <v>7738.2992580013897</v>
      </c>
      <c r="E152" s="341">
        <v>8393.1071873206001</v>
      </c>
      <c r="F152" s="341">
        <v>10795.480989084501</v>
      </c>
      <c r="G152" s="341">
        <v>11274.656569930799</v>
      </c>
      <c r="H152" s="341">
        <v>10275.5156153473</v>
      </c>
      <c r="I152" s="341">
        <v>7195.2114217220196</v>
      </c>
      <c r="J152" s="341">
        <v>7266.5666577564098</v>
      </c>
      <c r="K152" s="341">
        <v>9427.4514685240392</v>
      </c>
      <c r="L152" s="341">
        <v>12936.980654405799</v>
      </c>
      <c r="M152" s="341">
        <v>12581.6377363917</v>
      </c>
      <c r="N152" s="341">
        <v>8795.9323008368192</v>
      </c>
      <c r="O152" s="341">
        <v>8832.3028267577592</v>
      </c>
      <c r="P152" s="341">
        <v>7282.6434184153904</v>
      </c>
      <c r="Q152" s="110">
        <f t="shared" si="187"/>
        <v>9400.9260489260141</v>
      </c>
      <c r="S152" s="13">
        <v>1975</v>
      </c>
      <c r="T152" s="58"/>
      <c r="U152" s="58"/>
      <c r="V152" s="58"/>
      <c r="W152" s="58"/>
      <c r="X152" s="58"/>
      <c r="Y152" s="58"/>
      <c r="Z152" s="58"/>
      <c r="AA152" s="58"/>
      <c r="AB152" s="58"/>
      <c r="AC152" s="58"/>
      <c r="AD152" s="58"/>
      <c r="AE152" s="58"/>
      <c r="AF152" s="58"/>
      <c r="AG152" s="58"/>
      <c r="AH152" s="59"/>
      <c r="AW152" s="4"/>
      <c r="AX152" s="4"/>
      <c r="AY152" s="4"/>
      <c r="AZ152" s="4"/>
      <c r="BA152" s="4"/>
      <c r="BB152" s="4"/>
      <c r="BC152" s="4"/>
      <c r="BD152" s="4"/>
      <c r="BE152" s="4"/>
      <c r="BF152" s="4"/>
      <c r="BG152" s="4"/>
      <c r="BH152" s="4"/>
      <c r="BI152" s="4"/>
      <c r="BJ152" s="4"/>
    </row>
    <row r="153" spans="2:62" x14ac:dyDescent="0.25">
      <c r="B153" s="13">
        <v>1976</v>
      </c>
      <c r="C153" s="341">
        <v>7488.9475426612198</v>
      </c>
      <c r="D153" s="341">
        <v>10315.559605853399</v>
      </c>
      <c r="E153" s="341">
        <v>13352.501739221399</v>
      </c>
      <c r="F153" s="341">
        <v>13849.301067231099</v>
      </c>
      <c r="G153" s="341">
        <v>13904.382419354901</v>
      </c>
      <c r="H153" s="341">
        <v>11404.600270425401</v>
      </c>
      <c r="I153" s="341">
        <v>10439.5041369352</v>
      </c>
      <c r="J153" s="341">
        <v>9562.1333112747707</v>
      </c>
      <c r="K153" s="341">
        <v>12171.3131769788</v>
      </c>
      <c r="L153" s="341">
        <v>10904.2217318535</v>
      </c>
      <c r="M153" s="341">
        <v>11905.1420296505</v>
      </c>
      <c r="N153" s="341">
        <v>11605.967405789301</v>
      </c>
      <c r="O153" s="341">
        <v>13009.133107551799</v>
      </c>
      <c r="P153" s="341">
        <v>9256.9001711093097</v>
      </c>
      <c r="Q153" s="110">
        <f t="shared" si="187"/>
        <v>11405.103227926256</v>
      </c>
      <c r="S153" s="13">
        <v>1976</v>
      </c>
      <c r="T153" s="58"/>
      <c r="U153" s="58"/>
      <c r="V153" s="58"/>
      <c r="W153" s="58"/>
      <c r="X153" s="58"/>
      <c r="Y153" s="58"/>
      <c r="Z153" s="58"/>
      <c r="AA153" s="58"/>
      <c r="AB153" s="58"/>
      <c r="AC153" s="58"/>
      <c r="AD153" s="58"/>
      <c r="AE153" s="58"/>
      <c r="AF153" s="58"/>
      <c r="AG153" s="58"/>
      <c r="AH153" s="59"/>
      <c r="AW153" s="4"/>
      <c r="AX153" s="4"/>
      <c r="AY153" s="4"/>
      <c r="AZ153" s="4"/>
      <c r="BA153" s="4"/>
      <c r="BB153" s="4"/>
      <c r="BC153" s="4"/>
      <c r="BD153" s="4"/>
      <c r="BE153" s="4"/>
      <c r="BF153" s="4"/>
      <c r="BG153" s="4"/>
      <c r="BH153" s="4"/>
      <c r="BI153" s="4"/>
      <c r="BJ153" s="4"/>
    </row>
    <row r="154" spans="2:62" x14ac:dyDescent="0.25">
      <c r="B154" s="13">
        <v>1977</v>
      </c>
      <c r="C154" s="341">
        <v>6934.0735906612299</v>
      </c>
      <c r="D154" s="341">
        <v>7674.5016159933102</v>
      </c>
      <c r="E154" s="341">
        <v>7762.48335580005</v>
      </c>
      <c r="F154" s="341">
        <v>7946.8390261372497</v>
      </c>
      <c r="G154" s="341">
        <v>8343.8646137396699</v>
      </c>
      <c r="H154" s="341">
        <v>6080.6881228624397</v>
      </c>
      <c r="I154" s="341">
        <v>5333.5685501583403</v>
      </c>
      <c r="J154" s="341">
        <v>4419.4535133059699</v>
      </c>
      <c r="K154" s="341">
        <v>6823.9404409872504</v>
      </c>
      <c r="L154" s="341">
        <v>6710.16814430881</v>
      </c>
      <c r="M154" s="341">
        <v>6475.5346528004602</v>
      </c>
      <c r="N154" s="341">
        <v>7053.2626282388001</v>
      </c>
      <c r="O154" s="341">
        <v>6592.4054077329201</v>
      </c>
      <c r="P154" s="341">
        <v>5878.3239718593304</v>
      </c>
      <c r="Q154" s="110">
        <f t="shared" si="187"/>
        <v>6860.8135487389845</v>
      </c>
      <c r="S154" s="13">
        <v>1977</v>
      </c>
      <c r="T154" s="58"/>
      <c r="U154" s="58"/>
      <c r="V154" s="58"/>
      <c r="W154" s="58"/>
      <c r="X154" s="58"/>
      <c r="Y154" s="58"/>
      <c r="Z154" s="58"/>
      <c r="AA154" s="58"/>
      <c r="AB154" s="58"/>
      <c r="AC154" s="58"/>
      <c r="AD154" s="58"/>
      <c r="AE154" s="58"/>
      <c r="AF154" s="58"/>
      <c r="AG154" s="58"/>
      <c r="AH154" s="59"/>
      <c r="AW154" s="4"/>
      <c r="AX154" s="4"/>
      <c r="AY154" s="4"/>
      <c r="AZ154" s="4"/>
      <c r="BA154" s="4"/>
      <c r="BB154" s="4"/>
      <c r="BC154" s="4"/>
      <c r="BD154" s="4"/>
      <c r="BE154" s="4"/>
      <c r="BF154" s="4"/>
      <c r="BG154" s="4"/>
      <c r="BH154" s="4"/>
      <c r="BI154" s="4"/>
      <c r="BJ154" s="4"/>
    </row>
    <row r="155" spans="2:62" x14ac:dyDescent="0.25">
      <c r="B155" s="13">
        <v>1978</v>
      </c>
      <c r="C155" s="341">
        <v>5510.6617403112105</v>
      </c>
      <c r="D155" s="341">
        <v>7411.6887296582399</v>
      </c>
      <c r="E155" s="341">
        <v>9235.9068826985695</v>
      </c>
      <c r="F155" s="341">
        <v>10203.8915222756</v>
      </c>
      <c r="G155" s="341">
        <v>8895.8516946059408</v>
      </c>
      <c r="H155" s="341">
        <v>9946.5023619045005</v>
      </c>
      <c r="I155" s="341">
        <v>8861.1087403052206</v>
      </c>
      <c r="J155" s="341">
        <v>7807.0233201253604</v>
      </c>
      <c r="K155" s="341">
        <v>9941.2807560982492</v>
      </c>
      <c r="L155" s="341">
        <v>10085.0847701813</v>
      </c>
      <c r="M155" s="341">
        <v>10544.011671521401</v>
      </c>
      <c r="N155" s="341">
        <v>7546.0065147355499</v>
      </c>
      <c r="O155" s="341">
        <v>7169.5981661958604</v>
      </c>
      <c r="P155" s="341">
        <v>7892.2929648589497</v>
      </c>
      <c r="Q155" s="110">
        <f t="shared" si="187"/>
        <v>8779.9201220662453</v>
      </c>
      <c r="S155" s="13">
        <v>1978</v>
      </c>
      <c r="T155" s="58"/>
      <c r="U155" s="58"/>
      <c r="V155" s="58"/>
      <c r="W155" s="58"/>
      <c r="X155" s="58"/>
      <c r="Y155" s="58"/>
      <c r="Z155" s="58"/>
      <c r="AA155" s="58"/>
      <c r="AB155" s="58"/>
      <c r="AC155" s="58"/>
      <c r="AD155" s="58"/>
      <c r="AE155" s="58"/>
      <c r="AF155" s="58"/>
      <c r="AG155" s="58"/>
      <c r="AH155" s="59"/>
      <c r="AW155" s="4"/>
      <c r="AX155" s="4"/>
      <c r="AY155" s="4"/>
      <c r="AZ155" s="4"/>
      <c r="BA155" s="4"/>
      <c r="BB155" s="4"/>
      <c r="BC155" s="4"/>
      <c r="BD155" s="4"/>
      <c r="BE155" s="4"/>
      <c r="BF155" s="4"/>
      <c r="BG155" s="4"/>
      <c r="BH155" s="4"/>
      <c r="BI155" s="4"/>
      <c r="BJ155" s="4"/>
    </row>
    <row r="156" spans="2:62" x14ac:dyDescent="0.25">
      <c r="B156" s="13">
        <v>1979</v>
      </c>
      <c r="C156" s="341">
        <v>6845.9762531915203</v>
      </c>
      <c r="D156" s="341">
        <v>8130.7539288930902</v>
      </c>
      <c r="E156" s="341">
        <v>7874.6658829294402</v>
      </c>
      <c r="F156" s="341">
        <v>9546.4718880229593</v>
      </c>
      <c r="G156" s="341">
        <v>8056.4143239346704</v>
      </c>
      <c r="H156" s="341">
        <v>8752.7238536190907</v>
      </c>
      <c r="I156" s="341">
        <v>7264.2194618389703</v>
      </c>
      <c r="J156" s="341">
        <v>6621.6299136382504</v>
      </c>
      <c r="K156" s="341">
        <v>10216.7795683769</v>
      </c>
      <c r="L156" s="341">
        <v>8503.1075154572809</v>
      </c>
      <c r="M156" s="341">
        <v>6678.0896565059402</v>
      </c>
      <c r="N156" s="341">
        <v>6606.7603893272999</v>
      </c>
      <c r="O156" s="341">
        <v>6366.7630384163504</v>
      </c>
      <c r="P156" s="341">
        <v>6529.09359562802</v>
      </c>
      <c r="Q156" s="110">
        <f t="shared" si="187"/>
        <v>7880.3135723474452</v>
      </c>
      <c r="S156" s="13">
        <v>1979</v>
      </c>
      <c r="T156" s="58"/>
      <c r="U156" s="58"/>
      <c r="V156" s="58"/>
      <c r="W156" s="58"/>
      <c r="X156" s="58"/>
      <c r="Y156" s="58"/>
      <c r="Z156" s="58"/>
      <c r="AA156" s="58"/>
      <c r="AB156" s="58"/>
      <c r="AC156" s="58"/>
      <c r="AD156" s="58"/>
      <c r="AE156" s="58"/>
      <c r="AF156" s="58"/>
      <c r="AG156" s="58"/>
      <c r="AH156" s="59"/>
      <c r="AW156" s="4"/>
      <c r="AX156" s="4"/>
      <c r="AY156" s="4"/>
      <c r="AZ156" s="4"/>
      <c r="BA156" s="4"/>
      <c r="BB156" s="4"/>
      <c r="BC156" s="4"/>
      <c r="BD156" s="4"/>
      <c r="BE156" s="4"/>
      <c r="BF156" s="4"/>
      <c r="BG156" s="4"/>
      <c r="BH156" s="4"/>
      <c r="BI156" s="4"/>
      <c r="BJ156" s="4"/>
    </row>
    <row r="157" spans="2:62" x14ac:dyDescent="0.25">
      <c r="B157" s="13">
        <v>1980</v>
      </c>
      <c r="C157" s="341">
        <v>6063.3929508117699</v>
      </c>
      <c r="D157" s="341">
        <v>7625.7366502505702</v>
      </c>
      <c r="E157" s="341">
        <v>7113.5998092009204</v>
      </c>
      <c r="F157" s="341">
        <v>9433.2949251491791</v>
      </c>
      <c r="G157" s="341">
        <v>7447.8398135158004</v>
      </c>
      <c r="H157" s="341">
        <v>7274.1989250084598</v>
      </c>
      <c r="I157" s="341">
        <v>6824.02324337341</v>
      </c>
      <c r="J157" s="341">
        <v>8848.6266507850705</v>
      </c>
      <c r="K157" s="341">
        <v>11879.9965764919</v>
      </c>
      <c r="L157" s="341">
        <v>11375.0432015155</v>
      </c>
      <c r="M157" s="341">
        <v>8326.1573922698408</v>
      </c>
      <c r="N157" s="341">
        <v>6784.8655522133704</v>
      </c>
      <c r="O157" s="341">
        <v>6652.3717937831798</v>
      </c>
      <c r="P157" s="341">
        <v>6500.0062708198102</v>
      </c>
      <c r="Q157" s="110">
        <f t="shared" si="187"/>
        <v>8132.8508445926045</v>
      </c>
      <c r="S157" s="13">
        <v>1980</v>
      </c>
      <c r="T157" s="58"/>
      <c r="U157" s="58"/>
      <c r="V157" s="58"/>
      <c r="W157" s="58"/>
      <c r="X157" s="58"/>
      <c r="Y157" s="58"/>
      <c r="Z157" s="58"/>
      <c r="AA157" s="58"/>
      <c r="AB157" s="58"/>
      <c r="AC157" s="58"/>
      <c r="AD157" s="58"/>
      <c r="AE157" s="58"/>
      <c r="AF157" s="58"/>
      <c r="AG157" s="58"/>
      <c r="AH157" s="59"/>
      <c r="AW157" s="4"/>
      <c r="AX157" s="4"/>
      <c r="AY157" s="4"/>
      <c r="AZ157" s="4"/>
      <c r="BA157" s="4"/>
      <c r="BB157" s="4"/>
      <c r="BC157" s="4"/>
      <c r="BD157" s="4"/>
      <c r="BE157" s="4"/>
      <c r="BF157" s="4"/>
      <c r="BG157" s="4"/>
      <c r="BH157" s="4"/>
      <c r="BI157" s="4"/>
      <c r="BJ157" s="4"/>
    </row>
    <row r="158" spans="2:62" x14ac:dyDescent="0.25">
      <c r="B158" s="13">
        <v>1981</v>
      </c>
      <c r="C158" s="341">
        <v>6006.87184661434</v>
      </c>
      <c r="D158" s="341">
        <v>8177.30254530813</v>
      </c>
      <c r="E158" s="341">
        <v>11161.225306887</v>
      </c>
      <c r="F158" s="341">
        <v>12472.0293274261</v>
      </c>
      <c r="G158" s="341">
        <v>13024.982702354901</v>
      </c>
      <c r="H158" s="341">
        <v>7969.6264017469302</v>
      </c>
      <c r="I158" s="341">
        <v>5786.2140160654599</v>
      </c>
      <c r="J158" s="341">
        <v>6345.5060937526896</v>
      </c>
      <c r="K158" s="341">
        <v>9358.7523799128903</v>
      </c>
      <c r="L158" s="341">
        <v>13150.0374228214</v>
      </c>
      <c r="M158" s="341">
        <v>10997.184027909499</v>
      </c>
      <c r="N158" s="341">
        <v>10011.014861912499</v>
      </c>
      <c r="O158" s="341">
        <v>9983.1113361243497</v>
      </c>
      <c r="P158" s="341">
        <v>6957.65970358098</v>
      </c>
      <c r="Q158" s="110">
        <f t="shared" si="187"/>
        <v>9611.5495682074743</v>
      </c>
      <c r="S158" s="13">
        <v>1981</v>
      </c>
      <c r="T158" s="58"/>
      <c r="U158" s="58"/>
      <c r="V158" s="58"/>
      <c r="W158" s="58"/>
      <c r="X158" s="58"/>
      <c r="Y158" s="58"/>
      <c r="Z158" s="58"/>
      <c r="AA158" s="58"/>
      <c r="AB158" s="58"/>
      <c r="AC158" s="58"/>
      <c r="AD158" s="58"/>
      <c r="AE158" s="58"/>
      <c r="AF158" s="58"/>
      <c r="AG158" s="58"/>
      <c r="AH158" s="59"/>
      <c r="AW158" s="4"/>
      <c r="AX158" s="4"/>
      <c r="AY158" s="4"/>
      <c r="AZ158" s="4"/>
      <c r="BA158" s="4"/>
      <c r="BB158" s="4"/>
      <c r="BC158" s="4"/>
      <c r="BD158" s="4"/>
      <c r="BE158" s="4"/>
      <c r="BF158" s="4"/>
      <c r="BG158" s="4"/>
      <c r="BH158" s="4"/>
      <c r="BI158" s="4"/>
      <c r="BJ158" s="4"/>
    </row>
    <row r="159" spans="2:62" x14ac:dyDescent="0.25">
      <c r="B159" s="13">
        <v>1982</v>
      </c>
      <c r="C159" s="341">
        <v>6119.2700426923502</v>
      </c>
      <c r="D159" s="341">
        <v>8574.6831654711496</v>
      </c>
      <c r="E159" s="341">
        <v>9405.0563712760704</v>
      </c>
      <c r="F159" s="341">
        <v>12500.2421274673</v>
      </c>
      <c r="G159" s="341">
        <v>14019.5008182866</v>
      </c>
      <c r="H159" s="341">
        <v>13898.120187594501</v>
      </c>
      <c r="I159" s="341">
        <v>9814.8069606673707</v>
      </c>
      <c r="J159" s="341">
        <v>8092.4402547421596</v>
      </c>
      <c r="K159" s="341">
        <v>10564.690516245801</v>
      </c>
      <c r="L159" s="341">
        <v>12576.9760124043</v>
      </c>
      <c r="M159" s="341">
        <v>13092.346052791299</v>
      </c>
      <c r="N159" s="341">
        <v>9857.8307184350397</v>
      </c>
      <c r="O159" s="341">
        <v>10504.2498930857</v>
      </c>
      <c r="P159" s="341">
        <v>8028.6313432547904</v>
      </c>
      <c r="Q159" s="110">
        <f t="shared" si="187"/>
        <v>10659.51504591244</v>
      </c>
      <c r="S159" s="13">
        <v>1982</v>
      </c>
      <c r="T159" s="58"/>
      <c r="U159" s="58"/>
      <c r="V159" s="58"/>
      <c r="W159" s="58"/>
      <c r="X159" s="58"/>
      <c r="Y159" s="58"/>
      <c r="Z159" s="58"/>
      <c r="AA159" s="58"/>
      <c r="AB159" s="58"/>
      <c r="AC159" s="58"/>
      <c r="AD159" s="58"/>
      <c r="AE159" s="58"/>
      <c r="AF159" s="58"/>
      <c r="AG159" s="58"/>
      <c r="AH159" s="59"/>
      <c r="AW159" s="4"/>
      <c r="AX159" s="4"/>
      <c r="AY159" s="4"/>
      <c r="AZ159" s="4"/>
      <c r="BA159" s="4"/>
      <c r="BB159" s="4"/>
      <c r="BC159" s="4"/>
      <c r="BD159" s="4"/>
      <c r="BE159" s="4"/>
      <c r="BF159" s="4"/>
      <c r="BG159" s="4"/>
      <c r="BH159" s="4"/>
      <c r="BI159" s="4"/>
      <c r="BJ159" s="4"/>
    </row>
    <row r="160" spans="2:62" x14ac:dyDescent="0.25">
      <c r="B160" s="13">
        <v>1983</v>
      </c>
      <c r="C160" s="341">
        <v>7439.3195862113798</v>
      </c>
      <c r="D160" s="341">
        <v>8722.1699642972599</v>
      </c>
      <c r="E160" s="341">
        <v>10032.7661249348</v>
      </c>
      <c r="F160" s="341">
        <v>12768.608086209601</v>
      </c>
      <c r="G160" s="341">
        <v>11907.9103572323</v>
      </c>
      <c r="H160" s="341">
        <v>13567.6680496275</v>
      </c>
      <c r="I160" s="341">
        <v>8978.3138178150493</v>
      </c>
      <c r="J160" s="341">
        <v>7670.8938353765398</v>
      </c>
      <c r="K160" s="341">
        <v>9384.76625926423</v>
      </c>
      <c r="L160" s="341">
        <v>10217.6988028989</v>
      </c>
      <c r="M160" s="341">
        <v>12143.946283684099</v>
      </c>
      <c r="N160" s="341">
        <v>9746.5061563588606</v>
      </c>
      <c r="O160" s="341">
        <v>9191.5172954126992</v>
      </c>
      <c r="P160" s="341">
        <v>7163.87521404578</v>
      </c>
      <c r="Q160" s="110">
        <f t="shared" si="187"/>
        <v>10095.195356740618</v>
      </c>
      <c r="S160" s="13">
        <v>1983</v>
      </c>
      <c r="T160" s="58"/>
      <c r="U160" s="58"/>
      <c r="V160" s="58"/>
      <c r="W160" s="58"/>
      <c r="X160" s="58"/>
      <c r="Y160" s="58"/>
      <c r="Z160" s="58"/>
      <c r="AA160" s="58"/>
      <c r="AB160" s="58"/>
      <c r="AC160" s="58"/>
      <c r="AD160" s="58"/>
      <c r="AE160" s="58"/>
      <c r="AF160" s="58"/>
      <c r="AG160" s="58"/>
      <c r="AH160" s="59"/>
      <c r="AW160" s="4"/>
      <c r="AX160" s="4"/>
      <c r="AY160" s="4"/>
      <c r="AZ160" s="4"/>
      <c r="BA160" s="4"/>
      <c r="BB160" s="4"/>
      <c r="BC160" s="4"/>
      <c r="BD160" s="4"/>
      <c r="BE160" s="4"/>
      <c r="BF160" s="4"/>
      <c r="BG160" s="4"/>
      <c r="BH160" s="4"/>
      <c r="BI160" s="4"/>
      <c r="BJ160" s="4"/>
    </row>
    <row r="161" spans="2:65" x14ac:dyDescent="0.25">
      <c r="B161" s="13">
        <v>1984</v>
      </c>
      <c r="C161" s="341">
        <v>6499.2015033074003</v>
      </c>
      <c r="D161" s="341">
        <v>10544.765667502201</v>
      </c>
      <c r="E161" s="341">
        <v>10273.145880955901</v>
      </c>
      <c r="F161" s="341">
        <v>12529.8737681282</v>
      </c>
      <c r="G161" s="341">
        <v>11994.718364124999</v>
      </c>
      <c r="H161" s="341">
        <v>11460.868265650901</v>
      </c>
      <c r="I161" s="341">
        <v>8954.6538020641801</v>
      </c>
      <c r="J161" s="341">
        <v>9191.6835452167707</v>
      </c>
      <c r="K161" s="341">
        <v>9639.0382906551804</v>
      </c>
      <c r="L161" s="341">
        <v>13030.3528302096</v>
      </c>
      <c r="M161" s="341">
        <v>11543.5983863245</v>
      </c>
      <c r="N161" s="341">
        <v>9193.0482296759892</v>
      </c>
      <c r="O161" s="341">
        <v>8076.1512541372904</v>
      </c>
      <c r="P161" s="341">
        <v>7218.9127203583403</v>
      </c>
      <c r="Q161" s="110">
        <f t="shared" si="187"/>
        <v>10203.520341063695</v>
      </c>
      <c r="S161" s="13">
        <v>1984</v>
      </c>
      <c r="T161" s="58"/>
      <c r="U161" s="58"/>
      <c r="V161" s="58"/>
      <c r="W161" s="58"/>
      <c r="X161" s="58"/>
      <c r="Y161" s="58"/>
      <c r="Z161" s="58"/>
      <c r="AA161" s="58"/>
      <c r="AB161" s="58"/>
      <c r="AC161" s="58"/>
      <c r="AD161" s="58"/>
      <c r="AE161" s="58"/>
      <c r="AF161" s="58"/>
      <c r="AG161" s="58"/>
      <c r="AH161" s="59"/>
      <c r="AQ161" s="77"/>
      <c r="AR161" s="77"/>
      <c r="AS161" s="77"/>
      <c r="AT161" s="77"/>
      <c r="AU161" s="77"/>
      <c r="AV161" s="77"/>
      <c r="AW161" s="77"/>
      <c r="AX161" s="77"/>
      <c r="AY161" s="77"/>
      <c r="AZ161" s="77"/>
      <c r="BA161" s="77"/>
      <c r="BB161" s="77"/>
      <c r="BC161" s="77"/>
      <c r="BD161" s="77"/>
      <c r="BE161" s="77"/>
      <c r="BF161" s="77"/>
      <c r="BG161" s="77"/>
      <c r="BH161" s="77"/>
      <c r="BI161" s="77"/>
      <c r="BJ161" s="77"/>
      <c r="BK161" s="77"/>
      <c r="BL161" s="77"/>
      <c r="BM161" s="77"/>
    </row>
    <row r="162" spans="2:65" x14ac:dyDescent="0.25">
      <c r="B162" s="13">
        <v>1985</v>
      </c>
      <c r="C162" s="341">
        <v>6605.4928665465304</v>
      </c>
      <c r="D162" s="341">
        <v>8657.6037857794909</v>
      </c>
      <c r="E162" s="341">
        <v>9098.2804339793092</v>
      </c>
      <c r="F162" s="341">
        <v>10229.9803025643</v>
      </c>
      <c r="G162" s="341">
        <v>9692.3869515733404</v>
      </c>
      <c r="H162" s="341">
        <v>7892.5212475420503</v>
      </c>
      <c r="I162" s="341">
        <v>8045.6455925610899</v>
      </c>
      <c r="J162" s="341">
        <v>7769.1933034751601</v>
      </c>
      <c r="K162" s="341">
        <v>9478.2228858503804</v>
      </c>
      <c r="L162" s="341">
        <v>8423.80068514304</v>
      </c>
      <c r="M162" s="341">
        <v>6984.6640170598803</v>
      </c>
      <c r="N162" s="341">
        <v>6189.4128591753897</v>
      </c>
      <c r="O162" s="341">
        <v>5986.1958852327298</v>
      </c>
      <c r="P162" s="341">
        <v>6406.8669592299402</v>
      </c>
      <c r="Q162" s="110">
        <f t="shared" si="187"/>
        <v>8122.0869962908719</v>
      </c>
      <c r="S162" s="13">
        <v>1985</v>
      </c>
      <c r="T162" s="58"/>
      <c r="U162" s="58"/>
      <c r="V162" s="58"/>
      <c r="W162" s="58"/>
      <c r="X162" s="58"/>
      <c r="Y162" s="58"/>
      <c r="Z162" s="58"/>
      <c r="AA162" s="58"/>
      <c r="AB162" s="58"/>
      <c r="AC162" s="58"/>
      <c r="AD162" s="58"/>
      <c r="AE162" s="58"/>
      <c r="AF162" s="58"/>
      <c r="AG162" s="58"/>
      <c r="AH162" s="59"/>
      <c r="AQ162" s="77"/>
      <c r="AR162" s="77"/>
      <c r="AS162" s="77"/>
      <c r="AT162" s="77"/>
      <c r="AU162" s="77"/>
      <c r="AV162" s="77"/>
      <c r="AW162" s="77"/>
      <c r="AX162" s="77"/>
      <c r="AY162" s="77"/>
      <c r="AZ162" s="77"/>
      <c r="BA162" s="77"/>
      <c r="BB162" s="77"/>
      <c r="BC162" s="77"/>
      <c r="BD162" s="77"/>
      <c r="BE162" s="77"/>
      <c r="BF162" s="77"/>
      <c r="BG162" s="77"/>
      <c r="BH162" s="77"/>
      <c r="BI162" s="77"/>
      <c r="BJ162" s="77"/>
      <c r="BK162" s="77"/>
      <c r="BL162" s="77"/>
      <c r="BM162" s="77"/>
    </row>
    <row r="163" spans="2:65" x14ac:dyDescent="0.25">
      <c r="B163" s="13">
        <v>1986</v>
      </c>
      <c r="C163" s="341">
        <v>6691.9339855563903</v>
      </c>
      <c r="D163" s="341">
        <v>9272.3310397904697</v>
      </c>
      <c r="E163" s="341">
        <v>9353.9295452302104</v>
      </c>
      <c r="F163" s="341">
        <v>10900.674992518499</v>
      </c>
      <c r="G163" s="341">
        <v>12229.940574594901</v>
      </c>
      <c r="H163" s="341">
        <v>14334.474936095499</v>
      </c>
      <c r="I163" s="341">
        <v>10630.1015995172</v>
      </c>
      <c r="J163" s="341">
        <v>8717.1919754535193</v>
      </c>
      <c r="K163" s="341">
        <v>9313.4493170475598</v>
      </c>
      <c r="L163" s="341">
        <v>10887.8422354261</v>
      </c>
      <c r="M163" s="341">
        <v>8112.0558452731102</v>
      </c>
      <c r="N163" s="341">
        <v>7423.1668582471102</v>
      </c>
      <c r="O163" s="341">
        <v>6809.1389486849703</v>
      </c>
      <c r="P163" s="341">
        <v>6340.7890639732404</v>
      </c>
      <c r="Q163" s="110">
        <f t="shared" si="187"/>
        <v>9518.9351022047795</v>
      </c>
      <c r="S163" s="13">
        <v>1986</v>
      </c>
      <c r="T163" s="58"/>
      <c r="U163" s="58"/>
      <c r="V163" s="58"/>
      <c r="W163" s="58"/>
      <c r="X163" s="58"/>
      <c r="Y163" s="58"/>
      <c r="Z163" s="58"/>
      <c r="AA163" s="58"/>
      <c r="AB163" s="58"/>
      <c r="AC163" s="58"/>
      <c r="AD163" s="58"/>
      <c r="AE163" s="58"/>
      <c r="AF163" s="58"/>
      <c r="AG163" s="58"/>
      <c r="AH163" s="59"/>
      <c r="AQ163" s="77"/>
      <c r="AR163" s="77"/>
      <c r="AS163" s="77"/>
      <c r="AT163" s="77"/>
      <c r="AU163" s="77"/>
      <c r="AV163" s="77"/>
      <c r="AW163" s="77"/>
      <c r="AX163" s="77"/>
      <c r="AY163" s="77"/>
      <c r="AZ163" s="77"/>
      <c r="BA163" s="77"/>
      <c r="BB163" s="77"/>
      <c r="BC163" s="77"/>
      <c r="BD163" s="77"/>
      <c r="BE163" s="77"/>
      <c r="BF163" s="77"/>
      <c r="BG163" s="77"/>
      <c r="BH163" s="77"/>
      <c r="BI163" s="77"/>
      <c r="BJ163" s="77"/>
      <c r="BK163" s="77"/>
      <c r="BL163" s="77"/>
      <c r="BM163" s="77"/>
    </row>
    <row r="164" spans="2:65" x14ac:dyDescent="0.25">
      <c r="B164" s="13">
        <v>1987</v>
      </c>
      <c r="C164" s="341">
        <v>5751.9157043878304</v>
      </c>
      <c r="D164" s="341">
        <v>8340.5043514494191</v>
      </c>
      <c r="E164" s="341">
        <v>9205.9335969805707</v>
      </c>
      <c r="F164" s="341">
        <v>9054.6211616220407</v>
      </c>
      <c r="G164" s="341">
        <v>7937.7018037027801</v>
      </c>
      <c r="H164" s="341">
        <v>8282.8496488020392</v>
      </c>
      <c r="I164" s="341">
        <v>6927.1992037642804</v>
      </c>
      <c r="J164" s="341">
        <v>7882.1646153061001</v>
      </c>
      <c r="K164" s="341">
        <v>10018.1234415818</v>
      </c>
      <c r="L164" s="341">
        <v>8071.0226548950004</v>
      </c>
      <c r="M164" s="341">
        <v>6209.7732108112496</v>
      </c>
      <c r="N164" s="341">
        <v>6251.7939335608398</v>
      </c>
      <c r="O164" s="341">
        <v>5968.3686586966496</v>
      </c>
      <c r="P164" s="341">
        <v>5974.13567678039</v>
      </c>
      <c r="Q164" s="110">
        <f t="shared" si="187"/>
        <v>7696.7787047230895</v>
      </c>
      <c r="S164" s="13">
        <v>1987</v>
      </c>
      <c r="T164" s="58"/>
      <c r="U164" s="58"/>
      <c r="V164" s="58"/>
      <c r="W164" s="58"/>
      <c r="X164" s="58"/>
      <c r="Y164" s="58"/>
      <c r="Z164" s="58"/>
      <c r="AA164" s="58"/>
      <c r="AB164" s="58"/>
      <c r="AC164" s="58"/>
      <c r="AD164" s="58"/>
      <c r="AE164" s="58"/>
      <c r="AF164" s="58"/>
      <c r="AG164" s="58"/>
      <c r="AH164" s="59"/>
      <c r="AQ164" s="77"/>
      <c r="AR164" s="77"/>
      <c r="AS164" s="77"/>
      <c r="AT164" s="77"/>
      <c r="AU164" s="77"/>
      <c r="AV164" s="77"/>
      <c r="AW164" s="680"/>
      <c r="AX164" s="77"/>
      <c r="AY164" s="77"/>
      <c r="AZ164" s="77"/>
      <c r="BA164" s="77"/>
      <c r="BB164" s="77"/>
      <c r="BC164" s="77"/>
      <c r="BD164" s="77"/>
      <c r="BE164" s="77"/>
      <c r="BF164" s="77"/>
      <c r="BG164" s="77"/>
      <c r="BH164" s="77"/>
      <c r="BI164" s="77"/>
      <c r="BJ164" s="77"/>
      <c r="BK164" s="77"/>
      <c r="BL164" s="77"/>
      <c r="BM164" s="77"/>
    </row>
    <row r="165" spans="2:65" x14ac:dyDescent="0.25">
      <c r="B165" s="13">
        <v>1988</v>
      </c>
      <c r="C165" s="341">
        <v>5615.7800031325796</v>
      </c>
      <c r="D165" s="341">
        <v>7758.5698351291303</v>
      </c>
      <c r="E165" s="341">
        <v>7342.4004258817504</v>
      </c>
      <c r="F165" s="341">
        <v>6757.6607742686601</v>
      </c>
      <c r="G165" s="341">
        <v>6994.5356113442804</v>
      </c>
      <c r="H165" s="341">
        <v>6919.3645869643897</v>
      </c>
      <c r="I165" s="341">
        <v>5905.8217610843903</v>
      </c>
      <c r="J165" s="341">
        <v>6750.9982496883204</v>
      </c>
      <c r="K165" s="341">
        <v>7430.0351551215099</v>
      </c>
      <c r="L165" s="341">
        <v>8007.3796471085197</v>
      </c>
      <c r="M165" s="341">
        <v>7767.8019065017497</v>
      </c>
      <c r="N165" s="341">
        <v>6958.1530195049399</v>
      </c>
      <c r="O165" s="341">
        <v>6639.3556252336903</v>
      </c>
      <c r="P165" s="341">
        <v>6449.5228252918296</v>
      </c>
      <c r="Q165" s="110">
        <f t="shared" si="187"/>
        <v>7014.1845915416734</v>
      </c>
      <c r="S165" s="13">
        <v>1988</v>
      </c>
      <c r="T165" s="58"/>
      <c r="U165" s="58"/>
      <c r="V165" s="58"/>
      <c r="W165" s="58"/>
      <c r="X165" s="58"/>
      <c r="Y165" s="58"/>
      <c r="Z165" s="58"/>
      <c r="AA165" s="58"/>
      <c r="AB165" s="58"/>
      <c r="AC165" s="58"/>
      <c r="AD165" s="58"/>
      <c r="AE165" s="58"/>
      <c r="AF165" s="58"/>
      <c r="AG165" s="58"/>
      <c r="AH165" s="59"/>
      <c r="AQ165" s="77"/>
      <c r="AR165" s="77"/>
      <c r="AS165" s="77"/>
      <c r="AT165" s="77"/>
      <c r="AU165" s="77"/>
      <c r="AV165" s="77"/>
      <c r="AW165" s="77"/>
      <c r="AX165" s="77"/>
      <c r="AY165" s="77"/>
      <c r="AZ165" s="77"/>
      <c r="BA165" s="77"/>
      <c r="BB165" s="77"/>
      <c r="BC165" s="77"/>
      <c r="BD165" s="77"/>
      <c r="BE165" s="77"/>
      <c r="BF165" s="77"/>
      <c r="BG165" s="77"/>
      <c r="BH165" s="77"/>
      <c r="BI165" s="77"/>
      <c r="BJ165" s="77"/>
      <c r="BK165" s="77"/>
      <c r="BL165" s="77"/>
      <c r="BM165" s="77"/>
    </row>
    <row r="166" spans="2:65" x14ac:dyDescent="0.25">
      <c r="B166" s="13">
        <v>1989</v>
      </c>
      <c r="C166" s="341">
        <v>5517.5923367472496</v>
      </c>
      <c r="D166" s="341">
        <v>8075.8840020619</v>
      </c>
      <c r="E166" s="341">
        <v>8578.18839491381</v>
      </c>
      <c r="F166" s="341">
        <v>8311.1076484915393</v>
      </c>
      <c r="G166" s="341">
        <v>6293.2372567603497</v>
      </c>
      <c r="H166" s="341">
        <v>8895.6837852737208</v>
      </c>
      <c r="I166" s="341">
        <v>8416.8861931629399</v>
      </c>
      <c r="J166" s="341">
        <v>10076.6854590199</v>
      </c>
      <c r="K166" s="341">
        <v>9479.7476899511203</v>
      </c>
      <c r="L166" s="341">
        <v>8136.1268495480799</v>
      </c>
      <c r="M166" s="341">
        <v>7609.7117783800904</v>
      </c>
      <c r="N166" s="341">
        <v>6475.5970999719902</v>
      </c>
      <c r="O166" s="341">
        <v>6467.7430294911401</v>
      </c>
      <c r="P166" s="341">
        <v>6226.0465954841802</v>
      </c>
      <c r="Q166" s="110">
        <f t="shared" si="187"/>
        <v>7736.8151857029188</v>
      </c>
      <c r="S166" s="13">
        <v>1989</v>
      </c>
      <c r="T166" s="342">
        <v>5500.9151962206197</v>
      </c>
      <c r="U166" s="341">
        <v>8003.2267236604202</v>
      </c>
      <c r="V166" s="341">
        <v>8636.1045102613607</v>
      </c>
      <c r="W166" s="341">
        <v>8373.1153419115508</v>
      </c>
      <c r="X166" s="341">
        <v>6398.7652032707201</v>
      </c>
      <c r="Y166" s="341">
        <v>8901.4137685759306</v>
      </c>
      <c r="Z166" s="341">
        <v>8251.5505533651994</v>
      </c>
      <c r="AA166" s="341">
        <v>10722.643939506401</v>
      </c>
      <c r="AB166" s="341">
        <v>9460.09466127825</v>
      </c>
      <c r="AC166" s="341">
        <v>8166.4058588439302</v>
      </c>
      <c r="AD166" s="341">
        <v>7641.4984217814799</v>
      </c>
      <c r="AE166" s="341">
        <v>6479.6259930718297</v>
      </c>
      <c r="AF166" s="341">
        <v>6609.5047324141296</v>
      </c>
      <c r="AG166" s="341">
        <v>6156.3658495424597</v>
      </c>
      <c r="AH166" s="110">
        <f t="shared" ref="AH166:AH194" si="188">AVERAGE(T166:Y166,AB166:AD166,AG166,AVERAGE(Z166:AA166),AVERAGE(AE166:AF166))</f>
        <v>7772.4640120437934</v>
      </c>
      <c r="AQ166" s="77"/>
      <c r="AR166" s="77"/>
      <c r="AS166" s="77"/>
      <c r="AT166" s="77"/>
      <c r="AU166" s="77"/>
      <c r="AV166" s="77"/>
      <c r="AW166" s="77"/>
      <c r="AX166" s="77"/>
      <c r="AY166" s="77"/>
      <c r="AZ166" s="77"/>
      <c r="BA166" s="77"/>
      <c r="BB166" s="77"/>
      <c r="BC166" s="77"/>
      <c r="BD166" s="77"/>
      <c r="BE166" s="77"/>
      <c r="BF166" s="77"/>
      <c r="BG166" s="77"/>
      <c r="BH166" s="77"/>
      <c r="BI166" s="77"/>
      <c r="BJ166" s="77"/>
      <c r="BK166" s="77"/>
      <c r="BL166" s="77"/>
      <c r="BM166" s="77"/>
    </row>
    <row r="167" spans="2:65" x14ac:dyDescent="0.25">
      <c r="B167" s="13">
        <v>1990</v>
      </c>
      <c r="C167" s="341">
        <v>5919.5405588713902</v>
      </c>
      <c r="D167" s="341">
        <v>8171.1956899221695</v>
      </c>
      <c r="E167" s="341">
        <v>9926.9654880599101</v>
      </c>
      <c r="F167" s="341">
        <v>11051.910054952499</v>
      </c>
      <c r="G167" s="341">
        <v>12169.3579065051</v>
      </c>
      <c r="H167" s="341">
        <v>9768.2561936673592</v>
      </c>
      <c r="I167" s="341">
        <v>7839.4459221153202</v>
      </c>
      <c r="J167" s="341">
        <v>9071.3563261143609</v>
      </c>
      <c r="K167" s="341">
        <v>8645.2459613777301</v>
      </c>
      <c r="L167" s="341">
        <v>11196.950115437299</v>
      </c>
      <c r="M167" s="341">
        <v>10720.4748555768</v>
      </c>
      <c r="N167" s="341">
        <v>9140.5105637862798</v>
      </c>
      <c r="O167" s="341">
        <v>8077.0458689291299</v>
      </c>
      <c r="P167" s="341">
        <v>6391.4616760817198</v>
      </c>
      <c r="Q167" s="110">
        <f t="shared" si="187"/>
        <v>9252.1281534103782</v>
      </c>
      <c r="S167" s="13">
        <v>1990</v>
      </c>
      <c r="T167" s="341">
        <v>5980.2639643897801</v>
      </c>
      <c r="U167" s="341">
        <v>8101.1570779651302</v>
      </c>
      <c r="V167" s="341">
        <v>10218.2523182148</v>
      </c>
      <c r="W167" s="341">
        <v>11103.639075855101</v>
      </c>
      <c r="X167" s="341">
        <v>12316.7041159046</v>
      </c>
      <c r="Y167" s="341">
        <v>9753.6206540953299</v>
      </c>
      <c r="Z167" s="341">
        <v>8663.2797250091899</v>
      </c>
      <c r="AA167" s="341">
        <v>9001.9928172288892</v>
      </c>
      <c r="AB167" s="341">
        <v>8512.5492239682208</v>
      </c>
      <c r="AC167" s="341">
        <v>10794.7414816405</v>
      </c>
      <c r="AD167" s="341">
        <v>10293.7034308607</v>
      </c>
      <c r="AE167" s="341">
        <v>9321.7855573868492</v>
      </c>
      <c r="AF167" s="341">
        <v>9518.6913553879094</v>
      </c>
      <c r="AG167" s="341">
        <v>6382.6626458087703</v>
      </c>
      <c r="AH167" s="110">
        <f t="shared" si="188"/>
        <v>9309.1807263507781</v>
      </c>
      <c r="AQ167" s="77"/>
      <c r="AR167" s="77"/>
      <c r="AS167" s="77"/>
      <c r="AT167" s="77"/>
      <c r="AU167" s="77"/>
      <c r="AV167" s="77"/>
      <c r="AW167" s="77"/>
      <c r="AX167" s="77"/>
      <c r="AY167" s="77"/>
      <c r="AZ167" s="77"/>
      <c r="BA167" s="77"/>
      <c r="BB167" s="77"/>
      <c r="BC167" s="77"/>
      <c r="BD167" s="77"/>
      <c r="BE167" s="77"/>
      <c r="BF167" s="77"/>
      <c r="BG167" s="77"/>
      <c r="BH167" s="77"/>
      <c r="BI167" s="77"/>
      <c r="BJ167" s="77"/>
      <c r="BK167" s="77"/>
      <c r="BL167" s="77"/>
      <c r="BM167" s="77"/>
    </row>
    <row r="168" spans="2:65" x14ac:dyDescent="0.25">
      <c r="B168" s="13">
        <v>1991</v>
      </c>
      <c r="C168" s="341">
        <v>5697.8850292901298</v>
      </c>
      <c r="D168" s="341">
        <v>10481.942277917</v>
      </c>
      <c r="E168" s="341">
        <v>10603.009500341999</v>
      </c>
      <c r="F168" s="341">
        <v>12290.7870240836</v>
      </c>
      <c r="G168" s="341">
        <v>13238.045875251901</v>
      </c>
      <c r="H168" s="341">
        <v>10045.1181877404</v>
      </c>
      <c r="I168" s="341">
        <v>8993.1053820494908</v>
      </c>
      <c r="J168" s="341">
        <v>7456.9301692687004</v>
      </c>
      <c r="K168" s="341">
        <v>9442.2410007790004</v>
      </c>
      <c r="L168" s="341">
        <v>10009.3525265639</v>
      </c>
      <c r="M168" s="341">
        <v>11873.120049024499</v>
      </c>
      <c r="N168" s="341">
        <v>9906.6114798295894</v>
      </c>
      <c r="O168" s="341">
        <v>9111.1737469556501</v>
      </c>
      <c r="P168" s="341">
        <v>6221.2622479922802</v>
      </c>
      <c r="Q168" s="110">
        <f t="shared" si="187"/>
        <v>9803.0561756697025</v>
      </c>
      <c r="S168" s="13">
        <v>1991</v>
      </c>
      <c r="T168" s="341">
        <v>5768.5482730211697</v>
      </c>
      <c r="U168" s="341">
        <v>10597.992990263099</v>
      </c>
      <c r="V168" s="341">
        <v>10395.1852739855</v>
      </c>
      <c r="W168" s="341">
        <v>12429.293482727</v>
      </c>
      <c r="X168" s="341">
        <v>13062.1177696546</v>
      </c>
      <c r="Y168" s="341">
        <v>10172.2278716193</v>
      </c>
      <c r="Z168" s="341">
        <v>9115.3173799645901</v>
      </c>
      <c r="AA168" s="341">
        <v>7585.75867131225</v>
      </c>
      <c r="AB168" s="341">
        <v>9368.0545917881409</v>
      </c>
      <c r="AC168" s="341">
        <v>10198.507201476899</v>
      </c>
      <c r="AD168" s="341">
        <v>12165.6370097124</v>
      </c>
      <c r="AE168" s="341">
        <v>9860.38095276889</v>
      </c>
      <c r="AF168" s="341">
        <v>8864.8374863278204</v>
      </c>
      <c r="AG168" s="341">
        <v>6196.4433293332004</v>
      </c>
      <c r="AH168" s="110">
        <f t="shared" si="188"/>
        <v>9838.929586564007</v>
      </c>
      <c r="AQ168" s="77"/>
      <c r="AR168" s="77"/>
      <c r="AS168" s="77"/>
      <c r="AT168" s="77"/>
      <c r="AU168" s="77"/>
      <c r="AV168" s="77"/>
      <c r="AW168" s="77"/>
      <c r="AX168" s="77"/>
      <c r="AY168" s="77"/>
      <c r="AZ168" s="77"/>
      <c r="BA168" s="77"/>
      <c r="BB168" s="77"/>
      <c r="BC168" s="77"/>
      <c r="BD168" s="77"/>
      <c r="BE168" s="77"/>
      <c r="BF168" s="77"/>
      <c r="BG168" s="77"/>
      <c r="BH168" s="77"/>
      <c r="BI168" s="77"/>
      <c r="BJ168" s="77"/>
      <c r="BK168" s="77"/>
      <c r="BL168" s="77"/>
      <c r="BM168" s="77"/>
    </row>
    <row r="169" spans="2:65" x14ac:dyDescent="0.25">
      <c r="B169" s="13">
        <v>1992</v>
      </c>
      <c r="C169" s="341">
        <v>6106.4358766441801</v>
      </c>
      <c r="D169" s="341">
        <v>7946.6381041729501</v>
      </c>
      <c r="E169" s="341">
        <v>7263.1023488946203</v>
      </c>
      <c r="F169" s="341">
        <v>8595.4375472093998</v>
      </c>
      <c r="G169" s="341">
        <v>8092.3247801413499</v>
      </c>
      <c r="H169" s="341">
        <v>8055.9009744803598</v>
      </c>
      <c r="I169" s="341">
        <v>6296.9876306816004</v>
      </c>
      <c r="J169" s="341">
        <v>6361.2705945572598</v>
      </c>
      <c r="K169" s="341">
        <v>8597.0796168585694</v>
      </c>
      <c r="L169" s="341">
        <v>7278.3419529442799</v>
      </c>
      <c r="M169" s="341">
        <v>6373.0561361069003</v>
      </c>
      <c r="N169" s="341">
        <v>6641.3712448884899</v>
      </c>
      <c r="O169" s="341">
        <v>6576.83361469175</v>
      </c>
      <c r="P169" s="341">
        <v>6201.5418482877303</v>
      </c>
      <c r="Q169" s="110">
        <f t="shared" si="187"/>
        <v>7287.34089401249</v>
      </c>
      <c r="S169" s="13">
        <v>1992</v>
      </c>
      <c r="T169" s="341">
        <v>5885.08665983012</v>
      </c>
      <c r="U169" s="341">
        <v>7992.6287527098602</v>
      </c>
      <c r="V169" s="341">
        <v>7231.5343827727402</v>
      </c>
      <c r="W169" s="341">
        <v>8877.5711116204893</v>
      </c>
      <c r="X169" s="341">
        <v>8095.4411974702398</v>
      </c>
      <c r="Y169" s="341">
        <v>8086.6983752331798</v>
      </c>
      <c r="Z169" s="341">
        <v>6378.8365628258598</v>
      </c>
      <c r="AA169" s="341">
        <v>6414.0723208357904</v>
      </c>
      <c r="AB169" s="341">
        <v>8716.1797039872599</v>
      </c>
      <c r="AC169" s="341">
        <v>7045.1824535101796</v>
      </c>
      <c r="AD169" s="341">
        <v>6336.5961590400202</v>
      </c>
      <c r="AE169" s="341">
        <v>6587.0414954115604</v>
      </c>
      <c r="AF169" s="341">
        <v>6438.9589399755696</v>
      </c>
      <c r="AG169" s="341">
        <v>6296.8716571966697</v>
      </c>
      <c r="AH169" s="110">
        <f t="shared" si="188"/>
        <v>7289.437092741261</v>
      </c>
      <c r="AQ169" s="77"/>
      <c r="AR169" s="77"/>
      <c r="AS169" s="77"/>
      <c r="AT169" s="77"/>
      <c r="AU169" s="77"/>
      <c r="AV169" s="77"/>
      <c r="AW169" s="77"/>
      <c r="AX169" s="77"/>
      <c r="AY169" s="77"/>
      <c r="AZ169" s="77"/>
      <c r="BA169" s="77"/>
      <c r="BB169" s="77"/>
      <c r="BC169" s="77"/>
      <c r="BD169" s="77"/>
      <c r="BE169" s="77"/>
      <c r="BF169" s="77"/>
      <c r="BG169" s="77"/>
      <c r="BH169" s="77"/>
      <c r="BI169" s="77"/>
      <c r="BJ169" s="77"/>
      <c r="BK169" s="77"/>
      <c r="BL169" s="77"/>
      <c r="BM169" s="77"/>
    </row>
    <row r="170" spans="2:65" x14ac:dyDescent="0.25">
      <c r="B170" s="13">
        <v>1993</v>
      </c>
      <c r="C170" s="341">
        <v>5411.3581346529299</v>
      </c>
      <c r="D170" s="341">
        <v>7609.4303886631797</v>
      </c>
      <c r="E170" s="341">
        <v>7876.4978801364005</v>
      </c>
      <c r="F170" s="341">
        <v>7295.6496026286504</v>
      </c>
      <c r="G170" s="341">
        <v>5797.0882936141597</v>
      </c>
      <c r="H170" s="341">
        <v>7591.3054541276397</v>
      </c>
      <c r="I170" s="341">
        <v>7793.7344439858698</v>
      </c>
      <c r="J170" s="341">
        <v>5513.6612309042102</v>
      </c>
      <c r="K170" s="341">
        <v>10455.819474161201</v>
      </c>
      <c r="L170" s="341">
        <v>9565.3910817943906</v>
      </c>
      <c r="M170" s="341">
        <v>8152.5836845464701</v>
      </c>
      <c r="N170" s="341">
        <v>7534.25027304997</v>
      </c>
      <c r="O170" s="341">
        <v>7558.5785186191197</v>
      </c>
      <c r="P170" s="341">
        <v>6755.7430131752699</v>
      </c>
      <c r="Q170" s="110">
        <f t="shared" si="187"/>
        <v>7559.2482700649898</v>
      </c>
      <c r="S170" s="13">
        <v>1993</v>
      </c>
      <c r="T170" s="341">
        <v>5429.6805209469503</v>
      </c>
      <c r="U170" s="341">
        <v>7588.8013410478598</v>
      </c>
      <c r="V170" s="341">
        <v>7846.9513684981503</v>
      </c>
      <c r="W170" s="341">
        <v>7540.6822227481298</v>
      </c>
      <c r="X170" s="341">
        <v>5644.95884216181</v>
      </c>
      <c r="Y170" s="342">
        <v>7679.2205090571697</v>
      </c>
      <c r="Z170" s="341">
        <v>7919.7999358035304</v>
      </c>
      <c r="AA170" s="341">
        <v>5621.7050879883</v>
      </c>
      <c r="AB170" s="341">
        <v>10826.3692955971</v>
      </c>
      <c r="AC170" s="341">
        <v>9094.3372511512698</v>
      </c>
      <c r="AD170" s="341">
        <v>8087.9853523783804</v>
      </c>
      <c r="AE170" s="341">
        <v>7297.0842149884102</v>
      </c>
      <c r="AF170" s="341">
        <v>7335.6204481854802</v>
      </c>
      <c r="AG170" s="341">
        <v>6800.5737156879804</v>
      </c>
      <c r="AH170" s="110">
        <f t="shared" si="188"/>
        <v>7552.2221052298037</v>
      </c>
      <c r="AQ170" s="77"/>
      <c r="AR170" s="77"/>
      <c r="AS170" s="77"/>
      <c r="AT170" s="77"/>
      <c r="AU170" s="77"/>
      <c r="AV170" s="77"/>
      <c r="AW170" s="77"/>
      <c r="AX170" s="77"/>
      <c r="AY170" s="77"/>
      <c r="AZ170" s="77"/>
      <c r="BA170" s="77"/>
      <c r="BB170" s="77"/>
      <c r="BC170" s="77"/>
      <c r="BD170" s="77"/>
      <c r="BE170" s="77"/>
      <c r="BF170" s="77"/>
      <c r="BG170" s="77"/>
      <c r="BH170" s="77"/>
      <c r="BI170" s="77"/>
      <c r="BJ170" s="77"/>
      <c r="BK170" s="77"/>
      <c r="BL170" s="77"/>
      <c r="BM170" s="77"/>
    </row>
    <row r="171" spans="2:65" x14ac:dyDescent="0.25">
      <c r="B171" s="13">
        <v>1994</v>
      </c>
      <c r="C171" s="341">
        <v>5829.7254623772797</v>
      </c>
      <c r="D171" s="341">
        <v>7872.2873446105896</v>
      </c>
      <c r="E171" s="341">
        <v>7932.0284085253197</v>
      </c>
      <c r="F171" s="341">
        <v>7166.5927688530501</v>
      </c>
      <c r="G171" s="341">
        <v>7610.49201574378</v>
      </c>
      <c r="H171" s="341">
        <v>7015.5099054080902</v>
      </c>
      <c r="I171" s="341">
        <v>5996.10176618694</v>
      </c>
      <c r="J171" s="341">
        <v>7347.5315647298103</v>
      </c>
      <c r="K171" s="341">
        <v>8365.3068999790103</v>
      </c>
      <c r="L171" s="341">
        <v>7623.3194134637797</v>
      </c>
      <c r="M171" s="341">
        <v>7156.6643574387399</v>
      </c>
      <c r="N171" s="341">
        <v>6663.3471468582102</v>
      </c>
      <c r="O171" s="341">
        <v>6328.1505678015501</v>
      </c>
      <c r="P171" s="341">
        <v>6435.8427180295103</v>
      </c>
      <c r="Q171" s="110">
        <f t="shared" ref="Q171:Q185" si="189">AVERAGE(C171:H171,K171:M171,P171,AVERAGE(I171:J171),AVERAGE(N171:O171))</f>
        <v>7181.2779014347834</v>
      </c>
      <c r="S171" s="13">
        <v>1994</v>
      </c>
      <c r="T171" s="341">
        <v>5921.2863274109104</v>
      </c>
      <c r="U171" s="341">
        <v>7844.1635964368897</v>
      </c>
      <c r="V171" s="342">
        <v>7781.8011221148599</v>
      </c>
      <c r="W171" s="341">
        <v>7665.0549274565101</v>
      </c>
      <c r="X171" s="341">
        <v>7400.8084483937901</v>
      </c>
      <c r="Y171" s="341">
        <v>7326.8396329030702</v>
      </c>
      <c r="Z171" s="342">
        <v>6009.7157485498601</v>
      </c>
      <c r="AA171" s="341">
        <v>7573.6949721485698</v>
      </c>
      <c r="AB171" s="341">
        <v>8553.5155620598198</v>
      </c>
      <c r="AC171" s="342">
        <v>7365.7274122230601</v>
      </c>
      <c r="AD171" s="341">
        <v>6955.7701792624403</v>
      </c>
      <c r="AE171" s="341">
        <v>6713.4316475435098</v>
      </c>
      <c r="AF171" s="341">
        <v>6320.6217363003998</v>
      </c>
      <c r="AG171" s="341">
        <v>6363.8908741389796</v>
      </c>
      <c r="AH171" s="110">
        <f t="shared" si="188"/>
        <v>7207.2991778892911</v>
      </c>
      <c r="AQ171" s="77"/>
      <c r="AR171" s="77"/>
      <c r="AS171" s="77"/>
      <c r="AT171" s="77"/>
      <c r="AU171" s="77"/>
      <c r="AV171" s="77"/>
      <c r="AW171" s="77"/>
      <c r="AX171" s="77"/>
      <c r="AY171" s="77"/>
      <c r="AZ171" s="77"/>
      <c r="BA171" s="77"/>
      <c r="BB171" s="77"/>
      <c r="BC171" s="77"/>
      <c r="BD171" s="77"/>
      <c r="BE171" s="77"/>
      <c r="BF171" s="77"/>
      <c r="BG171" s="77"/>
      <c r="BH171" s="77"/>
      <c r="BI171" s="77"/>
      <c r="BJ171" s="77"/>
      <c r="BK171" s="77"/>
      <c r="BL171" s="77"/>
      <c r="BM171" s="77"/>
    </row>
    <row r="172" spans="2:65" x14ac:dyDescent="0.25">
      <c r="B172" s="13">
        <v>1995</v>
      </c>
      <c r="C172" s="341">
        <v>5708.5159985295404</v>
      </c>
      <c r="D172" s="341">
        <v>7501.1083802614103</v>
      </c>
      <c r="E172" s="341">
        <v>8112.1490450665797</v>
      </c>
      <c r="F172" s="341">
        <v>9063.3036653026902</v>
      </c>
      <c r="G172" s="341">
        <v>9258.7858403665905</v>
      </c>
      <c r="H172" s="341">
        <v>10492.641618236799</v>
      </c>
      <c r="I172" s="341">
        <v>7471.8994075369901</v>
      </c>
      <c r="J172" s="341">
        <v>5994.4837402796602</v>
      </c>
      <c r="K172" s="341">
        <v>9165.8871915745694</v>
      </c>
      <c r="L172" s="341">
        <v>11699.184512084301</v>
      </c>
      <c r="M172" s="341">
        <v>8748.49155313765</v>
      </c>
      <c r="N172" s="341">
        <v>7711.2798684413201</v>
      </c>
      <c r="O172" s="341">
        <v>7372.2583791054503</v>
      </c>
      <c r="P172" s="341">
        <v>6895.3476952251303</v>
      </c>
      <c r="Q172" s="110">
        <f t="shared" si="189"/>
        <v>8410.0313497889128</v>
      </c>
      <c r="S172" s="13">
        <v>1995</v>
      </c>
      <c r="T172" s="341">
        <v>5669.7594736927304</v>
      </c>
      <c r="U172" s="341">
        <v>7607.0885352817104</v>
      </c>
      <c r="V172" s="341">
        <v>8288.9931944237705</v>
      </c>
      <c r="W172" s="341">
        <v>9126.2723895782692</v>
      </c>
      <c r="X172" s="341">
        <v>9510.9526755691404</v>
      </c>
      <c r="Y172" s="341">
        <v>10592.003331366401</v>
      </c>
      <c r="Z172" s="341">
        <v>7254.0656245448999</v>
      </c>
      <c r="AA172" s="341">
        <v>6159.1985705813204</v>
      </c>
      <c r="AB172" s="341">
        <v>9020.1324304177997</v>
      </c>
      <c r="AC172" s="341">
        <v>11154.701049446099</v>
      </c>
      <c r="AD172" s="341">
        <v>9486.3423624754105</v>
      </c>
      <c r="AE172" s="341">
        <v>7606.6379539980799</v>
      </c>
      <c r="AF172" s="341">
        <v>7272.6994925555</v>
      </c>
      <c r="AG172" s="341">
        <v>6937.0308524838001</v>
      </c>
      <c r="AH172" s="110">
        <f t="shared" si="188"/>
        <v>8461.6314262979195</v>
      </c>
      <c r="AQ172" s="77"/>
      <c r="AR172" s="77"/>
      <c r="AS172" s="77"/>
      <c r="AT172" s="77"/>
      <c r="AU172" s="77"/>
      <c r="AV172" s="77"/>
      <c r="AW172" s="77"/>
      <c r="AX172" s="77"/>
      <c r="AY172" s="77"/>
      <c r="AZ172" s="77"/>
      <c r="BA172" s="77"/>
      <c r="BB172" s="77"/>
      <c r="BC172" s="77"/>
      <c r="BD172" s="77"/>
      <c r="BE172" s="77"/>
      <c r="BF172" s="77"/>
      <c r="BG172" s="77"/>
      <c r="BH172" s="77"/>
      <c r="BI172" s="77"/>
      <c r="BJ172" s="77"/>
      <c r="BK172" s="77"/>
      <c r="BL172" s="77"/>
      <c r="BM172" s="77"/>
    </row>
    <row r="173" spans="2:65" x14ac:dyDescent="0.25">
      <c r="B173" s="13">
        <v>1996</v>
      </c>
      <c r="C173" s="341">
        <v>7195.8998683113296</v>
      </c>
      <c r="D173" s="341">
        <v>11369.731005084899</v>
      </c>
      <c r="E173" s="341">
        <v>14980.456089310501</v>
      </c>
      <c r="F173" s="341">
        <v>15363.773545435401</v>
      </c>
      <c r="G173" s="341">
        <v>14788.3368046285</v>
      </c>
      <c r="H173" s="341">
        <v>14385.7759525412</v>
      </c>
      <c r="I173" s="341">
        <v>9561.8386402306005</v>
      </c>
      <c r="J173" s="341">
        <v>11312.1613934167</v>
      </c>
      <c r="K173" s="341">
        <v>10512.534871272501</v>
      </c>
      <c r="L173" s="341">
        <v>12292.951345855399</v>
      </c>
      <c r="M173" s="341">
        <v>12038.780343308301</v>
      </c>
      <c r="N173" s="341">
        <v>9605.6228135097299</v>
      </c>
      <c r="O173" s="341">
        <v>7906.6260350378598</v>
      </c>
      <c r="P173" s="341">
        <v>6686.5019937122997</v>
      </c>
      <c r="Q173" s="110">
        <f t="shared" si="189"/>
        <v>11567.322188379812</v>
      </c>
      <c r="S173" s="13">
        <v>1996</v>
      </c>
      <c r="T173" s="341">
        <v>7217.3811735833397</v>
      </c>
      <c r="U173" s="341">
        <v>11440.558554499799</v>
      </c>
      <c r="V173" s="341">
        <v>14952.5896881075</v>
      </c>
      <c r="W173" s="341">
        <v>15377.4836330125</v>
      </c>
      <c r="X173" s="341">
        <v>15121.1182204222</v>
      </c>
      <c r="Y173" s="341">
        <v>14337.863675128499</v>
      </c>
      <c r="Z173" s="341">
        <v>9855.7190167978606</v>
      </c>
      <c r="AA173" s="341">
        <v>12196.8073986169</v>
      </c>
      <c r="AB173" s="341">
        <v>11162.1744849316</v>
      </c>
      <c r="AC173" s="341">
        <v>12042.288551362</v>
      </c>
      <c r="AD173" s="341">
        <v>11735.993412916299</v>
      </c>
      <c r="AE173" s="341">
        <v>9459.0993759033099</v>
      </c>
      <c r="AF173" s="341">
        <v>9646.9689105063608</v>
      </c>
      <c r="AG173" s="341">
        <v>6723.7750753679802</v>
      </c>
      <c r="AH173" s="110">
        <f t="shared" si="188"/>
        <v>11724.21031835366</v>
      </c>
      <c r="AQ173" s="77"/>
      <c r="AR173" s="77"/>
      <c r="AS173" s="77"/>
      <c r="AT173" s="77"/>
      <c r="AU173" s="77"/>
      <c r="AV173" s="77"/>
      <c r="AW173" s="77"/>
      <c r="AX173" s="77"/>
      <c r="AY173" s="77"/>
      <c r="AZ173" s="77"/>
      <c r="BA173" s="77"/>
      <c r="BB173" s="77"/>
      <c r="BC173" s="77"/>
      <c r="BD173" s="77"/>
      <c r="BE173" s="77"/>
      <c r="BF173" s="77"/>
      <c r="BG173" s="77"/>
      <c r="BH173" s="77"/>
      <c r="BI173" s="77"/>
      <c r="BJ173" s="77"/>
      <c r="BK173" s="77"/>
      <c r="BL173" s="77"/>
      <c r="BM173" s="77"/>
    </row>
    <row r="174" spans="2:65" x14ac:dyDescent="0.25">
      <c r="B174" s="13">
        <v>1997</v>
      </c>
      <c r="C174" s="341">
        <v>6236.5875449829</v>
      </c>
      <c r="D174" s="341">
        <v>8547.0547852165091</v>
      </c>
      <c r="E174" s="341">
        <v>10452.5499329045</v>
      </c>
      <c r="F174" s="341">
        <v>15351.999373659301</v>
      </c>
      <c r="G174" s="341">
        <v>15025.2044768055</v>
      </c>
      <c r="H174" s="341">
        <v>13546.0673409431</v>
      </c>
      <c r="I174" s="341">
        <v>11556.8522685394</v>
      </c>
      <c r="J174" s="341">
        <v>12341.5362067396</v>
      </c>
      <c r="K174" s="341">
        <v>13353.6857714611</v>
      </c>
      <c r="L174" s="341">
        <v>13559.336244947201</v>
      </c>
      <c r="M174" s="341">
        <v>12355.8664011111</v>
      </c>
      <c r="N174" s="341">
        <v>9633.1445569111693</v>
      </c>
      <c r="O174" s="341">
        <v>10717.0868665618</v>
      </c>
      <c r="P174" s="341">
        <v>7955.78850479831</v>
      </c>
      <c r="Q174" s="110">
        <f t="shared" si="189"/>
        <v>11542.370860517125</v>
      </c>
      <c r="S174" s="13">
        <v>1997</v>
      </c>
      <c r="T174" s="341">
        <v>6267.8874667762402</v>
      </c>
      <c r="U174" s="341">
        <v>8537.8252282208196</v>
      </c>
      <c r="V174" s="341">
        <v>10645.7729096679</v>
      </c>
      <c r="W174" s="341">
        <v>15401.849833479801</v>
      </c>
      <c r="X174" s="341">
        <v>15098.27839722</v>
      </c>
      <c r="Y174" s="341">
        <v>13419.603868855</v>
      </c>
      <c r="Z174" s="341">
        <v>11722.6280071045</v>
      </c>
      <c r="AA174" s="341">
        <v>13235.2082627092</v>
      </c>
      <c r="AB174" s="341">
        <v>13910.190819309501</v>
      </c>
      <c r="AC174" s="341">
        <v>13726.157522896299</v>
      </c>
      <c r="AD174" s="341">
        <v>12219.8155710962</v>
      </c>
      <c r="AE174" s="341">
        <v>9965.0540367116391</v>
      </c>
      <c r="AF174" s="341">
        <v>10734.010302777</v>
      </c>
      <c r="AG174" s="341">
        <v>8001.7374661996801</v>
      </c>
      <c r="AH174" s="110">
        <f t="shared" si="188"/>
        <v>11671.464115697718</v>
      </c>
      <c r="AQ174" s="77"/>
      <c r="AR174" s="77"/>
      <c r="AS174" s="77"/>
      <c r="AT174" s="77"/>
      <c r="AU174" s="77"/>
      <c r="AV174" s="77"/>
      <c r="AW174" s="77"/>
      <c r="AX174" s="77"/>
      <c r="AY174" s="77"/>
      <c r="AZ174" s="77"/>
      <c r="BA174" s="77"/>
      <c r="BB174" s="77"/>
      <c r="BC174" s="77"/>
      <c r="BD174" s="77"/>
      <c r="BE174" s="77"/>
      <c r="BF174" s="77"/>
      <c r="BG174" s="77"/>
      <c r="BH174" s="77"/>
      <c r="BI174" s="77"/>
      <c r="BJ174" s="77"/>
      <c r="BK174" s="77"/>
      <c r="BL174" s="77"/>
      <c r="BM174" s="77"/>
    </row>
    <row r="175" spans="2:65" x14ac:dyDescent="0.25">
      <c r="B175" s="13">
        <v>1998</v>
      </c>
      <c r="C175" s="341">
        <v>9175.6589011695196</v>
      </c>
      <c r="D175" s="341">
        <v>9620.75353812098</v>
      </c>
      <c r="E175" s="341">
        <v>9094.5990883523209</v>
      </c>
      <c r="F175" s="341">
        <v>10047.840706011901</v>
      </c>
      <c r="G175" s="341">
        <v>11800.907800561101</v>
      </c>
      <c r="H175" s="341">
        <v>8835.9826632236509</v>
      </c>
      <c r="I175" s="341">
        <v>6826.97608089596</v>
      </c>
      <c r="J175" s="341">
        <v>6639.8231540370898</v>
      </c>
      <c r="K175" s="341">
        <v>11144.1395726345</v>
      </c>
      <c r="L175" s="341">
        <v>11824.480784203601</v>
      </c>
      <c r="M175" s="341">
        <v>10064.3164336259</v>
      </c>
      <c r="N175" s="341">
        <v>9439.0566739748901</v>
      </c>
      <c r="O175" s="341">
        <v>8301.1300525138195</v>
      </c>
      <c r="P175" s="341">
        <v>6698.8663171283897</v>
      </c>
      <c r="Q175" s="110">
        <f t="shared" si="189"/>
        <v>9492.5865654785594</v>
      </c>
      <c r="S175" s="13">
        <v>1998</v>
      </c>
      <c r="T175" s="341">
        <v>8927.5936707276505</v>
      </c>
      <c r="U175" s="341">
        <v>9735.2396564628507</v>
      </c>
      <c r="V175" s="341">
        <v>9276.4665758297506</v>
      </c>
      <c r="W175" s="341">
        <v>10642.0837787073</v>
      </c>
      <c r="X175" s="341">
        <v>11173.4117834402</v>
      </c>
      <c r="Y175" s="341">
        <v>9176.6887759558904</v>
      </c>
      <c r="Z175" s="341">
        <v>7074.7748285463003</v>
      </c>
      <c r="AA175" s="341">
        <v>6872.6610049333403</v>
      </c>
      <c r="AB175" s="341">
        <v>11459.676571892</v>
      </c>
      <c r="AC175" s="341">
        <v>11276.5423347532</v>
      </c>
      <c r="AD175" s="341">
        <v>10009.1091681653</v>
      </c>
      <c r="AE175" s="341">
        <v>9661.34133474808</v>
      </c>
      <c r="AF175" s="341">
        <v>8201.0425012547094</v>
      </c>
      <c r="AG175" s="341">
        <v>6758.5841943952701</v>
      </c>
      <c r="AH175" s="110">
        <f t="shared" si="188"/>
        <v>9528.3588620892187</v>
      </c>
      <c r="AQ175" s="77"/>
      <c r="AR175" s="77"/>
      <c r="AS175" s="77"/>
      <c r="AT175" s="77"/>
      <c r="AU175" s="77"/>
      <c r="AV175" s="77"/>
      <c r="AW175" s="77"/>
      <c r="AX175" s="77"/>
      <c r="AY175" s="77"/>
      <c r="AZ175" s="77"/>
      <c r="BA175" s="77"/>
      <c r="BB175" s="77"/>
      <c r="BC175" s="77"/>
      <c r="BD175" s="77"/>
      <c r="BE175" s="77"/>
      <c r="BF175" s="77"/>
      <c r="BG175" s="77"/>
      <c r="BH175" s="77"/>
      <c r="BI175" s="77"/>
      <c r="BJ175" s="77"/>
      <c r="BK175" s="77"/>
      <c r="BL175" s="77"/>
      <c r="BM175" s="77"/>
    </row>
    <row r="176" spans="2:65" x14ac:dyDescent="0.25">
      <c r="B176" s="13">
        <v>1999</v>
      </c>
      <c r="C176" s="341">
        <v>6049.2884030294099</v>
      </c>
      <c r="D176" s="341">
        <v>7428.6878739516096</v>
      </c>
      <c r="E176" s="341">
        <v>9759.2397588229906</v>
      </c>
      <c r="F176" s="341">
        <v>13814.2779535343</v>
      </c>
      <c r="G176" s="341">
        <v>12881.896625773699</v>
      </c>
      <c r="H176" s="341">
        <v>13740.255774666301</v>
      </c>
      <c r="I176" s="341">
        <v>9028.6412515088196</v>
      </c>
      <c r="J176" s="341">
        <v>8967.9743679380699</v>
      </c>
      <c r="K176" s="341">
        <v>9423.3300848385206</v>
      </c>
      <c r="L176" s="341">
        <v>11986.553782380999</v>
      </c>
      <c r="M176" s="341">
        <v>12480.7850622675</v>
      </c>
      <c r="N176" s="341">
        <v>11058.5312787204</v>
      </c>
      <c r="O176" s="341">
        <v>11150.4702245894</v>
      </c>
      <c r="P176" s="341">
        <v>6690.41814454423</v>
      </c>
      <c r="Q176" s="110">
        <f t="shared" si="189"/>
        <v>10363.128502098991</v>
      </c>
      <c r="S176" s="13">
        <v>1999</v>
      </c>
      <c r="T176" s="341">
        <v>5991.2152062472696</v>
      </c>
      <c r="U176" s="342">
        <v>7472.0973257250198</v>
      </c>
      <c r="V176" s="341">
        <v>9638.8590452918597</v>
      </c>
      <c r="W176" s="341">
        <v>14074.0311157325</v>
      </c>
      <c r="X176" s="341">
        <v>12806.510277170901</v>
      </c>
      <c r="Y176" s="341">
        <v>14030.3555942413</v>
      </c>
      <c r="Z176" s="341">
        <v>8977.7254097130499</v>
      </c>
      <c r="AA176" s="341">
        <v>9666.7765650149704</v>
      </c>
      <c r="AB176" s="341">
        <v>9111.0134124151391</v>
      </c>
      <c r="AC176" s="341">
        <v>12002.001416309</v>
      </c>
      <c r="AD176" s="341">
        <v>12749.0831848365</v>
      </c>
      <c r="AE176" s="341">
        <v>11213.742300871399</v>
      </c>
      <c r="AF176" s="341">
        <v>11212.23355717</v>
      </c>
      <c r="AG176" s="341">
        <v>6636.0484486474197</v>
      </c>
      <c r="AH176" s="110">
        <f t="shared" si="188"/>
        <v>10420.537828583469</v>
      </c>
      <c r="AQ176" s="77"/>
      <c r="AR176" s="77"/>
      <c r="AS176" s="77"/>
      <c r="AT176" s="77"/>
      <c r="AU176" s="77"/>
      <c r="AV176" s="77"/>
      <c r="AW176" s="77"/>
      <c r="AX176" s="77"/>
      <c r="AY176" s="77"/>
      <c r="AZ176" s="77"/>
      <c r="BA176" s="77"/>
      <c r="BB176" s="77"/>
      <c r="BC176" s="77"/>
      <c r="BD176" s="77"/>
      <c r="BE176" s="77"/>
      <c r="BF176" s="77"/>
      <c r="BG176" s="77"/>
      <c r="BH176" s="77"/>
      <c r="BI176" s="77"/>
      <c r="BJ176" s="77"/>
      <c r="BK176" s="77"/>
      <c r="BL176" s="77"/>
      <c r="BM176" s="77"/>
    </row>
    <row r="177" spans="2:65" x14ac:dyDescent="0.25">
      <c r="B177" s="13">
        <v>2000</v>
      </c>
      <c r="C177" s="341">
        <v>6013.7516619362696</v>
      </c>
      <c r="D177" s="341">
        <v>10358.501339837299</v>
      </c>
      <c r="E177" s="341">
        <v>11038.018424018301</v>
      </c>
      <c r="F177" s="341">
        <v>11572.4932147612</v>
      </c>
      <c r="G177" s="341">
        <v>10800.552935428699</v>
      </c>
      <c r="H177" s="341">
        <v>10138.144463000899</v>
      </c>
      <c r="I177" s="341">
        <v>9856.2547896818105</v>
      </c>
      <c r="J177" s="341">
        <v>10066.5899748232</v>
      </c>
      <c r="K177" s="341">
        <v>9673.2225838106206</v>
      </c>
      <c r="L177" s="341">
        <v>7975.3818550104497</v>
      </c>
      <c r="M177" s="341">
        <v>9362.2660225811505</v>
      </c>
      <c r="N177" s="341">
        <v>8273.6299862473697</v>
      </c>
      <c r="O177" s="341">
        <v>6531.0549300891998</v>
      </c>
      <c r="P177" s="341">
        <v>6153.0714813132399</v>
      </c>
      <c r="Q177" s="110">
        <f t="shared" si="189"/>
        <v>9204.0974018432444</v>
      </c>
      <c r="S177" s="13">
        <v>2000</v>
      </c>
      <c r="T177" s="341">
        <v>5997.0432087210502</v>
      </c>
      <c r="U177" s="341">
        <v>10533.3673937154</v>
      </c>
      <c r="V177" s="341">
        <v>11115.612565744799</v>
      </c>
      <c r="W177" s="341">
        <v>11823.425204659699</v>
      </c>
      <c r="X177" s="341">
        <v>11393.887621486299</v>
      </c>
      <c r="Y177" s="341">
        <v>10170.810602597499</v>
      </c>
      <c r="Z177" s="341">
        <v>8972.90896637486</v>
      </c>
      <c r="AA177" s="341">
        <v>10603.668542568301</v>
      </c>
      <c r="AB177" s="341">
        <v>9662.7596835859804</v>
      </c>
      <c r="AC177" s="341">
        <v>8796.2892971062593</v>
      </c>
      <c r="AD177" s="341">
        <v>9025.2304235592401</v>
      </c>
      <c r="AE177" s="341">
        <v>8365.0610715183502</v>
      </c>
      <c r="AF177" s="341">
        <v>6434.5374017474796</v>
      </c>
      <c r="AG177" s="341">
        <v>6126.8624814897303</v>
      </c>
      <c r="AH177" s="110">
        <f t="shared" si="188"/>
        <v>9319.4480394808725</v>
      </c>
      <c r="AQ177" s="77"/>
      <c r="AR177" s="77"/>
      <c r="AS177" s="77"/>
      <c r="AT177" s="77"/>
      <c r="AU177" s="77"/>
      <c r="AV177" s="77"/>
      <c r="AW177" s="77"/>
      <c r="AX177" s="77"/>
      <c r="AY177" s="77"/>
      <c r="AZ177" s="77"/>
      <c r="BA177" s="77"/>
      <c r="BB177" s="77"/>
      <c r="BC177" s="77"/>
      <c r="BD177" s="77"/>
      <c r="BE177" s="77"/>
      <c r="BF177" s="77"/>
      <c r="BG177" s="77"/>
      <c r="BH177" s="77"/>
      <c r="BI177" s="77"/>
      <c r="BJ177" s="77"/>
      <c r="BK177" s="77"/>
      <c r="BL177" s="77"/>
      <c r="BM177" s="77"/>
    </row>
    <row r="178" spans="2:65" x14ac:dyDescent="0.25">
      <c r="B178" s="13">
        <v>2001</v>
      </c>
      <c r="C178" s="341">
        <v>5912.6216972145303</v>
      </c>
      <c r="D178" s="341">
        <v>7581.9536984595698</v>
      </c>
      <c r="E178" s="341">
        <v>7687.30140824506</v>
      </c>
      <c r="F178" s="341">
        <v>7914.3045833351098</v>
      </c>
      <c r="G178" s="341">
        <v>8100.0115603579698</v>
      </c>
      <c r="H178" s="341">
        <v>6714.5244777991702</v>
      </c>
      <c r="I178" s="341">
        <v>5352.4005797785303</v>
      </c>
      <c r="J178" s="341">
        <v>4539.5899042731999</v>
      </c>
      <c r="K178" s="341">
        <v>6702.4176743332</v>
      </c>
      <c r="L178" s="341">
        <v>6655.0418228856897</v>
      </c>
      <c r="M178" s="341">
        <v>6641.9431896946498</v>
      </c>
      <c r="N178" s="341">
        <v>7052.1938732449398</v>
      </c>
      <c r="O178" s="341">
        <v>6342.0056005359202</v>
      </c>
      <c r="P178" s="341">
        <v>6016.0995434966399</v>
      </c>
      <c r="Q178" s="110">
        <f t="shared" si="189"/>
        <v>6797.4428862281566</v>
      </c>
      <c r="S178" s="13">
        <v>2001</v>
      </c>
      <c r="T178" s="341">
        <v>5993.5246457645499</v>
      </c>
      <c r="U178" s="341">
        <v>7613.3734242110804</v>
      </c>
      <c r="V178" s="341">
        <v>7634.8599011761098</v>
      </c>
      <c r="W178" s="341">
        <v>7936.0119090816197</v>
      </c>
      <c r="X178" s="341">
        <v>8153.4748913205503</v>
      </c>
      <c r="Y178" s="341">
        <v>6685.04462770191</v>
      </c>
      <c r="Z178" s="341">
        <v>5454.0353770530501</v>
      </c>
      <c r="AA178" s="341">
        <v>4658.2687094101602</v>
      </c>
      <c r="AB178" s="341">
        <v>6857.1880078525</v>
      </c>
      <c r="AC178" s="341">
        <v>6538.9816016289997</v>
      </c>
      <c r="AD178" s="341">
        <v>6654.3238502613603</v>
      </c>
      <c r="AE178" s="341">
        <v>7058.2646720885696</v>
      </c>
      <c r="AF178" s="341">
        <v>6363.8607383955004</v>
      </c>
      <c r="AG178" s="341">
        <v>6017.2043583677696</v>
      </c>
      <c r="AH178" s="110">
        <f t="shared" si="188"/>
        <v>6820.9334971533399</v>
      </c>
      <c r="AQ178" s="77"/>
      <c r="AR178" s="77"/>
      <c r="AS178" s="77"/>
      <c r="AT178" s="77"/>
      <c r="AU178" s="77"/>
      <c r="AV178" s="77"/>
      <c r="AW178" s="77"/>
      <c r="AX178" s="77"/>
      <c r="AY178" s="77"/>
      <c r="AZ178" s="77"/>
      <c r="BA178" s="77"/>
      <c r="BB178" s="77"/>
      <c r="BC178" s="77"/>
      <c r="BD178" s="77"/>
      <c r="BE178" s="77"/>
      <c r="BF178" s="77"/>
      <c r="BG178" s="77"/>
      <c r="BH178" s="77"/>
      <c r="BI178" s="77"/>
      <c r="BJ178" s="77"/>
      <c r="BK178" s="77"/>
      <c r="BL178" s="77"/>
      <c r="BM178" s="77"/>
    </row>
    <row r="179" spans="2:65" x14ac:dyDescent="0.25">
      <c r="B179" s="13">
        <v>2002</v>
      </c>
      <c r="C179" s="341">
        <v>5346.7298514531703</v>
      </c>
      <c r="D179" s="341">
        <v>7211.8279598269201</v>
      </c>
      <c r="E179" s="341">
        <v>8397.3471479439704</v>
      </c>
      <c r="F179" s="341">
        <v>7957.4931575148503</v>
      </c>
      <c r="G179" s="341">
        <v>7560.3351400936899</v>
      </c>
      <c r="H179" s="341">
        <v>7577.8836522790498</v>
      </c>
      <c r="I179" s="341">
        <v>7956.3509521674396</v>
      </c>
      <c r="J179" s="341">
        <v>9492.76761641554</v>
      </c>
      <c r="K179" s="341">
        <v>9242.9608803266601</v>
      </c>
      <c r="L179" s="341">
        <v>11677.9500105876</v>
      </c>
      <c r="M179" s="341">
        <v>10940.7066337008</v>
      </c>
      <c r="N179" s="341">
        <v>7508.4955987077701</v>
      </c>
      <c r="O179" s="341">
        <v>7472.5575582720103</v>
      </c>
      <c r="P179" s="341">
        <v>6356.9836791622702</v>
      </c>
      <c r="Q179" s="110">
        <f t="shared" si="189"/>
        <v>8207.1086646391977</v>
      </c>
      <c r="S179" s="13">
        <v>2002</v>
      </c>
      <c r="T179" s="341">
        <v>5393.1575649984097</v>
      </c>
      <c r="U179" s="341">
        <v>7246.14993902273</v>
      </c>
      <c r="V179" s="341">
        <v>8500.0774978445606</v>
      </c>
      <c r="W179" s="342">
        <v>8059.2253020540802</v>
      </c>
      <c r="X179" s="342">
        <v>7531.70722534379</v>
      </c>
      <c r="Y179" s="341">
        <v>7909.0028026561304</v>
      </c>
      <c r="Z179" s="341">
        <v>7797.8584221584297</v>
      </c>
      <c r="AA179" s="341">
        <v>9778.6404804562007</v>
      </c>
      <c r="AB179" s="341">
        <v>9594.4954977257603</v>
      </c>
      <c r="AC179" s="341">
        <v>11035.808414523201</v>
      </c>
      <c r="AD179" s="341">
        <v>10910.195900345499</v>
      </c>
      <c r="AE179" s="341">
        <v>7506.4396815047903</v>
      </c>
      <c r="AF179" s="341">
        <v>7312.4768356329396</v>
      </c>
      <c r="AG179" s="341">
        <v>6314.4277477615096</v>
      </c>
      <c r="AH179" s="110">
        <f t="shared" si="188"/>
        <v>8224.3296335126543</v>
      </c>
      <c r="AQ179" s="77"/>
      <c r="AR179" s="77"/>
      <c r="AS179" s="77"/>
      <c r="AT179" s="77"/>
      <c r="AU179" s="77"/>
      <c r="AV179" s="77"/>
      <c r="AW179" s="77"/>
      <c r="AX179" s="77"/>
      <c r="AY179" s="77"/>
      <c r="AZ179" s="77"/>
      <c r="BA179" s="77"/>
      <c r="BB179" s="77"/>
      <c r="BC179" s="77"/>
      <c r="BD179" s="77"/>
      <c r="BE179" s="77"/>
      <c r="BF179" s="77"/>
      <c r="BG179" s="77"/>
      <c r="BH179" s="77"/>
      <c r="BI179" s="77"/>
      <c r="BJ179" s="77"/>
      <c r="BK179" s="77"/>
      <c r="BL179" s="77"/>
      <c r="BM179" s="77"/>
    </row>
    <row r="180" spans="2:65" x14ac:dyDescent="0.25">
      <c r="B180" s="13">
        <v>2003</v>
      </c>
      <c r="C180" s="341">
        <v>5871.8421678067098</v>
      </c>
      <c r="D180" s="341">
        <v>7987.8165973666501</v>
      </c>
      <c r="E180" s="341">
        <v>7656.8339997869698</v>
      </c>
      <c r="F180" s="341">
        <v>8016.9099513718702</v>
      </c>
      <c r="G180" s="341">
        <v>8407.2103645877705</v>
      </c>
      <c r="H180" s="341">
        <v>9791.7054084688807</v>
      </c>
      <c r="I180" s="341">
        <v>7737.2224275230901</v>
      </c>
      <c r="J180" s="341">
        <v>7848.3078513800301</v>
      </c>
      <c r="K180" s="341">
        <v>7969.1933691411296</v>
      </c>
      <c r="L180" s="341">
        <v>10568.3751043108</v>
      </c>
      <c r="M180" s="341">
        <v>7026.7981599341801</v>
      </c>
      <c r="N180" s="341">
        <v>6200.3624131176502</v>
      </c>
      <c r="O180" s="341">
        <v>6388.9812755554904</v>
      </c>
      <c r="P180" s="341">
        <v>6066.7727148320801</v>
      </c>
      <c r="Q180" s="110">
        <f t="shared" si="189"/>
        <v>7787.5745684495987</v>
      </c>
      <c r="S180" s="13">
        <v>2003</v>
      </c>
      <c r="T180" s="341">
        <v>5899.9399591538304</v>
      </c>
      <c r="U180" s="341">
        <v>8062.6475002188199</v>
      </c>
      <c r="V180" s="341">
        <v>7631.4253104518602</v>
      </c>
      <c r="W180" s="341">
        <v>8440.8371152245709</v>
      </c>
      <c r="X180" s="341">
        <v>7873.5556384671099</v>
      </c>
      <c r="Y180" s="341">
        <v>9973.6402845788707</v>
      </c>
      <c r="Z180" s="341">
        <v>7736.52862124084</v>
      </c>
      <c r="AA180" s="341">
        <v>7967.8292875842999</v>
      </c>
      <c r="AB180" s="341">
        <v>8715.5119618684803</v>
      </c>
      <c r="AC180" s="341">
        <v>10080.080536674501</v>
      </c>
      <c r="AD180" s="341">
        <v>7191.3064911906804</v>
      </c>
      <c r="AE180" s="341">
        <v>6067.8765912677</v>
      </c>
      <c r="AF180" s="342">
        <v>6279.7928550118604</v>
      </c>
      <c r="AG180" s="341">
        <v>6041.6377874093396</v>
      </c>
      <c r="AH180" s="110">
        <f t="shared" si="188"/>
        <v>7828.0496885658686</v>
      </c>
      <c r="AQ180" s="77"/>
      <c r="AR180" s="77"/>
      <c r="AS180" s="77"/>
      <c r="AT180" s="77"/>
      <c r="AU180" s="77"/>
      <c r="AV180" s="77"/>
      <c r="AW180" s="77"/>
      <c r="AX180" s="77"/>
      <c r="AY180" s="77"/>
      <c r="AZ180" s="77"/>
      <c r="BA180" s="77"/>
      <c r="BB180" s="77"/>
      <c r="BC180" s="77"/>
      <c r="BD180" s="77"/>
      <c r="BE180" s="77"/>
      <c r="BF180" s="77"/>
      <c r="BG180" s="77"/>
      <c r="BH180" s="77"/>
      <c r="BI180" s="77"/>
      <c r="BJ180" s="77"/>
      <c r="BK180" s="77"/>
      <c r="BL180" s="77"/>
      <c r="BM180" s="77"/>
    </row>
    <row r="181" spans="2:65" x14ac:dyDescent="0.25">
      <c r="B181" s="13">
        <v>2004</v>
      </c>
      <c r="C181" s="341">
        <v>5625.0742712743104</v>
      </c>
      <c r="D181" s="341">
        <v>8404.7600741961505</v>
      </c>
      <c r="E181" s="341">
        <v>9177.0799174793192</v>
      </c>
      <c r="F181" s="341">
        <v>9126.6632019197204</v>
      </c>
      <c r="G181" s="341">
        <v>8462.6751041425505</v>
      </c>
      <c r="H181" s="341">
        <v>7538.3397731591003</v>
      </c>
      <c r="I181" s="341">
        <v>7246.3119205058401</v>
      </c>
      <c r="J181" s="341">
        <v>6942.6772028646701</v>
      </c>
      <c r="K181" s="341">
        <v>7825.33044166129</v>
      </c>
      <c r="L181" s="341">
        <v>9175.3945666546297</v>
      </c>
      <c r="M181" s="341">
        <v>7239.5322366780902</v>
      </c>
      <c r="N181" s="341">
        <v>6129.12712694742</v>
      </c>
      <c r="O181" s="341">
        <v>7010.9568205904498</v>
      </c>
      <c r="P181" s="341">
        <v>6496.3462518984697</v>
      </c>
      <c r="Q181" s="110">
        <f t="shared" si="189"/>
        <v>7727.9776978764858</v>
      </c>
      <c r="S181" s="13">
        <v>2004</v>
      </c>
      <c r="T181" s="341">
        <v>5669.9230963181799</v>
      </c>
      <c r="U181" s="341">
        <v>8409.7680760097901</v>
      </c>
      <c r="V181" s="341">
        <v>9244.0332453557094</v>
      </c>
      <c r="W181" s="341">
        <v>9402.3177006752394</v>
      </c>
      <c r="X181" s="341">
        <v>8685.5342230394799</v>
      </c>
      <c r="Y181" s="341">
        <v>7770.14468504454</v>
      </c>
      <c r="Z181" s="341">
        <v>7085.4400104837796</v>
      </c>
      <c r="AA181" s="341">
        <v>6579.3321754584904</v>
      </c>
      <c r="AB181" s="341">
        <v>8279.4199138746299</v>
      </c>
      <c r="AC181" s="341">
        <v>8881.5685540738505</v>
      </c>
      <c r="AD181" s="341">
        <v>7167.9989106954299</v>
      </c>
      <c r="AE181" s="341">
        <v>6165.1277440530203</v>
      </c>
      <c r="AF181" s="341">
        <v>7168.1010399537499</v>
      </c>
      <c r="AG181" s="341">
        <v>6509.7050278070701</v>
      </c>
      <c r="AH181" s="110">
        <f t="shared" si="188"/>
        <v>7793.2844931557038</v>
      </c>
      <c r="AQ181" s="77"/>
      <c r="AR181" s="77"/>
      <c r="AS181" s="77"/>
      <c r="AT181" s="77"/>
      <c r="AU181" s="77"/>
      <c r="AV181" s="77"/>
      <c r="AW181" s="77"/>
      <c r="AX181" s="77"/>
      <c r="AY181" s="77"/>
      <c r="AZ181" s="77"/>
      <c r="BA181" s="77"/>
      <c r="BB181" s="77"/>
      <c r="BC181" s="77"/>
      <c r="BD181" s="77"/>
      <c r="BE181" s="77"/>
      <c r="BF181" s="77"/>
      <c r="BG181" s="77"/>
      <c r="BH181" s="77"/>
      <c r="BI181" s="77"/>
      <c r="BJ181" s="77"/>
      <c r="BK181" s="77"/>
      <c r="BL181" s="77"/>
      <c r="BM181" s="77"/>
    </row>
    <row r="182" spans="2:65" x14ac:dyDescent="0.25">
      <c r="B182" s="13">
        <v>2005</v>
      </c>
      <c r="C182" s="341">
        <v>6739.2160949374502</v>
      </c>
      <c r="D182" s="341">
        <v>8539.1060590399593</v>
      </c>
      <c r="E182" s="341">
        <v>10022.3150505301</v>
      </c>
      <c r="F182" s="341">
        <v>10072.6133331485</v>
      </c>
      <c r="G182" s="341">
        <v>11059.0927390987</v>
      </c>
      <c r="H182" s="341">
        <v>7834.96696886673</v>
      </c>
      <c r="I182" s="341">
        <v>5884.6185085694397</v>
      </c>
      <c r="J182" s="341">
        <v>5565.7735755826197</v>
      </c>
      <c r="K182" s="341">
        <v>7915.7122724598503</v>
      </c>
      <c r="L182" s="341">
        <v>8844.4348721151891</v>
      </c>
      <c r="M182" s="341">
        <v>8210.5300330870105</v>
      </c>
      <c r="N182" s="341">
        <v>7091.9141905044198</v>
      </c>
      <c r="O182" s="341">
        <v>6579.8409798024204</v>
      </c>
      <c r="P182" s="341">
        <v>6405.3830431427205</v>
      </c>
      <c r="Q182" s="110">
        <f t="shared" si="189"/>
        <v>8183.7036744713041</v>
      </c>
      <c r="S182" s="13">
        <v>2005</v>
      </c>
      <c r="T182" s="341">
        <v>6697.8369049715402</v>
      </c>
      <c r="U182" s="341">
        <v>8610.5375090164507</v>
      </c>
      <c r="V182" s="341">
        <v>10127.4547306199</v>
      </c>
      <c r="W182" s="341">
        <v>10472.534631398499</v>
      </c>
      <c r="X182" s="341">
        <v>11086.5098410917</v>
      </c>
      <c r="Y182" s="341">
        <v>8022.5107862621498</v>
      </c>
      <c r="Z182" s="341">
        <v>5821.1895532866001</v>
      </c>
      <c r="AA182" s="341">
        <v>5478.4860530545402</v>
      </c>
      <c r="AB182" s="342">
        <v>7911.4829927678102</v>
      </c>
      <c r="AC182" s="341">
        <v>8759.3746271208092</v>
      </c>
      <c r="AD182" s="341">
        <v>8423.0401663901994</v>
      </c>
      <c r="AE182" s="341">
        <v>7025.2170038815602</v>
      </c>
      <c r="AF182" s="341">
        <v>6625.2712607795002</v>
      </c>
      <c r="AG182" s="341">
        <v>6408.0197538246903</v>
      </c>
      <c r="AH182" s="110">
        <f t="shared" si="188"/>
        <v>8249.5319899137357</v>
      </c>
      <c r="AQ182" s="77"/>
      <c r="AR182" s="77"/>
      <c r="AS182" s="77"/>
      <c r="AT182" s="77"/>
      <c r="AU182" s="77"/>
      <c r="AV182" s="77"/>
      <c r="AW182" s="77"/>
      <c r="AX182" s="77"/>
      <c r="AY182" s="77"/>
      <c r="AZ182" s="77"/>
      <c r="BA182" s="77"/>
      <c r="BB182" s="77"/>
      <c r="BC182" s="77"/>
      <c r="BD182" s="77"/>
      <c r="BE182" s="77"/>
      <c r="BF182" s="77"/>
      <c r="BG182" s="77"/>
      <c r="BH182" s="77"/>
      <c r="BI182" s="77"/>
      <c r="BJ182" s="77"/>
      <c r="BK182" s="77"/>
      <c r="BL182" s="77"/>
      <c r="BM182" s="77"/>
    </row>
    <row r="183" spans="2:65" x14ac:dyDescent="0.25">
      <c r="B183" s="13">
        <v>2006</v>
      </c>
      <c r="C183" s="341">
        <v>5452.4255636980497</v>
      </c>
      <c r="D183" s="341">
        <v>8595.4168765635804</v>
      </c>
      <c r="E183" s="341">
        <v>9138.9813270471095</v>
      </c>
      <c r="F183" s="341">
        <v>12117.715586529999</v>
      </c>
      <c r="G183" s="341">
        <v>13338.901382890301</v>
      </c>
      <c r="H183" s="341">
        <v>9379.2352586359302</v>
      </c>
      <c r="I183" s="341">
        <v>11085.0768042118</v>
      </c>
      <c r="J183" s="341">
        <v>9601.2553785834298</v>
      </c>
      <c r="K183" s="341">
        <v>11612.697610418199</v>
      </c>
      <c r="L183" s="341">
        <v>11377.9835412582</v>
      </c>
      <c r="M183" s="341">
        <v>8684.6265095565996</v>
      </c>
      <c r="N183" s="341">
        <v>6885.3634129534503</v>
      </c>
      <c r="O183" s="341">
        <v>6461.9007425629297</v>
      </c>
      <c r="P183" s="341">
        <v>6111.09204825714</v>
      </c>
      <c r="Q183" s="110">
        <f t="shared" si="189"/>
        <v>9402.1561561675753</v>
      </c>
      <c r="S183" s="13">
        <v>2006</v>
      </c>
      <c r="T183" s="341">
        <v>5496.45799078033</v>
      </c>
      <c r="U183" s="341">
        <v>8570.1955430218404</v>
      </c>
      <c r="V183" s="341">
        <v>9319.04382166096</v>
      </c>
      <c r="W183" s="341">
        <v>12404.289404792</v>
      </c>
      <c r="X183" s="341">
        <v>13464.722321736701</v>
      </c>
      <c r="Y183" s="341">
        <v>9418.3562908655003</v>
      </c>
      <c r="Z183" s="341">
        <v>11139.732437156101</v>
      </c>
      <c r="AA183" s="341">
        <v>9694.4794555012104</v>
      </c>
      <c r="AB183" s="341">
        <v>11073.895689622101</v>
      </c>
      <c r="AC183" s="341">
        <v>11647.9643939166</v>
      </c>
      <c r="AD183" s="341">
        <v>8464.9099381120304</v>
      </c>
      <c r="AE183" s="341">
        <v>6619.2446100370198</v>
      </c>
      <c r="AF183" s="341">
        <v>6367.8764592160996</v>
      </c>
      <c r="AG183" s="341">
        <v>6123.1297713090999</v>
      </c>
      <c r="AH183" s="110">
        <f t="shared" si="188"/>
        <v>9407.8026372310323</v>
      </c>
      <c r="AQ183" s="77"/>
      <c r="AR183" s="77"/>
      <c r="AS183" s="77"/>
      <c r="AT183" s="77"/>
      <c r="AU183" s="77"/>
      <c r="AV183" s="77"/>
      <c r="AW183" s="77"/>
      <c r="AX183" s="77"/>
      <c r="AY183" s="77"/>
      <c r="AZ183" s="77"/>
      <c r="BA183" s="77"/>
      <c r="BB183" s="77"/>
      <c r="BC183" s="77"/>
      <c r="BD183" s="77"/>
      <c r="BE183" s="77"/>
      <c r="BF183" s="77"/>
      <c r="BG183" s="77"/>
      <c r="BH183" s="77"/>
      <c r="BI183" s="77"/>
      <c r="BJ183" s="77"/>
      <c r="BK183" s="77"/>
      <c r="BL183" s="77"/>
      <c r="BM183" s="77"/>
    </row>
    <row r="184" spans="2:65" x14ac:dyDescent="0.25">
      <c r="B184" s="13">
        <v>2007</v>
      </c>
      <c r="C184" s="341">
        <v>5612.0323365575396</v>
      </c>
      <c r="D184" s="341">
        <v>8178.13342980162</v>
      </c>
      <c r="E184" s="341">
        <v>9205.6483841500904</v>
      </c>
      <c r="F184" s="341">
        <v>11416.6253229663</v>
      </c>
      <c r="G184" s="341">
        <v>9793.2350614850293</v>
      </c>
      <c r="H184" s="341">
        <v>11462.596367398901</v>
      </c>
      <c r="I184" s="341">
        <v>9293.5272814274103</v>
      </c>
      <c r="J184" s="341">
        <v>7560.2203194839003</v>
      </c>
      <c r="K184" s="341">
        <v>9413.7574793438907</v>
      </c>
      <c r="L184" s="341">
        <v>9383.8513071591806</v>
      </c>
      <c r="M184" s="341">
        <v>9003.5207165262</v>
      </c>
      <c r="N184" s="341">
        <v>6686.6929648804698</v>
      </c>
      <c r="O184" s="341">
        <v>6274.4116534996301</v>
      </c>
      <c r="P184" s="341">
        <v>5835.0179888020402</v>
      </c>
      <c r="Q184" s="110">
        <f t="shared" si="189"/>
        <v>8684.3203753197067</v>
      </c>
      <c r="S184" s="13">
        <v>2007</v>
      </c>
      <c r="T184" s="341">
        <v>5676.5702463488697</v>
      </c>
      <c r="U184" s="341">
        <v>8093.7569488050704</v>
      </c>
      <c r="V184" s="341">
        <v>9558.2363677530393</v>
      </c>
      <c r="W184" s="341">
        <v>11571.5644470879</v>
      </c>
      <c r="X184" s="341">
        <v>10111.093679928999</v>
      </c>
      <c r="Y184" s="341">
        <v>11373.020209874299</v>
      </c>
      <c r="Z184" s="341">
        <v>9437.1717094039304</v>
      </c>
      <c r="AA184" s="341">
        <v>7787.5231978769398</v>
      </c>
      <c r="AB184" s="341">
        <v>9152.2924930757599</v>
      </c>
      <c r="AC184" s="341">
        <v>9719.8966836781292</v>
      </c>
      <c r="AD184" s="341">
        <v>9022.0013040351405</v>
      </c>
      <c r="AE184" s="341">
        <v>6695.0766268408497</v>
      </c>
      <c r="AF184" s="341">
        <v>6297.2668780148997</v>
      </c>
      <c r="AG184" s="341">
        <v>5813.5624433663697</v>
      </c>
      <c r="AH184" s="110">
        <f t="shared" si="188"/>
        <v>8766.7095025018261</v>
      </c>
      <c r="AQ184" s="77"/>
      <c r="AR184" s="77"/>
      <c r="AS184" s="77"/>
      <c r="AT184" s="77"/>
      <c r="AU184" s="77"/>
      <c r="AV184" s="77"/>
      <c r="AW184" s="77"/>
      <c r="AX184" s="77"/>
      <c r="AY184" s="77"/>
      <c r="AZ184" s="77"/>
      <c r="BA184" s="77"/>
      <c r="BB184" s="77"/>
      <c r="BC184" s="77"/>
      <c r="BD184" s="77"/>
      <c r="BE184" s="77"/>
      <c r="BF184" s="77"/>
      <c r="BG184" s="77"/>
      <c r="BH184" s="77"/>
      <c r="BI184" s="77"/>
      <c r="BJ184" s="77"/>
      <c r="BK184" s="77"/>
      <c r="BL184" s="77"/>
      <c r="BM184" s="77"/>
    </row>
    <row r="185" spans="2:65" x14ac:dyDescent="0.25">
      <c r="B185" s="13">
        <v>2008</v>
      </c>
      <c r="C185" s="341">
        <v>5641.9393047093699</v>
      </c>
      <c r="D185" s="341">
        <v>8212.41852067933</v>
      </c>
      <c r="E185" s="341">
        <v>7922.9502524960099</v>
      </c>
      <c r="F185" s="341">
        <v>9849.4214922859792</v>
      </c>
      <c r="G185" s="341">
        <v>8637.7405007001507</v>
      </c>
      <c r="H185" s="341">
        <v>8368.7678305020909</v>
      </c>
      <c r="I185" s="341">
        <v>6911.9234169289202</v>
      </c>
      <c r="J185" s="341">
        <v>5578.6293623428601</v>
      </c>
      <c r="K185" s="341">
        <v>10015.4057957275</v>
      </c>
      <c r="L185" s="341">
        <v>13092.367838831</v>
      </c>
      <c r="M185" s="341">
        <v>10221.0144909101</v>
      </c>
      <c r="N185" s="341">
        <v>7322.8836046202296</v>
      </c>
      <c r="O185" s="341">
        <v>7982.9425842294304</v>
      </c>
      <c r="P185" s="341">
        <v>6554.3266009286899</v>
      </c>
      <c r="Q185" s="110">
        <f t="shared" si="189"/>
        <v>8534.5451759859134</v>
      </c>
      <c r="S185" s="13">
        <v>2008</v>
      </c>
      <c r="T185" s="341">
        <v>5690.1805715723403</v>
      </c>
      <c r="U185" s="341">
        <v>8255.4434196532202</v>
      </c>
      <c r="V185" s="341">
        <v>8022.7943942379297</v>
      </c>
      <c r="W185" s="341">
        <v>9823.6739188405099</v>
      </c>
      <c r="X185" s="341">
        <v>8846.6862399031706</v>
      </c>
      <c r="Y185" s="341">
        <v>8350.88205805906</v>
      </c>
      <c r="Z185" s="341">
        <v>6825.9350103385596</v>
      </c>
      <c r="AA185" s="342">
        <v>5602.0826922364304</v>
      </c>
      <c r="AB185" s="341">
        <v>10008.4960499676</v>
      </c>
      <c r="AC185" s="341">
        <v>12728.470161027401</v>
      </c>
      <c r="AD185" s="341">
        <v>10295.5756151935</v>
      </c>
      <c r="AE185" s="341">
        <v>7347.5221016615797</v>
      </c>
      <c r="AF185" s="341">
        <v>8125.1635925289302</v>
      </c>
      <c r="AG185" s="341">
        <v>6489.6191409146904</v>
      </c>
      <c r="AH185" s="110">
        <f t="shared" si="188"/>
        <v>8538.5144389793477</v>
      </c>
      <c r="AQ185" s="77"/>
      <c r="AR185" s="77"/>
      <c r="AS185" s="77"/>
      <c r="AT185" s="77"/>
      <c r="AU185" s="77"/>
      <c r="AV185" s="77"/>
      <c r="AW185" s="77"/>
      <c r="AX185" s="77"/>
      <c r="AY185" s="77"/>
      <c r="AZ185" s="77"/>
      <c r="BA185" s="77"/>
      <c r="BB185" s="77"/>
      <c r="BC185" s="77"/>
      <c r="BD185" s="77"/>
      <c r="BE185" s="77"/>
      <c r="BF185" s="77"/>
      <c r="BG185" s="77"/>
      <c r="BH185" s="77"/>
      <c r="BI185" s="77"/>
      <c r="BJ185" s="77"/>
      <c r="BK185" s="77"/>
      <c r="BL185" s="77"/>
      <c r="BM185" s="77"/>
    </row>
    <row r="186" spans="2:65" x14ac:dyDescent="0.25">
      <c r="B186" s="13">
        <f>B185+1</f>
        <v>2009</v>
      </c>
      <c r="C186" s="58"/>
      <c r="D186" s="58"/>
      <c r="E186" s="58"/>
      <c r="F186" s="58"/>
      <c r="G186" s="58"/>
      <c r="H186" s="58"/>
      <c r="I186" s="58"/>
      <c r="J186" s="58"/>
      <c r="K186" s="58"/>
      <c r="L186" s="58"/>
      <c r="M186" s="58"/>
      <c r="N186" s="58"/>
      <c r="O186" s="58"/>
      <c r="P186" s="58"/>
      <c r="Q186" s="59"/>
      <c r="S186" s="13">
        <f>S185+1</f>
        <v>2009</v>
      </c>
      <c r="T186" s="341">
        <v>5896.0449699526198</v>
      </c>
      <c r="U186" s="341">
        <v>7883.7216093409797</v>
      </c>
      <c r="V186" s="341">
        <v>8803.6181145607497</v>
      </c>
      <c r="W186" s="341">
        <v>10442.3696214473</v>
      </c>
      <c r="X186" s="341">
        <v>8811.8888376761006</v>
      </c>
      <c r="Y186" s="341">
        <v>8095.7151921087398</v>
      </c>
      <c r="Z186" s="341">
        <v>9228.9238257020206</v>
      </c>
      <c r="AA186" s="341">
        <v>8427.5015094252303</v>
      </c>
      <c r="AB186" s="341">
        <v>9570.5962139067306</v>
      </c>
      <c r="AC186" s="341">
        <v>9417.4909996494498</v>
      </c>
      <c r="AD186" s="341">
        <v>6327.4591423116699</v>
      </c>
      <c r="AE186" s="341">
        <v>6308.41024930603</v>
      </c>
      <c r="AF186" s="341">
        <v>5974.5215779933496</v>
      </c>
      <c r="AG186" s="341">
        <v>6258.4247371228303</v>
      </c>
      <c r="AH186" s="110">
        <f t="shared" si="188"/>
        <v>8039.7506682742069</v>
      </c>
      <c r="AQ186" s="77"/>
      <c r="AR186" s="77"/>
      <c r="AS186" s="77"/>
      <c r="AT186" s="77"/>
      <c r="AU186" s="77"/>
      <c r="AV186" s="77"/>
      <c r="AW186" s="77"/>
      <c r="AX186" s="77"/>
      <c r="AY186" s="77"/>
      <c r="AZ186" s="77"/>
      <c r="BA186" s="77"/>
      <c r="BB186" s="77"/>
      <c r="BC186" s="77"/>
      <c r="BD186" s="77"/>
      <c r="BE186" s="77"/>
      <c r="BF186" s="77"/>
      <c r="BG186" s="77"/>
      <c r="BH186" s="77"/>
      <c r="BI186" s="77"/>
      <c r="BJ186" s="77"/>
      <c r="BK186" s="77"/>
      <c r="BL186" s="77"/>
      <c r="BM186" s="77"/>
    </row>
    <row r="187" spans="2:65" x14ac:dyDescent="0.25">
      <c r="B187" s="13">
        <f t="shared" ref="B187:B195" si="190">B186+1</f>
        <v>2010</v>
      </c>
      <c r="C187" s="58"/>
      <c r="D187" s="58"/>
      <c r="E187" s="58"/>
      <c r="F187" s="58"/>
      <c r="G187" s="58"/>
      <c r="H187" s="58"/>
      <c r="I187" s="58"/>
      <c r="J187" s="58"/>
      <c r="K187" s="58"/>
      <c r="L187" s="58"/>
      <c r="M187" s="58"/>
      <c r="N187" s="58"/>
      <c r="O187" s="58"/>
      <c r="P187" s="58"/>
      <c r="Q187" s="59"/>
      <c r="S187" s="13">
        <f t="shared" ref="S187:S194" si="191">S186+1</f>
        <v>2010</v>
      </c>
      <c r="T187" s="341">
        <v>5850.7759460791804</v>
      </c>
      <c r="U187" s="341">
        <v>7459.3762609560099</v>
      </c>
      <c r="V187" s="341">
        <v>7899.8513830629499</v>
      </c>
      <c r="W187" s="341">
        <v>8581.4488037407209</v>
      </c>
      <c r="X187" s="341">
        <v>8516.2560183002897</v>
      </c>
      <c r="Y187" s="341">
        <v>6825.7298135514002</v>
      </c>
      <c r="Z187" s="341">
        <v>5288.8739423917004</v>
      </c>
      <c r="AA187" s="341">
        <v>5019.8228813932201</v>
      </c>
      <c r="AB187" s="341">
        <v>6689.3550963971402</v>
      </c>
      <c r="AC187" s="341">
        <v>11805.3081294191</v>
      </c>
      <c r="AD187" s="341">
        <v>8961.7240952765496</v>
      </c>
      <c r="AE187" s="341">
        <v>6506.19610739986</v>
      </c>
      <c r="AF187" s="341">
        <v>6061.9089322865002</v>
      </c>
      <c r="AG187" s="342">
        <v>6024.8750340717397</v>
      </c>
      <c r="AH187" s="110">
        <f t="shared" si="188"/>
        <v>7504.4251260492265</v>
      </c>
      <c r="AQ187" s="77"/>
      <c r="AR187" s="77"/>
      <c r="AS187" s="77"/>
      <c r="AT187" s="77"/>
      <c r="AU187" s="77"/>
      <c r="AV187" s="77"/>
      <c r="AW187" s="77"/>
      <c r="AX187" s="77"/>
      <c r="AY187" s="77"/>
      <c r="AZ187" s="77"/>
      <c r="BA187" s="77"/>
      <c r="BB187" s="77"/>
      <c r="BC187" s="77"/>
      <c r="BD187" s="77"/>
      <c r="BE187" s="77"/>
      <c r="BF187" s="77"/>
      <c r="BG187" s="77"/>
      <c r="BH187" s="77"/>
      <c r="BI187" s="77"/>
      <c r="BJ187" s="77"/>
      <c r="BK187" s="77"/>
      <c r="BL187" s="77"/>
      <c r="BM187" s="77"/>
    </row>
    <row r="188" spans="2:65" x14ac:dyDescent="0.25">
      <c r="B188" s="13">
        <f t="shared" si="190"/>
        <v>2011</v>
      </c>
      <c r="C188" s="58"/>
      <c r="D188" s="58"/>
      <c r="E188" s="58"/>
      <c r="F188" s="58"/>
      <c r="G188" s="58"/>
      <c r="H188" s="58"/>
      <c r="I188" s="58"/>
      <c r="J188" s="58"/>
      <c r="K188" s="58"/>
      <c r="L188" s="58"/>
      <c r="M188" s="58"/>
      <c r="N188" s="58"/>
      <c r="O188" s="58"/>
      <c r="P188" s="58"/>
      <c r="Q188" s="59"/>
      <c r="S188" s="13">
        <f t="shared" si="191"/>
        <v>2011</v>
      </c>
      <c r="T188" s="341">
        <v>5595.6128348365401</v>
      </c>
      <c r="U188" s="341">
        <v>7571.2416526378302</v>
      </c>
      <c r="V188" s="341">
        <v>9687.1614364344605</v>
      </c>
      <c r="W188" s="341">
        <v>12467.568343757201</v>
      </c>
      <c r="X188" s="341">
        <v>13635.4168255813</v>
      </c>
      <c r="Y188" s="341">
        <v>11216.7328577022</v>
      </c>
      <c r="Z188" s="341">
        <v>12496.003761894301</v>
      </c>
      <c r="AA188" s="341">
        <v>7944.9094397240797</v>
      </c>
      <c r="AB188" s="341">
        <v>11811.196842671299</v>
      </c>
      <c r="AC188" s="341">
        <v>13466.8443350333</v>
      </c>
      <c r="AD188" s="341">
        <v>14588.832762555099</v>
      </c>
      <c r="AE188" s="341">
        <v>11112.7734172952</v>
      </c>
      <c r="AF188" s="341">
        <v>9608.8813241805892</v>
      </c>
      <c r="AG188" s="341">
        <v>6708.7631502762597</v>
      </c>
      <c r="AH188" s="110">
        <f t="shared" si="188"/>
        <v>10610.887917752714</v>
      </c>
      <c r="AQ188" s="77"/>
      <c r="AR188" s="77"/>
      <c r="AS188" s="77"/>
      <c r="AT188" s="77"/>
      <c r="AU188" s="77"/>
      <c r="AV188" s="77"/>
      <c r="AW188" s="77"/>
      <c r="AX188" s="77"/>
      <c r="AY188" s="77"/>
      <c r="AZ188" s="77"/>
      <c r="BA188" s="77"/>
      <c r="BB188" s="77"/>
      <c r="BC188" s="77"/>
      <c r="BD188" s="77"/>
      <c r="BE188" s="77"/>
      <c r="BF188" s="77"/>
      <c r="BG188" s="77"/>
      <c r="BH188" s="77"/>
      <c r="BI188" s="77"/>
      <c r="BJ188" s="77"/>
      <c r="BK188" s="77"/>
      <c r="BL188" s="77"/>
      <c r="BM188" s="77"/>
    </row>
    <row r="189" spans="2:65" x14ac:dyDescent="0.25">
      <c r="B189" s="13">
        <f t="shared" si="190"/>
        <v>2012</v>
      </c>
      <c r="C189" s="58"/>
      <c r="D189" s="58"/>
      <c r="E189" s="58"/>
      <c r="F189" s="58"/>
      <c r="G189" s="58"/>
      <c r="H189" s="58"/>
      <c r="I189" s="58"/>
      <c r="J189" s="58"/>
      <c r="K189" s="58"/>
      <c r="L189" s="58"/>
      <c r="M189" s="58"/>
      <c r="N189" s="58"/>
      <c r="O189" s="58"/>
      <c r="P189" s="58"/>
      <c r="Q189" s="59"/>
      <c r="S189" s="13">
        <f t="shared" si="191"/>
        <v>2012</v>
      </c>
      <c r="T189" s="341">
        <v>6308.1986633668203</v>
      </c>
      <c r="U189" s="341">
        <v>8188.8267231378104</v>
      </c>
      <c r="V189" s="341">
        <v>8933.2148931788306</v>
      </c>
      <c r="W189" s="341">
        <v>10491.7508082273</v>
      </c>
      <c r="X189" s="341">
        <v>9795.6243015030195</v>
      </c>
      <c r="Y189" s="341">
        <v>10419.4150785863</v>
      </c>
      <c r="Z189" s="341">
        <v>12282.1698734129</v>
      </c>
      <c r="AA189" s="341">
        <v>12788.638777947899</v>
      </c>
      <c r="AB189" s="341">
        <v>12377.8424103575</v>
      </c>
      <c r="AC189" s="341">
        <v>12681.4802556962</v>
      </c>
      <c r="AD189" s="341">
        <v>13135.3857711647</v>
      </c>
      <c r="AE189" s="341">
        <v>10411.534497691</v>
      </c>
      <c r="AF189" s="341">
        <v>10268.5360764748</v>
      </c>
      <c r="AG189" s="341">
        <v>6399.2099116561503</v>
      </c>
      <c r="AH189" s="110">
        <f t="shared" si="188"/>
        <v>10133.865702469826</v>
      </c>
      <c r="AQ189" s="77"/>
      <c r="AR189" s="77"/>
      <c r="AS189" s="77"/>
      <c r="AT189" s="77"/>
      <c r="AU189" s="77"/>
      <c r="AV189" s="77"/>
      <c r="AW189" s="77"/>
      <c r="AX189" s="77"/>
      <c r="AY189" s="77"/>
      <c r="AZ189" s="77"/>
      <c r="BA189" s="77"/>
      <c r="BB189" s="77"/>
      <c r="BC189" s="77"/>
      <c r="BD189" s="77"/>
      <c r="BE189" s="77"/>
      <c r="BF189" s="77"/>
      <c r="BG189" s="77"/>
      <c r="BH189" s="77"/>
      <c r="BI189" s="77"/>
      <c r="BJ189" s="77"/>
      <c r="BK189" s="77"/>
      <c r="BL189" s="77"/>
      <c r="BM189" s="77"/>
    </row>
    <row r="190" spans="2:65" x14ac:dyDescent="0.25">
      <c r="B190" s="13">
        <f t="shared" si="190"/>
        <v>2013</v>
      </c>
      <c r="C190" s="58"/>
      <c r="D190" s="58"/>
      <c r="E190" s="58"/>
      <c r="F190" s="58"/>
      <c r="G190" s="58"/>
      <c r="H190" s="58"/>
      <c r="I190" s="58"/>
      <c r="J190" s="58"/>
      <c r="K190" s="58"/>
      <c r="L190" s="58"/>
      <c r="M190" s="58"/>
      <c r="N190" s="58"/>
      <c r="O190" s="58"/>
      <c r="P190" s="58"/>
      <c r="Q190" s="59"/>
      <c r="S190" s="13">
        <f t="shared" si="191"/>
        <v>2013</v>
      </c>
      <c r="T190" s="341">
        <v>5777.7922900024896</v>
      </c>
      <c r="U190" s="341">
        <v>9333.4923901648799</v>
      </c>
      <c r="V190" s="341">
        <v>11216.1297842481</v>
      </c>
      <c r="W190" s="341">
        <v>10795.7775357316</v>
      </c>
      <c r="X190" s="341">
        <v>9102.5937433232302</v>
      </c>
      <c r="Y190" s="341">
        <v>7683.12682934451</v>
      </c>
      <c r="Z190" s="341">
        <v>10646.0954948371</v>
      </c>
      <c r="AA190" s="341">
        <v>8477.9497463943298</v>
      </c>
      <c r="AB190" s="341">
        <v>9574.0806715797899</v>
      </c>
      <c r="AC190" s="341">
        <v>11416.9048940499</v>
      </c>
      <c r="AD190" s="341">
        <v>9423.3058041001605</v>
      </c>
      <c r="AE190" s="341">
        <v>7747.9350315802303</v>
      </c>
      <c r="AF190" s="341">
        <v>6990.0089689795104</v>
      </c>
      <c r="AG190" s="341">
        <v>6597.9756470991197</v>
      </c>
      <c r="AH190" s="110">
        <f t="shared" si="188"/>
        <v>8987.6811842116131</v>
      </c>
      <c r="AQ190" s="77"/>
      <c r="AR190" s="77"/>
      <c r="AS190" s="77"/>
      <c r="AT190" s="77"/>
      <c r="AU190" s="77"/>
      <c r="AV190" s="77"/>
      <c r="AW190" s="77"/>
      <c r="AX190" s="77"/>
      <c r="AY190" s="77"/>
      <c r="AZ190" s="77"/>
      <c r="BA190" s="77"/>
      <c r="BB190" s="77"/>
      <c r="BC190" s="77"/>
      <c r="BD190" s="77"/>
      <c r="BE190" s="77"/>
      <c r="BF190" s="77"/>
      <c r="BG190" s="77"/>
      <c r="BH190" s="77"/>
      <c r="BI190" s="77"/>
      <c r="BJ190" s="77"/>
      <c r="BK190" s="77"/>
      <c r="BL190" s="77"/>
      <c r="BM190" s="77"/>
    </row>
    <row r="191" spans="2:65" x14ac:dyDescent="0.25">
      <c r="B191" s="13">
        <f t="shared" si="190"/>
        <v>2014</v>
      </c>
      <c r="C191" s="58"/>
      <c r="D191" s="58"/>
      <c r="E191" s="58"/>
      <c r="F191" s="58"/>
      <c r="G191" s="58"/>
      <c r="H191" s="58"/>
      <c r="I191" s="58"/>
      <c r="J191" s="58"/>
      <c r="K191" s="58"/>
      <c r="L191" s="58"/>
      <c r="M191" s="58"/>
      <c r="N191" s="58"/>
      <c r="O191" s="58"/>
      <c r="P191" s="58"/>
      <c r="Q191" s="59"/>
      <c r="S191" s="13">
        <f t="shared" si="191"/>
        <v>2014</v>
      </c>
      <c r="T191" s="341">
        <v>6001.8374191229104</v>
      </c>
      <c r="U191" s="341">
        <v>7725.1854591196798</v>
      </c>
      <c r="V191" s="341">
        <v>7887.5980591971202</v>
      </c>
      <c r="W191" s="341">
        <v>10270.4457018946</v>
      </c>
      <c r="X191" s="341">
        <v>8292.3491377442897</v>
      </c>
      <c r="Y191" s="341">
        <v>12084.010799330499</v>
      </c>
      <c r="Z191" s="341">
        <v>10767.3999298586</v>
      </c>
      <c r="AA191" s="341">
        <v>9076.5227476211803</v>
      </c>
      <c r="AB191" s="341">
        <v>9765.3525933431392</v>
      </c>
      <c r="AC191" s="341">
        <v>10723.0029476446</v>
      </c>
      <c r="AD191" s="341">
        <v>10433.8756081722</v>
      </c>
      <c r="AE191" s="341">
        <v>8885.39624390475</v>
      </c>
      <c r="AF191" s="341">
        <v>8019.1720343141496</v>
      </c>
      <c r="AG191" s="341">
        <v>6364.9233301545401</v>
      </c>
      <c r="AH191" s="110">
        <f t="shared" si="188"/>
        <v>8993.568877797743</v>
      </c>
      <c r="AQ191" s="77"/>
      <c r="AR191" s="77"/>
      <c r="AS191" s="77"/>
      <c r="AT191" s="77"/>
      <c r="AU191" s="77"/>
      <c r="AV191" s="77"/>
      <c r="AW191" s="77"/>
      <c r="AX191" s="77"/>
      <c r="AY191" s="77"/>
      <c r="AZ191" s="77"/>
      <c r="BA191" s="77"/>
      <c r="BB191" s="77"/>
      <c r="BC191" s="77"/>
      <c r="BD191" s="77"/>
      <c r="BE191" s="77"/>
      <c r="BF191" s="77"/>
      <c r="BG191" s="77"/>
      <c r="BH191" s="77"/>
      <c r="BI191" s="77"/>
      <c r="BJ191" s="77"/>
      <c r="BK191" s="77"/>
      <c r="BL191" s="77"/>
      <c r="BM191" s="77"/>
    </row>
    <row r="192" spans="2:65" x14ac:dyDescent="0.25">
      <c r="B192" s="13">
        <f t="shared" si="190"/>
        <v>2015</v>
      </c>
      <c r="C192" s="58"/>
      <c r="D192" s="58"/>
      <c r="E192" s="58"/>
      <c r="F192" s="58"/>
      <c r="G192" s="58"/>
      <c r="H192" s="58"/>
      <c r="I192" s="58"/>
      <c r="J192" s="58"/>
      <c r="K192" s="58"/>
      <c r="L192" s="58"/>
      <c r="M192" s="58"/>
      <c r="N192" s="58"/>
      <c r="O192" s="58"/>
      <c r="P192" s="58"/>
      <c r="Q192" s="59"/>
      <c r="S192" s="13">
        <f t="shared" si="191"/>
        <v>2015</v>
      </c>
      <c r="T192" s="341">
        <v>5742.9608604159303</v>
      </c>
      <c r="U192" s="341">
        <v>9237.7120393402292</v>
      </c>
      <c r="V192" s="341">
        <v>10964.1312190812</v>
      </c>
      <c r="W192" s="341">
        <v>12422.859054205999</v>
      </c>
      <c r="X192" s="341">
        <v>12810.125217073801</v>
      </c>
      <c r="Y192" s="341">
        <v>12864.3530995988</v>
      </c>
      <c r="Z192" s="341">
        <v>8719.4973011700804</v>
      </c>
      <c r="AA192" s="341">
        <v>6524.9829614980399</v>
      </c>
      <c r="AB192" s="341">
        <v>7440.3590712970199</v>
      </c>
      <c r="AC192" s="341">
        <v>7186.6378680063699</v>
      </c>
      <c r="AD192" s="341">
        <v>6241.4495136936803</v>
      </c>
      <c r="AE192" s="341">
        <v>6628.50867304438</v>
      </c>
      <c r="AF192" s="341">
        <v>6318.0898957735199</v>
      </c>
      <c r="AG192" s="341">
        <v>5839.7258958166003</v>
      </c>
      <c r="AH192" s="110">
        <f t="shared" si="188"/>
        <v>8737.154437856052</v>
      </c>
      <c r="AQ192" s="77"/>
      <c r="AR192" s="77"/>
      <c r="AS192" s="77"/>
      <c r="AT192" s="77"/>
      <c r="AU192" s="77"/>
      <c r="AV192" s="77"/>
      <c r="AW192" s="77"/>
      <c r="AX192" s="77"/>
      <c r="AY192" s="77"/>
      <c r="AZ192" s="77"/>
      <c r="BA192" s="77"/>
      <c r="BB192" s="77"/>
      <c r="BC192" s="77"/>
      <c r="BD192" s="77"/>
      <c r="BE192" s="77"/>
      <c r="BF192" s="77"/>
      <c r="BG192" s="77"/>
      <c r="BH192" s="77"/>
      <c r="BI192" s="77"/>
      <c r="BJ192" s="77"/>
      <c r="BK192" s="77"/>
      <c r="BL192" s="77"/>
      <c r="BM192" s="77"/>
    </row>
    <row r="193" spans="2:65" x14ac:dyDescent="0.25">
      <c r="B193" s="13">
        <f t="shared" si="190"/>
        <v>2016</v>
      </c>
      <c r="C193" s="58"/>
      <c r="D193" s="58"/>
      <c r="E193" s="58"/>
      <c r="F193" s="58"/>
      <c r="G193" s="58"/>
      <c r="H193" s="58"/>
      <c r="I193" s="58"/>
      <c r="J193" s="58"/>
      <c r="K193" s="58"/>
      <c r="L193" s="58"/>
      <c r="M193" s="58"/>
      <c r="N193" s="58"/>
      <c r="O193" s="58"/>
      <c r="P193" s="58"/>
      <c r="Q193" s="59"/>
      <c r="S193" s="13">
        <f t="shared" si="191"/>
        <v>2016</v>
      </c>
      <c r="T193" s="341">
        <v>5745.4620511571202</v>
      </c>
      <c r="U193" s="341">
        <v>7514.7907433406799</v>
      </c>
      <c r="V193" s="341">
        <v>8662.2746028045694</v>
      </c>
      <c r="W193" s="341">
        <v>9056.2423896665696</v>
      </c>
      <c r="X193" s="341">
        <v>7800.5551213255403</v>
      </c>
      <c r="Y193" s="341">
        <v>10767.592453577799</v>
      </c>
      <c r="Z193" s="341">
        <v>11744.390042695801</v>
      </c>
      <c r="AA193" s="341">
        <v>11343.311566741901</v>
      </c>
      <c r="AB193" s="341">
        <v>10059.565277572599</v>
      </c>
      <c r="AC193" s="341">
        <v>8869.2437583542796</v>
      </c>
      <c r="AD193" s="342">
        <v>6645.3750111231302</v>
      </c>
      <c r="AE193" s="342">
        <v>6395.4083419348099</v>
      </c>
      <c r="AF193" s="341">
        <v>6242.0648459528702</v>
      </c>
      <c r="AG193" s="341">
        <v>6263.4427970687402</v>
      </c>
      <c r="AH193" s="110">
        <f t="shared" si="188"/>
        <v>8270.594300387811</v>
      </c>
      <c r="AQ193" s="77"/>
      <c r="AR193" s="77"/>
      <c r="AS193" s="77"/>
      <c r="AT193" s="77"/>
      <c r="AU193" s="77"/>
      <c r="AV193" s="77"/>
      <c r="AW193" s="77"/>
      <c r="AX193" s="77"/>
      <c r="AY193" s="77"/>
      <c r="AZ193" s="77"/>
      <c r="BA193" s="77"/>
      <c r="BB193" s="77"/>
      <c r="BC193" s="77"/>
      <c r="BD193" s="77"/>
      <c r="BE193" s="77"/>
      <c r="BF193" s="77"/>
      <c r="BG193" s="77"/>
      <c r="BH193" s="77"/>
      <c r="BI193" s="77"/>
      <c r="BJ193" s="77"/>
      <c r="BK193" s="77"/>
      <c r="BL193" s="77"/>
      <c r="BM193" s="77"/>
    </row>
    <row r="194" spans="2:65" x14ac:dyDescent="0.25">
      <c r="B194" s="13">
        <f t="shared" si="190"/>
        <v>2017</v>
      </c>
      <c r="C194" s="58"/>
      <c r="D194" s="58"/>
      <c r="E194" s="58"/>
      <c r="F194" s="58"/>
      <c r="G194" s="58"/>
      <c r="H194" s="58"/>
      <c r="I194" s="58"/>
      <c r="J194" s="58"/>
      <c r="K194" s="58"/>
      <c r="L194" s="58"/>
      <c r="M194" s="58"/>
      <c r="N194" s="58"/>
      <c r="O194" s="58"/>
      <c r="P194" s="58"/>
      <c r="Q194" s="59"/>
      <c r="S194" s="13">
        <f t="shared" si="191"/>
        <v>2017</v>
      </c>
      <c r="T194" s="341">
        <v>5650.7103767940098</v>
      </c>
      <c r="U194" s="341">
        <v>10478.6224007205</v>
      </c>
      <c r="V194" s="341">
        <v>9394.7011852542091</v>
      </c>
      <c r="W194" s="341">
        <v>12028.639162902</v>
      </c>
      <c r="X194" s="341">
        <v>11333.4746855311</v>
      </c>
      <c r="Y194" s="341">
        <v>14527.2846385061</v>
      </c>
      <c r="Z194" s="341">
        <v>13876.0067217817</v>
      </c>
      <c r="AA194" s="341">
        <v>12244.1882556696</v>
      </c>
      <c r="AB194" s="341">
        <v>12535.901544451401</v>
      </c>
      <c r="AC194" s="341">
        <v>12170.3427524501</v>
      </c>
      <c r="AD194" s="341">
        <v>8931.5042459519991</v>
      </c>
      <c r="AE194" s="341">
        <v>8827.0961909683501</v>
      </c>
      <c r="AF194" s="341">
        <v>8069.20287339275</v>
      </c>
      <c r="AG194" s="341">
        <v>6192.2784885949304</v>
      </c>
      <c r="AH194" s="110">
        <f t="shared" si="188"/>
        <v>10395.975541838548</v>
      </c>
      <c r="AQ194" s="77"/>
      <c r="AR194" s="77"/>
      <c r="AS194" s="77"/>
      <c r="AT194" s="77"/>
      <c r="AU194" s="77"/>
      <c r="AV194" s="77"/>
      <c r="AW194" s="77"/>
      <c r="AX194" s="77"/>
      <c r="AY194" s="77"/>
      <c r="AZ194" s="77"/>
      <c r="BA194" s="77"/>
      <c r="BB194" s="77"/>
      <c r="BC194" s="77"/>
      <c r="BD194" s="77"/>
      <c r="BE194" s="77"/>
      <c r="BF194" s="77"/>
      <c r="BG194" s="77"/>
      <c r="BH194" s="77"/>
      <c r="BI194" s="77"/>
      <c r="BJ194" s="77"/>
      <c r="BK194" s="77"/>
      <c r="BL194" s="77"/>
      <c r="BM194" s="77"/>
    </row>
    <row r="195" spans="2:65" x14ac:dyDescent="0.25">
      <c r="B195" s="13">
        <f t="shared" si="190"/>
        <v>2018</v>
      </c>
      <c r="C195" s="58"/>
      <c r="D195" s="58"/>
      <c r="E195" s="58"/>
      <c r="F195" s="58"/>
      <c r="G195" s="58"/>
      <c r="H195" s="58"/>
      <c r="I195" s="58"/>
      <c r="J195" s="58"/>
      <c r="K195" s="58"/>
      <c r="L195" s="58"/>
      <c r="M195" s="58"/>
      <c r="N195" s="58"/>
      <c r="O195" s="58"/>
      <c r="P195" s="58"/>
      <c r="Q195" s="59"/>
      <c r="S195" s="13">
        <f>S194+1</f>
        <v>2018</v>
      </c>
      <c r="T195" s="341">
        <v>5757.7208722352998</v>
      </c>
      <c r="U195" s="341">
        <v>6867.6194533546104</v>
      </c>
      <c r="V195" s="341">
        <v>9177.7646176479193</v>
      </c>
      <c r="W195" s="341">
        <v>12761.582912853601</v>
      </c>
      <c r="X195" s="341">
        <v>13412.7081270462</v>
      </c>
      <c r="Y195" s="341">
        <v>11372.4102590279</v>
      </c>
      <c r="Z195" s="341">
        <v>9981.6455809304098</v>
      </c>
      <c r="AA195" s="341">
        <v>9874.3764305919303</v>
      </c>
      <c r="AB195" s="341">
        <v>12606.1102921003</v>
      </c>
      <c r="AC195" s="341">
        <v>11907.1912415308</v>
      </c>
      <c r="AD195" s="341">
        <v>8941.2385803635898</v>
      </c>
      <c r="AE195" s="341">
        <v>7498.0496415608504</v>
      </c>
      <c r="AF195" s="341">
        <v>7250.9459869657103</v>
      </c>
      <c r="AG195" s="341">
        <v>6334.1320024067199</v>
      </c>
      <c r="AH195" s="110">
        <f>AVERAGE(T195:Y195,AB195:AD195,AG195,AVERAGE(Z195:AA195),AVERAGE(AE195:AF195))</f>
        <v>9703.4155982159482</v>
      </c>
      <c r="AQ195" s="77"/>
      <c r="AR195" s="77"/>
      <c r="AS195" s="77"/>
      <c r="AT195" s="77"/>
      <c r="AU195" s="77"/>
      <c r="AV195" s="77"/>
      <c r="AW195" s="77"/>
      <c r="AX195" s="77"/>
      <c r="AY195" s="77"/>
      <c r="AZ195" s="77"/>
      <c r="BA195" s="77"/>
      <c r="BB195" s="77"/>
      <c r="BC195" s="77"/>
      <c r="BD195" s="77"/>
      <c r="BE195" s="77"/>
      <c r="BF195" s="77"/>
      <c r="BG195" s="77"/>
      <c r="BH195" s="77"/>
      <c r="BI195" s="77"/>
      <c r="BJ195" s="77"/>
      <c r="BK195" s="77"/>
      <c r="BL195" s="77"/>
      <c r="BM195" s="77"/>
    </row>
    <row r="196" spans="2:65" x14ac:dyDescent="0.25">
      <c r="B196" s="3"/>
      <c r="C196" s="4"/>
      <c r="D196" s="4"/>
      <c r="E196" s="4"/>
      <c r="F196" s="4"/>
      <c r="G196" s="4"/>
      <c r="H196" s="4"/>
      <c r="I196" s="4"/>
      <c r="J196" s="4"/>
      <c r="K196" s="4"/>
      <c r="L196" s="4"/>
      <c r="M196" s="4"/>
      <c r="N196" s="4"/>
      <c r="O196" s="4"/>
      <c r="P196" s="4"/>
      <c r="Q196" s="5"/>
      <c r="S196" s="3"/>
      <c r="T196" s="4"/>
      <c r="U196" s="4"/>
      <c r="V196" s="4"/>
      <c r="W196" s="4"/>
      <c r="X196" s="4"/>
      <c r="Y196" s="4"/>
      <c r="Z196" s="4"/>
      <c r="AA196" s="4"/>
      <c r="AB196" s="4"/>
      <c r="AC196" s="4"/>
      <c r="AD196" s="4"/>
      <c r="AE196" s="4"/>
      <c r="AF196" s="4"/>
      <c r="AG196" s="4"/>
      <c r="AH196" s="5"/>
      <c r="AQ196" s="77"/>
      <c r="AR196" s="77"/>
      <c r="AS196" s="77"/>
      <c r="AT196" s="77"/>
      <c r="AU196" s="77"/>
      <c r="AV196" s="77"/>
      <c r="AW196" s="77"/>
      <c r="AX196" s="77"/>
      <c r="AY196" s="77"/>
      <c r="AZ196" s="77"/>
      <c r="BA196" s="77"/>
      <c r="BB196" s="77"/>
      <c r="BC196" s="77"/>
      <c r="BD196" s="77"/>
      <c r="BE196" s="77"/>
      <c r="BF196" s="77"/>
      <c r="BG196" s="77"/>
      <c r="BH196" s="77"/>
      <c r="BI196" s="77"/>
      <c r="BJ196" s="77"/>
      <c r="BK196" s="77"/>
      <c r="BL196" s="77"/>
      <c r="BM196" s="77"/>
    </row>
    <row r="197" spans="2:65" ht="15.75" thickBot="1" x14ac:dyDescent="0.3">
      <c r="B197" s="16" t="s">
        <v>28</v>
      </c>
      <c r="C197" s="111">
        <f>AVERAGE(C106:C185)</f>
        <v>6306.7916013478552</v>
      </c>
      <c r="D197" s="111">
        <f t="shared" ref="D197:O197" si="192">AVERAGE(D106:D185)</f>
        <v>8424.6566199106437</v>
      </c>
      <c r="E197" s="111">
        <f t="shared" si="192"/>
        <v>9294.0213229486035</v>
      </c>
      <c r="F197" s="111">
        <f t="shared" si="192"/>
        <v>10727.436618952022</v>
      </c>
      <c r="G197" s="111">
        <f t="shared" si="192"/>
        <v>10570.354329364922</v>
      </c>
      <c r="H197" s="111">
        <f t="shared" si="192"/>
        <v>9470.9605704780952</v>
      </c>
      <c r="I197" s="111">
        <f t="shared" si="192"/>
        <v>8204.8055167078746</v>
      </c>
      <c r="J197" s="111">
        <f t="shared" si="192"/>
        <v>7875.3039059477642</v>
      </c>
      <c r="K197" s="111">
        <f t="shared" si="192"/>
        <v>9743.2053540368906</v>
      </c>
      <c r="L197" s="111">
        <f t="shared" si="192"/>
        <v>10629.225994464554</v>
      </c>
      <c r="M197" s="111">
        <f t="shared" si="192"/>
        <v>9505.9351606217315</v>
      </c>
      <c r="N197" s="111">
        <f t="shared" si="192"/>
        <v>8171.8355634125428</v>
      </c>
      <c r="O197" s="111">
        <f t="shared" si="192"/>
        <v>7866.7284441018974</v>
      </c>
      <c r="P197" s="111">
        <f>AVERAGE(P106:P185)</f>
        <v>6713.1938561755042</v>
      </c>
      <c r="Q197" s="112">
        <f>AVERAGE(Q106:Q185)</f>
        <v>8953.7598452821567</v>
      </c>
      <c r="S197" s="16" t="s">
        <v>28</v>
      </c>
      <c r="T197" s="111">
        <f>AVERAGE(T166:T195)</f>
        <v>5980.0456135146269</v>
      </c>
      <c r="U197" s="111">
        <f t="shared" ref="U197:AG197" si="193">AVERAGE(U166:U195)</f>
        <v>8419.2202756020361</v>
      </c>
      <c r="V197" s="111">
        <f t="shared" si="193"/>
        <v>9289.7497839827738</v>
      </c>
      <c r="W197" s="111">
        <f t="shared" si="193"/>
        <v>10662.121362702341</v>
      </c>
      <c r="X197" s="111">
        <f t="shared" si="193"/>
        <v>10242.907687603361</v>
      </c>
      <c r="Y197" s="111">
        <f t="shared" si="193"/>
        <v>9966.8773142001755</v>
      </c>
      <c r="Z197" s="111">
        <f t="shared" si="193"/>
        <v>8884.1739791465207</v>
      </c>
      <c r="AA197" s="111">
        <f t="shared" si="193"/>
        <v>8497.4344840676622</v>
      </c>
      <c r="AB197" s="111">
        <f t="shared" si="193"/>
        <v>9792.8617687220776</v>
      </c>
      <c r="AC197" s="111">
        <f t="shared" si="193"/>
        <v>10356.649132839877</v>
      </c>
      <c r="AD197" s="111">
        <f t="shared" si="193"/>
        <v>9282.2089129006999</v>
      </c>
      <c r="AE197" s="111">
        <f t="shared" si="193"/>
        <v>7911.2121120314159</v>
      </c>
      <c r="AF197" s="111">
        <f t="shared" si="193"/>
        <v>7597.7623013483189</v>
      </c>
      <c r="AG197" s="111">
        <f t="shared" si="193"/>
        <v>6402.7301205106714</v>
      </c>
      <c r="AH197" s="112">
        <f>AVERAGE(AH166:AH195)</f>
        <v>8903.3886175729676</v>
      </c>
      <c r="AQ197" s="77"/>
      <c r="AR197" s="77"/>
      <c r="AS197" s="77"/>
      <c r="AT197" s="77"/>
      <c r="AU197" s="77"/>
      <c r="AV197" s="77"/>
      <c r="AW197" s="77"/>
      <c r="AX197" s="681"/>
      <c r="AY197" s="142"/>
      <c r="AZ197" s="142"/>
      <c r="BA197" s="142"/>
      <c r="BB197" s="142"/>
      <c r="BC197" s="142"/>
      <c r="BD197" s="142"/>
      <c r="BE197" s="142"/>
      <c r="BF197" s="142"/>
      <c r="BG197" s="142"/>
      <c r="BH197" s="142"/>
      <c r="BI197" s="142"/>
      <c r="BJ197" s="142"/>
      <c r="BK197" s="77"/>
      <c r="BL197" s="77"/>
      <c r="BM197" s="77"/>
    </row>
    <row r="198" spans="2:65" x14ac:dyDescent="0.25">
      <c r="AQ198" s="77"/>
      <c r="AR198" s="77"/>
      <c r="AS198" s="77"/>
      <c r="AT198" s="77"/>
      <c r="AU198" s="77"/>
      <c r="AV198" s="77"/>
      <c r="AW198" s="77"/>
      <c r="AX198" s="77"/>
      <c r="AY198" s="77"/>
      <c r="AZ198" s="77"/>
      <c r="BA198" s="77"/>
      <c r="BB198" s="77"/>
      <c r="BC198" s="77"/>
      <c r="BD198" s="77"/>
      <c r="BE198" s="77"/>
      <c r="BF198" s="77"/>
      <c r="BG198" s="77"/>
      <c r="BH198" s="77"/>
      <c r="BI198" s="77"/>
      <c r="BJ198" s="77"/>
      <c r="BK198" s="77"/>
      <c r="BL198" s="77"/>
      <c r="BM198" s="77"/>
    </row>
    <row r="199" spans="2:65" x14ac:dyDescent="0.25">
      <c r="B199" s="34" t="s">
        <v>50</v>
      </c>
      <c r="C199" s="176" t="s">
        <v>13</v>
      </c>
      <c r="D199" s="176" t="s">
        <v>14</v>
      </c>
      <c r="E199" s="176" t="s">
        <v>15</v>
      </c>
      <c r="F199" s="176" t="s">
        <v>16</v>
      </c>
      <c r="G199" s="176" t="s">
        <v>17</v>
      </c>
      <c r="H199" s="176" t="s">
        <v>18</v>
      </c>
      <c r="I199" s="176" t="s">
        <v>19</v>
      </c>
      <c r="J199" s="176" t="s">
        <v>20</v>
      </c>
      <c r="K199" s="176" t="s">
        <v>21</v>
      </c>
      <c r="L199" s="176" t="s">
        <v>22</v>
      </c>
      <c r="M199" s="176" t="s">
        <v>23</v>
      </c>
      <c r="N199" s="176" t="s">
        <v>24</v>
      </c>
      <c r="O199" s="176" t="s">
        <v>25</v>
      </c>
      <c r="P199" s="176" t="s">
        <v>26</v>
      </c>
      <c r="Q199" s="34" t="s">
        <v>49</v>
      </c>
      <c r="S199" s="178" t="s">
        <v>304</v>
      </c>
      <c r="AQ199" s="77"/>
      <c r="AR199" s="77"/>
      <c r="AS199" s="77"/>
      <c r="AT199" s="77"/>
      <c r="AU199" s="77"/>
      <c r="AV199" s="77"/>
      <c r="AW199" s="77"/>
      <c r="AX199" s="77"/>
      <c r="AY199" s="77"/>
      <c r="AZ199" s="77"/>
      <c r="BA199" s="77"/>
      <c r="BB199" s="77"/>
      <c r="BC199" s="77"/>
      <c r="BD199" s="77"/>
      <c r="BE199" s="77"/>
      <c r="BF199" s="77"/>
      <c r="BG199" s="77"/>
      <c r="BH199" s="77"/>
      <c r="BI199" s="77"/>
      <c r="BJ199" s="77"/>
      <c r="BK199" s="77"/>
      <c r="BL199" s="77"/>
      <c r="BM199" s="77"/>
    </row>
    <row r="200" spans="2:65" x14ac:dyDescent="0.25">
      <c r="B200" s="2">
        <f>INDEX(B$106:B$185,MATCH(Q200,Q$106:Q$185,0))</f>
        <v>1937</v>
      </c>
      <c r="C200" s="81">
        <f>C114</f>
        <v>5993.6976359829296</v>
      </c>
      <c r="D200" s="81">
        <f t="shared" ref="D200:Q200" si="194">D114</f>
        <v>7883.6967929592201</v>
      </c>
      <c r="E200" s="81">
        <f t="shared" si="194"/>
        <v>7610.1241564894599</v>
      </c>
      <c r="F200" s="81">
        <f t="shared" si="194"/>
        <v>6259.9484811489101</v>
      </c>
      <c r="G200" s="81">
        <f t="shared" si="194"/>
        <v>5930.66091310711</v>
      </c>
      <c r="H200" s="81">
        <f t="shared" si="194"/>
        <v>6385.9589262954596</v>
      </c>
      <c r="I200" s="81">
        <f t="shared" si="194"/>
        <v>5862.4939045614001</v>
      </c>
      <c r="J200" s="81">
        <f t="shared" si="194"/>
        <v>5047.0805927410202</v>
      </c>
      <c r="K200" s="81">
        <f t="shared" si="194"/>
        <v>7679.1212996878403</v>
      </c>
      <c r="L200" s="81">
        <f t="shared" si="194"/>
        <v>8308.6434677899997</v>
      </c>
      <c r="M200" s="81">
        <f t="shared" si="194"/>
        <v>6891.4823532289101</v>
      </c>
      <c r="N200" s="81">
        <f t="shared" si="194"/>
        <v>6846.4776675150097</v>
      </c>
      <c r="O200" s="81">
        <f t="shared" si="194"/>
        <v>6524.1011000656599</v>
      </c>
      <c r="P200" s="81">
        <f t="shared" si="194"/>
        <v>6380.8872659228</v>
      </c>
      <c r="Q200" s="81">
        <f t="shared" si="194"/>
        <v>6788.6914937545152</v>
      </c>
      <c r="S200" s="245" t="s">
        <v>48</v>
      </c>
      <c r="T200" s="253">
        <f>T166</f>
        <v>5500.9151962206197</v>
      </c>
      <c r="U200" s="253">
        <f>U176</f>
        <v>7472.0973257250198</v>
      </c>
      <c r="V200" s="253">
        <f>V171</f>
        <v>7781.8011221148599</v>
      </c>
      <c r="W200" s="175">
        <f>W179</f>
        <v>8059.2253020540802</v>
      </c>
      <c r="X200" s="175">
        <f>X179</f>
        <v>7531.70722534379</v>
      </c>
      <c r="Y200" s="175">
        <f>Y170</f>
        <v>7679.2205090571697</v>
      </c>
      <c r="Z200" s="253">
        <f>Z171</f>
        <v>6009.7157485498601</v>
      </c>
      <c r="AA200" s="175">
        <f>AA185</f>
        <v>5602.0826922364304</v>
      </c>
      <c r="AB200" s="175">
        <f>AB182</f>
        <v>7911.4829927678102</v>
      </c>
      <c r="AC200" s="175">
        <f>AC171</f>
        <v>7365.7274122230601</v>
      </c>
      <c r="AD200" s="175">
        <f>AD193</f>
        <v>6645.3750111231302</v>
      </c>
      <c r="AE200" s="175">
        <f>AE193</f>
        <v>6395.4083419348099</v>
      </c>
      <c r="AF200" s="175">
        <f>AF180</f>
        <v>6279.7928550118604</v>
      </c>
      <c r="AG200" s="175">
        <f>AG187</f>
        <v>6024.8750340717397</v>
      </c>
      <c r="AH200" s="177">
        <f>AVERAGE(T200:Y200,AB200:AD200,AG200,AVERAGE(Z200:AA200),AVERAGE(AE200:AF200))</f>
        <v>7009.6605791306465</v>
      </c>
      <c r="AQ200" s="77"/>
      <c r="AR200" s="77"/>
      <c r="AS200" s="77"/>
      <c r="AT200" s="77"/>
      <c r="AU200" s="77"/>
      <c r="AV200" s="682"/>
      <c r="AW200" s="77"/>
      <c r="AX200" s="683"/>
      <c r="AY200" s="228"/>
      <c r="AZ200" s="228"/>
      <c r="BA200" s="228"/>
      <c r="BB200" s="228"/>
      <c r="BC200" s="228"/>
      <c r="BD200" s="228"/>
      <c r="BE200" s="228"/>
      <c r="BF200" s="228"/>
      <c r="BG200" s="228"/>
      <c r="BH200" s="228"/>
      <c r="BI200" s="228"/>
      <c r="BJ200" s="228"/>
      <c r="BK200" s="228"/>
      <c r="BL200" s="77"/>
      <c r="BM200" s="77"/>
    </row>
    <row r="201" spans="2:65" x14ac:dyDescent="0.25">
      <c r="S201" s="224"/>
      <c r="T201" s="224"/>
      <c r="U201" s="168"/>
      <c r="V201" s="168"/>
      <c r="AQ201" s="77"/>
      <c r="AR201" s="77"/>
      <c r="AS201" s="77"/>
      <c r="AT201" s="77"/>
      <c r="AU201" s="77"/>
      <c r="AV201" s="77"/>
      <c r="AW201" s="77"/>
      <c r="AX201" s="77"/>
      <c r="AY201" s="77"/>
      <c r="AZ201" s="77"/>
      <c r="BA201" s="77"/>
      <c r="BB201" s="77"/>
      <c r="BC201" s="77"/>
      <c r="BD201" s="77"/>
      <c r="BE201" s="77"/>
      <c r="BF201" s="77"/>
      <c r="BG201" s="77"/>
      <c r="BH201" s="77"/>
      <c r="BI201" s="77"/>
      <c r="BJ201" s="77"/>
      <c r="BK201" s="77"/>
      <c r="BL201" s="77"/>
      <c r="BM201" s="77"/>
    </row>
    <row r="202" spans="2:65" x14ac:dyDescent="0.25">
      <c r="S202" s="168"/>
      <c r="T202" s="244"/>
      <c r="U202" s="168"/>
      <c r="V202" s="168"/>
      <c r="AV202" s="4"/>
      <c r="AW202" s="4"/>
      <c r="AX202" s="4"/>
      <c r="AY202" s="4"/>
      <c r="AZ202" s="4"/>
      <c r="BA202" s="4"/>
      <c r="BB202" s="4"/>
      <c r="BC202" s="4"/>
      <c r="BD202" s="4"/>
      <c r="BE202" s="4"/>
      <c r="BF202" s="4"/>
      <c r="BG202" s="4"/>
      <c r="BH202" s="4"/>
      <c r="BI202" s="4"/>
      <c r="BJ202" s="4"/>
      <c r="BK202" s="4"/>
      <c r="BL202" s="4"/>
    </row>
    <row r="203" spans="2:65" x14ac:dyDescent="0.25">
      <c r="S203" s="168"/>
      <c r="T203" s="244"/>
      <c r="U203" s="168"/>
      <c r="V203" s="168"/>
    </row>
    <row r="204" spans="2:65" x14ac:dyDescent="0.25">
      <c r="S204" s="168"/>
      <c r="T204" s="244"/>
      <c r="U204" s="168"/>
      <c r="V204" s="168"/>
    </row>
    <row r="205" spans="2:65" x14ac:dyDescent="0.25">
      <c r="S205" s="168"/>
      <c r="T205" s="244"/>
      <c r="U205" s="168"/>
      <c r="V205" s="168"/>
    </row>
    <row r="206" spans="2:65" x14ac:dyDescent="0.25">
      <c r="S206" s="168"/>
      <c r="T206" s="244"/>
      <c r="U206" s="168"/>
      <c r="V206" s="168"/>
    </row>
    <row r="207" spans="2:65" x14ac:dyDescent="0.25">
      <c r="S207" s="168"/>
      <c r="T207" s="244"/>
      <c r="U207" s="168"/>
      <c r="V207" s="168"/>
    </row>
    <row r="208" spans="2:65" x14ac:dyDescent="0.25">
      <c r="S208" s="168"/>
      <c r="T208" s="244"/>
      <c r="U208" s="168"/>
      <c r="V208" s="168"/>
    </row>
    <row r="209" spans="19:22" x14ac:dyDescent="0.25">
      <c r="S209" s="168"/>
      <c r="T209" s="244"/>
      <c r="U209" s="168"/>
      <c r="V209" s="168"/>
    </row>
    <row r="210" spans="19:22" x14ac:dyDescent="0.25">
      <c r="S210" s="168"/>
      <c r="T210" s="244"/>
      <c r="U210" s="168"/>
      <c r="V210" s="168"/>
    </row>
    <row r="211" spans="19:22" x14ac:dyDescent="0.25">
      <c r="S211" s="168"/>
      <c r="T211" s="244"/>
      <c r="U211" s="168"/>
      <c r="V211" s="168"/>
    </row>
    <row r="212" spans="19:22" x14ac:dyDescent="0.25">
      <c r="S212" s="168"/>
      <c r="T212" s="245"/>
      <c r="U212" s="244"/>
      <c r="V212" s="168"/>
    </row>
  </sheetData>
  <mergeCells count="8">
    <mergeCell ref="BL2:CA2"/>
    <mergeCell ref="CC2:CR2"/>
    <mergeCell ref="AX2:BJ2"/>
    <mergeCell ref="B102:Q102"/>
    <mergeCell ref="S102:AH102"/>
    <mergeCell ref="B2:Q2"/>
    <mergeCell ref="S2:AH2"/>
    <mergeCell ref="AJ2:AV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CR212"/>
  <sheetViews>
    <sheetView showGridLines="0" zoomScale="90" zoomScaleNormal="90" zoomScaleSheetLayoutView="95" workbookViewId="0">
      <selection activeCell="AU164" sqref="AU164:BK202"/>
    </sheetView>
  </sheetViews>
  <sheetFormatPr defaultColWidth="8.85546875" defaultRowHeight="15" outlineLevelCol="2" x14ac:dyDescent="0.25"/>
  <cols>
    <col min="1" max="1" width="24.5703125" style="2" customWidth="1"/>
    <col min="2" max="2" width="15.42578125" style="2" customWidth="1"/>
    <col min="3" max="17" width="10" style="2" bestFit="1" customWidth="1"/>
    <col min="18" max="18" width="24.7109375" style="2" customWidth="1"/>
    <col min="19" max="19" width="15.42578125" style="2" customWidth="1"/>
    <col min="20" max="20" width="10.7109375" style="2" bestFit="1" customWidth="1"/>
    <col min="21" max="32" width="11.140625" style="2" bestFit="1" customWidth="1"/>
    <col min="33" max="33" width="10.7109375" style="2" bestFit="1" customWidth="1"/>
    <col min="34" max="34" width="11" style="2" customWidth="1"/>
    <col min="35" max="35" width="8.85546875" style="2"/>
    <col min="36" max="36" width="11.140625" style="2" bestFit="1" customWidth="1" outlineLevel="2"/>
    <col min="37" max="49" width="8.85546875" style="2" customWidth="1" outlineLevel="2"/>
    <col min="50" max="50" width="11.140625" style="2" bestFit="1" customWidth="1" outlineLevel="1"/>
    <col min="51" max="63" width="8.85546875" style="2" customWidth="1" outlineLevel="1"/>
    <col min="64" max="64" width="11.140625" style="2" bestFit="1" customWidth="1"/>
    <col min="65" max="65" width="15.7109375" style="2" bestFit="1" customWidth="1"/>
    <col min="66" max="66" width="15.28515625" style="2" bestFit="1" customWidth="1"/>
    <col min="67" max="67" width="15.7109375" style="2" bestFit="1" customWidth="1"/>
    <col min="68" max="68" width="16.28515625" style="2" bestFit="1" customWidth="1"/>
    <col min="69" max="69" width="17.140625" style="2" bestFit="1" customWidth="1"/>
    <col min="70" max="70" width="15.7109375" style="2" bestFit="1" customWidth="1"/>
    <col min="71" max="72" width="13.85546875" style="2" bestFit="1" customWidth="1"/>
    <col min="73" max="73" width="15.7109375" style="2" bestFit="1" customWidth="1"/>
    <col min="74" max="74" width="13.5703125" style="2" bestFit="1" customWidth="1"/>
    <col min="75" max="75" width="16.28515625" style="2" bestFit="1" customWidth="1"/>
    <col min="76" max="76" width="15.7109375" style="2" bestFit="1" customWidth="1"/>
    <col min="77" max="77" width="15.28515625" style="2" bestFit="1" customWidth="1"/>
    <col min="78" max="78" width="16.28515625" style="2" bestFit="1" customWidth="1"/>
    <col min="79" max="79" width="22" style="2" bestFit="1" customWidth="1"/>
    <col min="80" max="80" width="5.7109375" style="2" customWidth="1"/>
    <col min="81" max="81" width="11.140625" style="2" bestFit="1" customWidth="1"/>
    <col min="82" max="82" width="13.5703125" style="2" bestFit="1" customWidth="1"/>
    <col min="83" max="85" width="16.42578125" style="2" bestFit="1" customWidth="1"/>
    <col min="86" max="86" width="16.85546875" style="2" bestFit="1" customWidth="1"/>
    <col min="87" max="87" width="15.85546875" style="2" bestFit="1" customWidth="1"/>
    <col min="88" max="89" width="15" style="2" bestFit="1" customWidth="1"/>
    <col min="90" max="90" width="16.42578125" style="2" bestFit="1" customWidth="1"/>
    <col min="91" max="91" width="15" style="2" bestFit="1" customWidth="1"/>
    <col min="92" max="92" width="16.85546875" style="2" bestFit="1" customWidth="1"/>
    <col min="93" max="93" width="16.42578125" style="2" bestFit="1" customWidth="1"/>
    <col min="94" max="94" width="15.85546875" style="2" bestFit="1" customWidth="1"/>
    <col min="95" max="95" width="15" style="2" bestFit="1" customWidth="1"/>
    <col min="96" max="96" width="19.140625" style="2" bestFit="1" customWidth="1"/>
    <col min="97" max="16384" width="8.85546875" style="2"/>
  </cols>
  <sheetData>
    <row r="1" spans="1:96" ht="15.75" thickBot="1" x14ac:dyDescent="0.3">
      <c r="A1"/>
      <c r="B1"/>
      <c r="C1"/>
      <c r="D1"/>
      <c r="E1"/>
      <c r="F1"/>
      <c r="G1"/>
      <c r="H1" s="51"/>
      <c r="I1"/>
      <c r="J1"/>
      <c r="K1"/>
      <c r="L1"/>
      <c r="M1"/>
      <c r="N1"/>
      <c r="O1"/>
      <c r="P1"/>
      <c r="Q1"/>
      <c r="R1"/>
      <c r="S1"/>
      <c r="T1"/>
      <c r="U1"/>
      <c r="V1"/>
      <c r="W1"/>
      <c r="X1"/>
      <c r="Y1"/>
      <c r="Z1" s="51"/>
      <c r="AA1"/>
      <c r="AB1"/>
      <c r="AC1"/>
      <c r="AD1"/>
      <c r="AE1"/>
      <c r="AF1"/>
      <c r="AG1"/>
      <c r="AH1"/>
      <c r="AI1"/>
      <c r="AJ1"/>
      <c r="AK1"/>
      <c r="AL1"/>
      <c r="AM1"/>
      <c r="AN1"/>
      <c r="AO1"/>
      <c r="AP1"/>
      <c r="AQ1"/>
      <c r="AR1"/>
      <c r="AS1"/>
      <c r="AT1"/>
      <c r="AU1"/>
    </row>
    <row r="2" spans="1:96" ht="15" customHeight="1" x14ac:dyDescent="0.25">
      <c r="B2" s="667" t="s">
        <v>233</v>
      </c>
      <c r="C2" s="668"/>
      <c r="D2" s="668"/>
      <c r="E2" s="668"/>
      <c r="F2" s="668"/>
      <c r="G2" s="668"/>
      <c r="H2" s="668"/>
      <c r="I2" s="668"/>
      <c r="J2" s="668"/>
      <c r="K2" s="668"/>
      <c r="L2" s="668"/>
      <c r="M2" s="668"/>
      <c r="N2" s="668"/>
      <c r="O2" s="668"/>
      <c r="P2" s="668"/>
      <c r="Q2" s="669"/>
      <c r="S2" s="667" t="s">
        <v>249</v>
      </c>
      <c r="T2" s="668"/>
      <c r="U2" s="668"/>
      <c r="V2" s="668"/>
      <c r="W2" s="668"/>
      <c r="X2" s="668"/>
      <c r="Y2" s="668"/>
      <c r="Z2" s="668"/>
      <c r="AA2" s="668"/>
      <c r="AB2" s="668"/>
      <c r="AC2" s="668"/>
      <c r="AD2" s="668"/>
      <c r="AE2" s="668"/>
      <c r="AF2" s="668"/>
      <c r="AG2" s="668"/>
      <c r="AH2" s="669"/>
      <c r="AJ2" s="664" t="s">
        <v>305</v>
      </c>
      <c r="AK2" s="665"/>
      <c r="AL2" s="665"/>
      <c r="AM2" s="665"/>
      <c r="AN2" s="665"/>
      <c r="AO2" s="665"/>
      <c r="AP2" s="665"/>
      <c r="AQ2" s="665"/>
      <c r="AR2" s="665"/>
      <c r="AS2" s="665"/>
      <c r="AT2" s="665"/>
      <c r="AU2" s="665"/>
      <c r="AV2" s="666"/>
      <c r="AX2" s="664" t="s">
        <v>306</v>
      </c>
      <c r="AY2" s="665"/>
      <c r="AZ2" s="665"/>
      <c r="BA2" s="665"/>
      <c r="BB2" s="665"/>
      <c r="BC2" s="665"/>
      <c r="BD2" s="665"/>
      <c r="BE2" s="665"/>
      <c r="BF2" s="665"/>
      <c r="BG2" s="665"/>
      <c r="BH2" s="665"/>
      <c r="BI2" s="665"/>
      <c r="BJ2" s="666"/>
      <c r="BL2" s="661" t="s">
        <v>318</v>
      </c>
      <c r="BM2" s="662"/>
      <c r="BN2" s="662"/>
      <c r="BO2" s="662"/>
      <c r="BP2" s="662"/>
      <c r="BQ2" s="662"/>
      <c r="BR2" s="662"/>
      <c r="BS2" s="662"/>
      <c r="BT2" s="662"/>
      <c r="BU2" s="662"/>
      <c r="BV2" s="662"/>
      <c r="BW2" s="662"/>
      <c r="BX2" s="662"/>
      <c r="BY2" s="662"/>
      <c r="BZ2" s="662"/>
      <c r="CA2" s="663"/>
      <c r="CC2" s="661" t="s">
        <v>319</v>
      </c>
      <c r="CD2" s="662"/>
      <c r="CE2" s="662"/>
      <c r="CF2" s="662"/>
      <c r="CG2" s="662"/>
      <c r="CH2" s="662"/>
      <c r="CI2" s="662"/>
      <c r="CJ2" s="662"/>
      <c r="CK2" s="662"/>
      <c r="CL2" s="662"/>
      <c r="CM2" s="662"/>
      <c r="CN2" s="662"/>
      <c r="CO2" s="662"/>
      <c r="CP2" s="662"/>
      <c r="CQ2" s="662"/>
      <c r="CR2" s="663"/>
    </row>
    <row r="3" spans="1:96" x14ac:dyDescent="0.25">
      <c r="B3" s="3"/>
      <c r="C3" s="4"/>
      <c r="D3" s="4"/>
      <c r="E3" s="4"/>
      <c r="F3" s="4"/>
      <c r="G3" s="4"/>
      <c r="H3" s="4"/>
      <c r="I3" s="4"/>
      <c r="J3" s="4"/>
      <c r="K3" s="4"/>
      <c r="L3" s="4"/>
      <c r="M3" s="4"/>
      <c r="N3" s="4"/>
      <c r="O3" s="4"/>
      <c r="P3" s="4"/>
      <c r="Q3" s="5"/>
      <c r="S3" s="3"/>
      <c r="T3" s="4"/>
      <c r="U3" s="4"/>
      <c r="V3" s="4"/>
      <c r="W3" s="4"/>
      <c r="X3" s="4"/>
      <c r="Y3" s="4"/>
      <c r="Z3" s="4"/>
      <c r="AA3" s="4"/>
      <c r="AB3" s="4"/>
      <c r="AC3" s="4"/>
      <c r="AD3" s="4"/>
      <c r="AE3" s="4"/>
      <c r="AF3" s="4"/>
      <c r="AG3" s="4"/>
      <c r="AH3" s="5"/>
      <c r="AJ3" s="3"/>
      <c r="AK3" s="4"/>
      <c r="AL3" s="4"/>
      <c r="AM3" s="4"/>
      <c r="AN3" s="4"/>
      <c r="AO3" s="4"/>
      <c r="AP3" s="4"/>
      <c r="AQ3" s="4"/>
      <c r="AR3" s="4"/>
      <c r="AS3" s="4"/>
      <c r="AT3" s="4"/>
      <c r="AU3" s="4"/>
      <c r="AV3" s="5"/>
      <c r="AX3" s="3"/>
      <c r="AY3" s="4"/>
      <c r="AZ3" s="4"/>
      <c r="BA3" s="4"/>
      <c r="BB3" s="4"/>
      <c r="BC3" s="4"/>
      <c r="BD3" s="4"/>
      <c r="BE3" s="4"/>
      <c r="BF3" s="4"/>
      <c r="BG3" s="4"/>
      <c r="BH3" s="4"/>
      <c r="BI3" s="4"/>
      <c r="BJ3" s="5"/>
      <c r="BL3" s="3"/>
      <c r="BM3" s="4"/>
      <c r="BN3" s="4"/>
      <c r="BO3" s="4"/>
      <c r="BP3" s="4"/>
      <c r="BQ3" s="4"/>
      <c r="BR3" s="4"/>
      <c r="BS3" s="4"/>
      <c r="BT3" s="4"/>
      <c r="BU3" s="4"/>
      <c r="BV3" s="4"/>
      <c r="BW3" s="4"/>
      <c r="BX3" s="4"/>
      <c r="BY3" s="4"/>
      <c r="BZ3" s="4"/>
      <c r="CA3" s="5"/>
      <c r="CC3" s="3"/>
      <c r="CD3" s="4"/>
      <c r="CE3" s="4"/>
      <c r="CF3" s="4"/>
      <c r="CG3" s="4"/>
      <c r="CH3" s="4"/>
      <c r="CI3" s="4"/>
      <c r="CJ3" s="4"/>
      <c r="CK3" s="4"/>
      <c r="CL3" s="4"/>
      <c r="CM3" s="4"/>
      <c r="CN3" s="4"/>
      <c r="CO3" s="4"/>
      <c r="CP3" s="4"/>
      <c r="CQ3" s="4"/>
      <c r="CR3" s="5"/>
    </row>
    <row r="4" spans="1:96" s="9" customFormat="1" ht="30" customHeight="1" x14ac:dyDescent="0.25">
      <c r="B4" s="6" t="s">
        <v>12</v>
      </c>
      <c r="C4" s="7" t="s">
        <v>13</v>
      </c>
      <c r="D4" s="7" t="s">
        <v>14</v>
      </c>
      <c r="E4" s="7" t="s">
        <v>15</v>
      </c>
      <c r="F4" s="7" t="s">
        <v>16</v>
      </c>
      <c r="G4" s="7" t="s">
        <v>17</v>
      </c>
      <c r="H4" s="7" t="s">
        <v>18</v>
      </c>
      <c r="I4" s="7" t="s">
        <v>19</v>
      </c>
      <c r="J4" s="7" t="s">
        <v>20</v>
      </c>
      <c r="K4" s="7" t="s">
        <v>21</v>
      </c>
      <c r="L4" s="7" t="s">
        <v>22</v>
      </c>
      <c r="M4" s="7" t="s">
        <v>23</v>
      </c>
      <c r="N4" s="7" t="s">
        <v>24</v>
      </c>
      <c r="O4" s="7" t="s">
        <v>25</v>
      </c>
      <c r="P4" s="7" t="s">
        <v>26</v>
      </c>
      <c r="Q4" s="8" t="s">
        <v>27</v>
      </c>
      <c r="S4" s="6" t="s">
        <v>12</v>
      </c>
      <c r="T4" s="7" t="s">
        <v>13</v>
      </c>
      <c r="U4" s="7" t="s">
        <v>14</v>
      </c>
      <c r="V4" s="7" t="s">
        <v>15</v>
      </c>
      <c r="W4" s="7" t="s">
        <v>16</v>
      </c>
      <c r="X4" s="7" t="s">
        <v>17</v>
      </c>
      <c r="Y4" s="7" t="s">
        <v>18</v>
      </c>
      <c r="Z4" s="7" t="s">
        <v>19</v>
      </c>
      <c r="AA4" s="7" t="s">
        <v>20</v>
      </c>
      <c r="AB4" s="7" t="s">
        <v>21</v>
      </c>
      <c r="AC4" s="7" t="s">
        <v>22</v>
      </c>
      <c r="AD4" s="7" t="s">
        <v>23</v>
      </c>
      <c r="AE4" s="7" t="s">
        <v>24</v>
      </c>
      <c r="AF4" s="7" t="s">
        <v>25</v>
      </c>
      <c r="AG4" s="7" t="s">
        <v>26</v>
      </c>
      <c r="AH4" s="8" t="s">
        <v>27</v>
      </c>
      <c r="AJ4" s="6" t="s">
        <v>12</v>
      </c>
      <c r="AK4" s="7" t="s">
        <v>13</v>
      </c>
      <c r="AL4" s="7" t="s">
        <v>14</v>
      </c>
      <c r="AM4" s="7" t="s">
        <v>15</v>
      </c>
      <c r="AN4" s="7" t="s">
        <v>16</v>
      </c>
      <c r="AO4" s="7" t="s">
        <v>17</v>
      </c>
      <c r="AP4" s="7" t="s">
        <v>18</v>
      </c>
      <c r="AQ4" s="7" t="s">
        <v>29</v>
      </c>
      <c r="AR4" s="7" t="s">
        <v>21</v>
      </c>
      <c r="AS4" s="7" t="s">
        <v>22</v>
      </c>
      <c r="AT4" s="7" t="s">
        <v>23</v>
      </c>
      <c r="AU4" s="7" t="s">
        <v>30</v>
      </c>
      <c r="AV4" s="8" t="s">
        <v>26</v>
      </c>
      <c r="AX4" s="6" t="s">
        <v>12</v>
      </c>
      <c r="AY4" s="7" t="s">
        <v>13</v>
      </c>
      <c r="AZ4" s="7" t="s">
        <v>14</v>
      </c>
      <c r="BA4" s="7" t="s">
        <v>15</v>
      </c>
      <c r="BB4" s="7" t="s">
        <v>16</v>
      </c>
      <c r="BC4" s="7" t="s">
        <v>17</v>
      </c>
      <c r="BD4" s="7" t="s">
        <v>18</v>
      </c>
      <c r="BE4" s="7" t="s">
        <v>29</v>
      </c>
      <c r="BF4" s="7" t="s">
        <v>21</v>
      </c>
      <c r="BG4" s="7" t="s">
        <v>22</v>
      </c>
      <c r="BH4" s="7" t="s">
        <v>23</v>
      </c>
      <c r="BI4" s="7" t="s">
        <v>30</v>
      </c>
      <c r="BJ4" s="8" t="s">
        <v>26</v>
      </c>
      <c r="BL4" s="18"/>
      <c r="BM4" s="7" t="s">
        <v>13</v>
      </c>
      <c r="BN4" s="7" t="s">
        <v>14</v>
      </c>
      <c r="BO4" s="7" t="s">
        <v>15</v>
      </c>
      <c r="BP4" s="7" t="s">
        <v>16</v>
      </c>
      <c r="BQ4" s="7" t="s">
        <v>17</v>
      </c>
      <c r="BR4" s="7" t="s">
        <v>18</v>
      </c>
      <c r="BS4" s="7" t="s">
        <v>19</v>
      </c>
      <c r="BT4" s="7" t="s">
        <v>20</v>
      </c>
      <c r="BU4" s="7" t="s">
        <v>21</v>
      </c>
      <c r="BV4" s="7" t="s">
        <v>22</v>
      </c>
      <c r="BW4" s="7" t="s">
        <v>23</v>
      </c>
      <c r="BX4" s="7" t="s">
        <v>24</v>
      </c>
      <c r="BY4" s="7" t="s">
        <v>25</v>
      </c>
      <c r="BZ4" s="7" t="s">
        <v>26</v>
      </c>
      <c r="CA4" s="8" t="s">
        <v>31</v>
      </c>
      <c r="CC4" s="18"/>
      <c r="CD4" s="7" t="s">
        <v>13</v>
      </c>
      <c r="CE4" s="7" t="s">
        <v>14</v>
      </c>
      <c r="CF4" s="7" t="s">
        <v>15</v>
      </c>
      <c r="CG4" s="7" t="s">
        <v>16</v>
      </c>
      <c r="CH4" s="7" t="s">
        <v>17</v>
      </c>
      <c r="CI4" s="7" t="s">
        <v>18</v>
      </c>
      <c r="CJ4" s="7" t="s">
        <v>19</v>
      </c>
      <c r="CK4" s="7" t="s">
        <v>20</v>
      </c>
      <c r="CL4" s="7" t="s">
        <v>21</v>
      </c>
      <c r="CM4" s="7" t="s">
        <v>22</v>
      </c>
      <c r="CN4" s="7" t="s">
        <v>23</v>
      </c>
      <c r="CO4" s="7" t="s">
        <v>24</v>
      </c>
      <c r="CP4" s="7" t="s">
        <v>25</v>
      </c>
      <c r="CQ4" s="7" t="s">
        <v>26</v>
      </c>
      <c r="CR4" s="8" t="s">
        <v>31</v>
      </c>
    </row>
    <row r="5" spans="1:96" x14ac:dyDescent="0.25">
      <c r="B5" s="44"/>
      <c r="C5" s="11"/>
      <c r="D5" s="11"/>
      <c r="E5" s="11"/>
      <c r="F5" s="11"/>
      <c r="G5" s="11"/>
      <c r="H5" s="11"/>
      <c r="I5" s="11"/>
      <c r="J5" s="11"/>
      <c r="K5" s="11"/>
      <c r="L5" s="11"/>
      <c r="M5" s="11"/>
      <c r="N5" s="11"/>
      <c r="O5" s="11"/>
      <c r="P5" s="11"/>
      <c r="Q5" s="12"/>
      <c r="S5" s="10"/>
      <c r="T5" s="11"/>
      <c r="U5" s="11"/>
      <c r="V5" s="11"/>
      <c r="W5" s="11"/>
      <c r="X5" s="11"/>
      <c r="Y5" s="11"/>
      <c r="Z5" s="11"/>
      <c r="AA5" s="11"/>
      <c r="AB5" s="11"/>
      <c r="AC5" s="11"/>
      <c r="AD5" s="11"/>
      <c r="AE5" s="11"/>
      <c r="AF5" s="11"/>
      <c r="AG5" s="11"/>
      <c r="AH5" s="12"/>
      <c r="AJ5" s="3"/>
      <c r="AK5" s="4"/>
      <c r="AL5" s="4"/>
      <c r="AM5" s="4"/>
      <c r="AN5" s="4"/>
      <c r="AO5" s="4"/>
      <c r="AP5" s="4"/>
      <c r="AQ5" s="4"/>
      <c r="AR5" s="4"/>
      <c r="AS5" s="4"/>
      <c r="AT5" s="4"/>
      <c r="AU5" s="4"/>
      <c r="AV5" s="5"/>
      <c r="AX5" s="3"/>
      <c r="AY5" s="4"/>
      <c r="AZ5" s="4"/>
      <c r="BA5" s="4"/>
      <c r="BB5" s="4"/>
      <c r="BC5" s="4"/>
      <c r="BD5" s="4"/>
      <c r="BE5" s="4"/>
      <c r="BF5" s="4"/>
      <c r="BG5" s="4"/>
      <c r="BH5" s="4"/>
      <c r="BI5" s="4"/>
      <c r="BJ5" s="5"/>
      <c r="BL5" s="13" t="s">
        <v>32</v>
      </c>
      <c r="BM5" s="14">
        <v>31</v>
      </c>
      <c r="BN5" s="14">
        <v>30</v>
      </c>
      <c r="BO5" s="14">
        <v>31</v>
      </c>
      <c r="BP5" s="14">
        <v>31</v>
      </c>
      <c r="BQ5" s="14">
        <v>28</v>
      </c>
      <c r="BR5" s="14">
        <v>31</v>
      </c>
      <c r="BS5" s="14">
        <v>15</v>
      </c>
      <c r="BT5" s="14">
        <v>15</v>
      </c>
      <c r="BU5" s="14">
        <v>31</v>
      </c>
      <c r="BV5" s="14">
        <v>30</v>
      </c>
      <c r="BW5" s="14">
        <v>31</v>
      </c>
      <c r="BX5" s="14">
        <v>15</v>
      </c>
      <c r="BY5" s="14">
        <v>16</v>
      </c>
      <c r="BZ5" s="14">
        <v>30</v>
      </c>
      <c r="CA5" s="15">
        <f>SUM(BM5:BZ5)</f>
        <v>365</v>
      </c>
      <c r="CC5" s="13" t="s">
        <v>32</v>
      </c>
      <c r="CD5" s="14">
        <v>31</v>
      </c>
      <c r="CE5" s="14">
        <v>30</v>
      </c>
      <c r="CF5" s="14">
        <v>31</v>
      </c>
      <c r="CG5" s="14">
        <v>31</v>
      </c>
      <c r="CH5" s="14">
        <v>28</v>
      </c>
      <c r="CI5" s="14">
        <v>31</v>
      </c>
      <c r="CJ5" s="14">
        <v>15</v>
      </c>
      <c r="CK5" s="14">
        <v>15</v>
      </c>
      <c r="CL5" s="14">
        <v>31</v>
      </c>
      <c r="CM5" s="14">
        <v>30</v>
      </c>
      <c r="CN5" s="14">
        <v>31</v>
      </c>
      <c r="CO5" s="14">
        <v>15</v>
      </c>
      <c r="CP5" s="14">
        <v>16</v>
      </c>
      <c r="CQ5" s="14">
        <v>30</v>
      </c>
      <c r="CR5" s="15">
        <f>SUM(CD5:CQ5)</f>
        <v>365</v>
      </c>
    </row>
    <row r="6" spans="1:96" x14ac:dyDescent="0.25">
      <c r="B6" s="13">
        <v>1929</v>
      </c>
      <c r="C6" s="82">
        <f>C106-C$100</f>
        <v>255.69553224621177</v>
      </c>
      <c r="D6" s="82">
        <f t="shared" ref="D6:Q6" si="0">D106-D$100</f>
        <v>387.50696751367468</v>
      </c>
      <c r="E6" s="82">
        <f t="shared" si="0"/>
        <v>-485.57931483687753</v>
      </c>
      <c r="F6" s="82">
        <f t="shared" si="0"/>
        <v>-282.68258624779992</v>
      </c>
      <c r="G6" s="82">
        <f t="shared" si="0"/>
        <v>42.936584819985001</v>
      </c>
      <c r="H6" s="82">
        <f t="shared" si="0"/>
        <v>32.493315709591116</v>
      </c>
      <c r="I6" s="82">
        <f t="shared" si="0"/>
        <v>-117.0728471834891</v>
      </c>
      <c r="J6" s="82">
        <f t="shared" si="0"/>
        <v>-986.12186274838859</v>
      </c>
      <c r="K6" s="82">
        <f t="shared" si="0"/>
        <v>-319.66565647981042</v>
      </c>
      <c r="L6" s="82">
        <f t="shared" si="0"/>
        <v>2208.8081798503526</v>
      </c>
      <c r="M6" s="82">
        <f t="shared" si="0"/>
        <v>-287.81694090194196</v>
      </c>
      <c r="N6" s="82">
        <f t="shared" si="0"/>
        <v>300.98453949718169</v>
      </c>
      <c r="O6" s="82">
        <f t="shared" si="0"/>
        <v>387.71248146106336</v>
      </c>
      <c r="P6" s="82">
        <f t="shared" si="0"/>
        <v>569.51090340787778</v>
      </c>
      <c r="Q6" s="83">
        <f t="shared" si="0"/>
        <v>160.95037860036973</v>
      </c>
      <c r="S6" s="13">
        <v>1929</v>
      </c>
      <c r="T6" s="58"/>
      <c r="U6" s="58"/>
      <c r="V6" s="58"/>
      <c r="W6" s="58"/>
      <c r="X6" s="58"/>
      <c r="Y6" s="58"/>
      <c r="Z6" s="58"/>
      <c r="AA6" s="58"/>
      <c r="AB6" s="58"/>
      <c r="AC6" s="58"/>
      <c r="AD6" s="58"/>
      <c r="AE6" s="58"/>
      <c r="AF6" s="58"/>
      <c r="AG6" s="58"/>
      <c r="AH6" s="59"/>
      <c r="AJ6" s="13">
        <v>1929</v>
      </c>
      <c r="AK6" s="339">
        <f>'FY25 Aurora Prices for SecR'!AF5</f>
        <v>23.506</v>
      </c>
      <c r="AL6" s="339">
        <f>'FY25 Aurora Prices for SecR'!AG5</f>
        <v>34.427</v>
      </c>
      <c r="AM6" s="339">
        <f>'FY25 Aurora Prices for SecR'!AH5</f>
        <v>47.396999999999998</v>
      </c>
      <c r="AN6" s="339">
        <f>'FY25 Aurora Prices for SecR'!AI5</f>
        <v>43.658999999999999</v>
      </c>
      <c r="AO6" s="339">
        <f>'FY25 Aurora Prices for SecR'!AJ5</f>
        <v>44.99</v>
      </c>
      <c r="AP6" s="339">
        <f>'FY25 Aurora Prices for SecR'!AK5</f>
        <v>37.985999999999997</v>
      </c>
      <c r="AQ6" s="339">
        <f>'FY25 Aurora Prices for SecR'!AL5</f>
        <v>25.151</v>
      </c>
      <c r="AR6" s="339">
        <f>'FY25 Aurora Prices for SecR'!AM5</f>
        <v>29.100999999999999</v>
      </c>
      <c r="AS6" s="339">
        <f>'FY25 Aurora Prices for SecR'!AN5</f>
        <v>15.262</v>
      </c>
      <c r="AT6" s="339">
        <f>'FY25 Aurora Prices for SecR'!AO5</f>
        <v>34.686</v>
      </c>
      <c r="AU6" s="339">
        <f>'FY25 Aurora Prices for SecR'!AP5</f>
        <v>35.299999999999997</v>
      </c>
      <c r="AV6" s="340">
        <f>'FY25 Aurora Prices for SecR'!AQ5</f>
        <v>30.009</v>
      </c>
      <c r="AX6" s="13">
        <v>1929</v>
      </c>
      <c r="AY6" s="74"/>
      <c r="AZ6" s="74"/>
      <c r="BA6" s="74"/>
      <c r="BB6" s="74"/>
      <c r="BC6" s="74"/>
      <c r="BD6" s="74"/>
      <c r="BE6" s="74"/>
      <c r="BF6" s="74"/>
      <c r="BG6" s="74"/>
      <c r="BH6" s="74"/>
      <c r="BI6" s="74"/>
      <c r="BJ6" s="75"/>
      <c r="BL6" s="13">
        <v>1929</v>
      </c>
      <c r="BM6" s="21">
        <f>(C6*BM$5*24)*AK6</f>
        <v>4471722.110648714</v>
      </c>
      <c r="BN6" s="21">
        <f t="shared" ref="BN6:BS37" si="1">(D6*BN$5*24)*AL6</f>
        <v>9605305.7068271618</v>
      </c>
      <c r="BO6" s="21">
        <f t="shared" si="1"/>
        <v>-17123162.072280671</v>
      </c>
      <c r="BP6" s="21">
        <f t="shared" si="1"/>
        <v>-9182179.4405465666</v>
      </c>
      <c r="BQ6" s="21">
        <f t="shared" si="1"/>
        <v>1298113.7911063561</v>
      </c>
      <c r="BR6" s="21">
        <f>(H6*BR$5*24)*AP6</f>
        <v>918312.57136512885</v>
      </c>
      <c r="BS6" s="21">
        <f>(I6*BS$5*24)*AQ6</f>
        <v>-1060019.7046242964</v>
      </c>
      <c r="BT6" s="21">
        <f>(J6*BT$5*24)*AQ6</f>
        <v>-8928702.3491945006</v>
      </c>
      <c r="BU6" s="21">
        <f>(K6*BU$5*24)*AR6</f>
        <v>-6921127.1602989081</v>
      </c>
      <c r="BV6" s="21">
        <f t="shared" ref="BV6:BX37" si="2">(L6*BV$5*24)*AS6</f>
        <v>24271797.917430777</v>
      </c>
      <c r="BW6" s="21">
        <f>(M6*BW$5*24)*AT6</f>
        <v>-7427514.4986208202</v>
      </c>
      <c r="BX6" s="21">
        <f>(N6*BX$5*24)*AU6</f>
        <v>3824911.5279301847</v>
      </c>
      <c r="BY6" s="21">
        <f>(O6*BY$5*24)*AU6</f>
        <v>5255520.2287010057</v>
      </c>
      <c r="BZ6" s="21">
        <f>(P6*BZ$5*24)*AV6</f>
        <v>12305125.944264242</v>
      </c>
      <c r="CA6" s="22">
        <f>SUM(BM6:BZ6)</f>
        <v>11308104.572707806</v>
      </c>
      <c r="CC6" s="13">
        <v>1929</v>
      </c>
      <c r="CD6" s="53"/>
      <c r="CE6" s="53"/>
      <c r="CF6" s="53"/>
      <c r="CG6" s="53"/>
      <c r="CH6" s="53"/>
      <c r="CI6" s="53"/>
      <c r="CJ6" s="53"/>
      <c r="CK6" s="53"/>
      <c r="CL6" s="53"/>
      <c r="CM6" s="53"/>
      <c r="CN6" s="53"/>
      <c r="CO6" s="53"/>
      <c r="CP6" s="53"/>
      <c r="CQ6" s="53"/>
      <c r="CR6" s="54"/>
    </row>
    <row r="7" spans="1:96" x14ac:dyDescent="0.25">
      <c r="B7" s="13">
        <v>1930</v>
      </c>
      <c r="C7" s="82">
        <f t="shared" ref="C7:Q22" si="3">C107-C$100</f>
        <v>-201.00896396684857</v>
      </c>
      <c r="D7" s="82">
        <f t="shared" si="3"/>
        <v>370.54948172444438</v>
      </c>
      <c r="E7" s="82">
        <f t="shared" si="3"/>
        <v>-798.57997632987735</v>
      </c>
      <c r="F7" s="82">
        <f t="shared" si="3"/>
        <v>-645.85452313144015</v>
      </c>
      <c r="G7" s="82">
        <f t="shared" si="3"/>
        <v>-172.29399039997497</v>
      </c>
      <c r="H7" s="82">
        <f t="shared" si="3"/>
        <v>-438.91917973475938</v>
      </c>
      <c r="I7" s="82">
        <f t="shared" si="3"/>
        <v>-167.13016486043853</v>
      </c>
      <c r="J7" s="82">
        <f t="shared" si="3"/>
        <v>-467.92691602133891</v>
      </c>
      <c r="K7" s="82">
        <f t="shared" si="3"/>
        <v>583.98738060192954</v>
      </c>
      <c r="L7" s="82">
        <f t="shared" si="3"/>
        <v>615.13493235577334</v>
      </c>
      <c r="M7" s="82">
        <f t="shared" si="3"/>
        <v>872.37534461270843</v>
      </c>
      <c r="N7" s="82">
        <f t="shared" si="3"/>
        <v>545.07956119291157</v>
      </c>
      <c r="O7" s="82">
        <f t="shared" si="3"/>
        <v>543.39411704555368</v>
      </c>
      <c r="P7" s="82">
        <f t="shared" si="3"/>
        <v>478.5204188464877</v>
      </c>
      <c r="Q7" s="83">
        <f t="shared" si="3"/>
        <v>75.672135488897766</v>
      </c>
      <c r="S7" s="13">
        <v>1930</v>
      </c>
      <c r="T7" s="58"/>
      <c r="U7" s="58"/>
      <c r="V7" s="58"/>
      <c r="W7" s="58"/>
      <c r="X7" s="58"/>
      <c r="Y7" s="58"/>
      <c r="Z7" s="58"/>
      <c r="AA7" s="58"/>
      <c r="AB7" s="58"/>
      <c r="AC7" s="58"/>
      <c r="AD7" s="58"/>
      <c r="AE7" s="58"/>
      <c r="AF7" s="58"/>
      <c r="AG7" s="58"/>
      <c r="AH7" s="59"/>
      <c r="AJ7" s="13">
        <v>1930</v>
      </c>
      <c r="AK7" s="339">
        <f>'FY25 Aurora Prices for SecR'!AF6</f>
        <v>31.114999999999998</v>
      </c>
      <c r="AL7" s="339">
        <f>'FY25 Aurora Prices for SecR'!AG6</f>
        <v>35.850999999999999</v>
      </c>
      <c r="AM7" s="339">
        <f>'FY25 Aurora Prices for SecR'!AH6</f>
        <v>46.671999999999997</v>
      </c>
      <c r="AN7" s="339">
        <f>'FY25 Aurora Prices for SecR'!AI6</f>
        <v>47.143000000000001</v>
      </c>
      <c r="AO7" s="339">
        <f>'FY25 Aurora Prices for SecR'!AJ6</f>
        <v>46.392000000000003</v>
      </c>
      <c r="AP7" s="339">
        <f>'FY25 Aurora Prices for SecR'!AK6</f>
        <v>38.656999999999996</v>
      </c>
      <c r="AQ7" s="339">
        <f>'FY25 Aurora Prices for SecR'!AL6</f>
        <v>26.902000000000001</v>
      </c>
      <c r="AR7" s="339">
        <f>'FY25 Aurora Prices for SecR'!AM6</f>
        <v>25.053000000000001</v>
      </c>
      <c r="AS7" s="339">
        <f>'FY25 Aurora Prices for SecR'!AN6</f>
        <v>23.135000000000002</v>
      </c>
      <c r="AT7" s="339">
        <f>'FY25 Aurora Prices for SecR'!AO6</f>
        <v>32.869999999999997</v>
      </c>
      <c r="AU7" s="339">
        <f>'FY25 Aurora Prices for SecR'!AP6</f>
        <v>36.526000000000003</v>
      </c>
      <c r="AV7" s="340">
        <f>'FY25 Aurora Prices for SecR'!AQ6</f>
        <v>33.265999999999998</v>
      </c>
      <c r="AX7" s="13">
        <v>1930</v>
      </c>
      <c r="AY7" s="74"/>
      <c r="AZ7" s="74"/>
      <c r="BA7" s="74"/>
      <c r="BB7" s="74"/>
      <c r="BC7" s="74"/>
      <c r="BD7" s="74"/>
      <c r="BE7" s="74"/>
      <c r="BF7" s="74"/>
      <c r="BG7" s="74"/>
      <c r="BH7" s="74"/>
      <c r="BI7" s="74"/>
      <c r="BJ7" s="75"/>
      <c r="BL7" s="13">
        <v>1930</v>
      </c>
      <c r="BM7" s="21">
        <f t="shared" ref="BM7:BS38" si="4">(C7*BM$5*24)*AK7</f>
        <v>-4653269.0718883984</v>
      </c>
      <c r="BN7" s="21">
        <f t="shared" si="1"/>
        <v>9564890.0178981982</v>
      </c>
      <c r="BO7" s="21">
        <f t="shared" si="1"/>
        <v>-27729865.543519415</v>
      </c>
      <c r="BP7" s="21">
        <f t="shared" si="1"/>
        <v>-22652954.719285198</v>
      </c>
      <c r="BQ7" s="21">
        <f t="shared" si="1"/>
        <v>-5371338.2033711495</v>
      </c>
      <c r="BR7" s="21">
        <f t="shared" si="1"/>
        <v>-12623670.255868904</v>
      </c>
      <c r="BS7" s="21">
        <f t="shared" si="1"/>
        <v>-1618608.8502271862</v>
      </c>
      <c r="BT7" s="21">
        <f t="shared" ref="BT7:BU37" si="5">(J7*BT$5*24)*AQ7</f>
        <v>-4531741.1621301807</v>
      </c>
      <c r="BU7" s="21">
        <f t="shared" si="5"/>
        <v>10885193.069587784</v>
      </c>
      <c r="BV7" s="21">
        <f t="shared" si="2"/>
        <v>10246425.595236588</v>
      </c>
      <c r="BW7" s="21">
        <f t="shared" si="2"/>
        <v>21334183.317600276</v>
      </c>
      <c r="BX7" s="21">
        <f t="shared" si="2"/>
        <v>7167447.3787676245</v>
      </c>
      <c r="BY7" s="21">
        <f t="shared" ref="BY7:BZ70" si="6">(O7*BY$5*24)*AU7</f>
        <v>7621637.1913750637</v>
      </c>
      <c r="BZ7" s="21">
        <f t="shared" si="6"/>
        <v>11461291.382410027</v>
      </c>
      <c r="CA7" s="22">
        <f t="shared" ref="CA7:CA70" si="7">SUM(BM7:BZ7)</f>
        <v>-900379.85341487266</v>
      </c>
      <c r="CC7" s="13">
        <v>1930</v>
      </c>
      <c r="CD7" s="53"/>
      <c r="CE7" s="53"/>
      <c r="CF7" s="53"/>
      <c r="CG7" s="53"/>
      <c r="CH7" s="53"/>
      <c r="CI7" s="53"/>
      <c r="CJ7" s="53"/>
      <c r="CK7" s="53"/>
      <c r="CL7" s="53"/>
      <c r="CM7" s="53"/>
      <c r="CN7" s="53"/>
      <c r="CO7" s="53"/>
      <c r="CP7" s="53"/>
      <c r="CQ7" s="53"/>
      <c r="CR7" s="54"/>
    </row>
    <row r="8" spans="1:96" x14ac:dyDescent="0.25">
      <c r="B8" s="13">
        <v>1931</v>
      </c>
      <c r="C8" s="82">
        <f t="shared" si="3"/>
        <v>-196.71480233152852</v>
      </c>
      <c r="D8" s="82">
        <f t="shared" si="3"/>
        <v>500.74530332463473</v>
      </c>
      <c r="E8" s="82">
        <f t="shared" si="3"/>
        <v>-429.76015435546742</v>
      </c>
      <c r="F8" s="82">
        <f t="shared" si="3"/>
        <v>-1187.3476176187496</v>
      </c>
      <c r="G8" s="82">
        <f t="shared" si="3"/>
        <v>-49.663070360315032</v>
      </c>
      <c r="H8" s="82">
        <f t="shared" si="3"/>
        <v>128.61831606773103</v>
      </c>
      <c r="I8" s="82">
        <f t="shared" si="3"/>
        <v>259.43136017749111</v>
      </c>
      <c r="J8" s="82">
        <f t="shared" si="3"/>
        <v>-1113.535298129249</v>
      </c>
      <c r="K8" s="82">
        <f t="shared" si="3"/>
        <v>428.1389990632797</v>
      </c>
      <c r="L8" s="82">
        <f t="shared" si="3"/>
        <v>310.171380193603</v>
      </c>
      <c r="M8" s="82">
        <f t="shared" si="3"/>
        <v>886.54523187740779</v>
      </c>
      <c r="N8" s="82">
        <f t="shared" si="3"/>
        <v>899.21233384271181</v>
      </c>
      <c r="O8" s="82">
        <f t="shared" si="3"/>
        <v>448.29525927913346</v>
      </c>
      <c r="P8" s="82">
        <f t="shared" si="3"/>
        <v>286.77246132827804</v>
      </c>
      <c r="Q8" s="83">
        <f t="shared" si="3"/>
        <v>78.471189781991598</v>
      </c>
      <c r="S8" s="13">
        <v>1931</v>
      </c>
      <c r="T8" s="58"/>
      <c r="U8" s="58"/>
      <c r="V8" s="58"/>
      <c r="W8" s="58"/>
      <c r="X8" s="58"/>
      <c r="Y8" s="58"/>
      <c r="Z8" s="58"/>
      <c r="AA8" s="58"/>
      <c r="AB8" s="58"/>
      <c r="AC8" s="58"/>
      <c r="AD8" s="58"/>
      <c r="AE8" s="58"/>
      <c r="AF8" s="58"/>
      <c r="AG8" s="58"/>
      <c r="AH8" s="59"/>
      <c r="AJ8" s="13">
        <v>1931</v>
      </c>
      <c r="AK8" s="339">
        <f>'FY25 Aurora Prices for SecR'!AF7</f>
        <v>28.521999999999998</v>
      </c>
      <c r="AL8" s="339">
        <f>'FY25 Aurora Prices for SecR'!AG7</f>
        <v>32.755000000000003</v>
      </c>
      <c r="AM8" s="339">
        <f>'FY25 Aurora Prices for SecR'!AH7</f>
        <v>44.95</v>
      </c>
      <c r="AN8" s="339">
        <f>'FY25 Aurora Prices for SecR'!AI7</f>
        <v>45.268000000000001</v>
      </c>
      <c r="AO8" s="339">
        <f>'FY25 Aurora Prices for SecR'!AJ7</f>
        <v>46.170999999999999</v>
      </c>
      <c r="AP8" s="339">
        <f>'FY25 Aurora Prices for SecR'!AK7</f>
        <v>37.417000000000002</v>
      </c>
      <c r="AQ8" s="339">
        <f>'FY25 Aurora Prices for SecR'!AL7</f>
        <v>27.978999999999999</v>
      </c>
      <c r="AR8" s="339">
        <f>'FY25 Aurora Prices for SecR'!AM7</f>
        <v>27.274000000000001</v>
      </c>
      <c r="AS8" s="339">
        <f>'FY25 Aurora Prices for SecR'!AN7</f>
        <v>26.843</v>
      </c>
      <c r="AT8" s="339">
        <f>'FY25 Aurora Prices for SecR'!AO7</f>
        <v>35.18</v>
      </c>
      <c r="AU8" s="339">
        <f>'FY25 Aurora Prices for SecR'!AP7</f>
        <v>38.555</v>
      </c>
      <c r="AV8" s="340">
        <f>'FY25 Aurora Prices for SecR'!AQ7</f>
        <v>35.226999999999997</v>
      </c>
      <c r="AX8" s="13">
        <v>1931</v>
      </c>
      <c r="AY8" s="74"/>
      <c r="AZ8" s="74"/>
      <c r="BA8" s="74"/>
      <c r="BB8" s="74"/>
      <c r="BC8" s="74"/>
      <c r="BD8" s="74"/>
      <c r="BE8" s="74"/>
      <c r="BF8" s="74"/>
      <c r="BG8" s="74"/>
      <c r="BH8" s="74"/>
      <c r="BI8" s="74"/>
      <c r="BJ8" s="75"/>
      <c r="BL8" s="13">
        <v>1931</v>
      </c>
      <c r="BM8" s="21">
        <f t="shared" si="4"/>
        <v>-4174360.4965222925</v>
      </c>
      <c r="BN8" s="21">
        <f t="shared" si="1"/>
        <v>11809376.935486857</v>
      </c>
      <c r="BO8" s="21">
        <f t="shared" si="1"/>
        <v>-14372382.890079027</v>
      </c>
      <c r="BP8" s="21">
        <f t="shared" si="1"/>
        <v>-39989145.854047976</v>
      </c>
      <c r="BQ8" s="21">
        <f t="shared" si="1"/>
        <v>-1540891.7137193028</v>
      </c>
      <c r="BR8" s="21">
        <f t="shared" si="1"/>
        <v>3580508.5800358816</v>
      </c>
      <c r="BS8" s="21">
        <f t="shared" si="1"/>
        <v>2613106.8095061686</v>
      </c>
      <c r="BT8" s="21">
        <f t="shared" si="5"/>
        <v>-11216017.478288973</v>
      </c>
      <c r="BU8" s="21">
        <f t="shared" si="5"/>
        <v>8687734.9169762079</v>
      </c>
      <c r="BV8" s="21">
        <f t="shared" si="2"/>
        <v>5994669.8581465567</v>
      </c>
      <c r="BW8" s="21">
        <f t="shared" si="2"/>
        <v>23204363.97554072</v>
      </c>
      <c r="BX8" s="21">
        <f t="shared" si="2"/>
        <v>12480887.351270072</v>
      </c>
      <c r="BY8" s="21">
        <f t="shared" si="6"/>
        <v>6637065.1090586847</v>
      </c>
      <c r="BZ8" s="21">
        <f t="shared" si="6"/>
        <v>7273536.1165520996</v>
      </c>
      <c r="CA8" s="22">
        <f t="shared" si="7"/>
        <v>10988451.219915681</v>
      </c>
      <c r="CC8" s="13">
        <v>1931</v>
      </c>
      <c r="CD8" s="53"/>
      <c r="CE8" s="53"/>
      <c r="CF8" s="53"/>
      <c r="CG8" s="53"/>
      <c r="CH8" s="53"/>
      <c r="CI8" s="53"/>
      <c r="CJ8" s="53"/>
      <c r="CK8" s="53"/>
      <c r="CL8" s="53"/>
      <c r="CM8" s="53"/>
      <c r="CN8" s="53"/>
      <c r="CO8" s="53"/>
      <c r="CP8" s="53"/>
      <c r="CQ8" s="53"/>
      <c r="CR8" s="54"/>
    </row>
    <row r="9" spans="1:96" x14ac:dyDescent="0.25">
      <c r="B9" s="13">
        <v>1932</v>
      </c>
      <c r="C9" s="82">
        <f t="shared" si="3"/>
        <v>-283.80835053306873</v>
      </c>
      <c r="D9" s="82">
        <f t="shared" si="3"/>
        <v>27.111406005164099</v>
      </c>
      <c r="E9" s="82">
        <f t="shared" si="3"/>
        <v>-546.92768181310748</v>
      </c>
      <c r="F9" s="82">
        <f t="shared" si="3"/>
        <v>-305.92140377493979</v>
      </c>
      <c r="G9" s="82">
        <f t="shared" si="3"/>
        <v>-1354.9260792980249</v>
      </c>
      <c r="H9" s="82">
        <f t="shared" si="3"/>
        <v>2652.7878089201713</v>
      </c>
      <c r="I9" s="82">
        <f t="shared" si="3"/>
        <v>3600.6348954400919</v>
      </c>
      <c r="J9" s="82">
        <f t="shared" si="3"/>
        <v>3809.3753162228513</v>
      </c>
      <c r="K9" s="82">
        <f t="shared" si="3"/>
        <v>4139.608204220579</v>
      </c>
      <c r="L9" s="82">
        <f t="shared" si="3"/>
        <v>4866.4131537087733</v>
      </c>
      <c r="M9" s="82">
        <f t="shared" si="3"/>
        <v>2216.782912389408</v>
      </c>
      <c r="N9" s="82">
        <f t="shared" si="3"/>
        <v>1019.0482668068917</v>
      </c>
      <c r="O9" s="82">
        <f t="shared" si="3"/>
        <v>1457.2851859631837</v>
      </c>
      <c r="P9" s="82">
        <f t="shared" si="3"/>
        <v>472.09133315724739</v>
      </c>
      <c r="Q9" s="83">
        <f t="shared" si="3"/>
        <v>1403.6524614840591</v>
      </c>
      <c r="S9" s="13">
        <v>1932</v>
      </c>
      <c r="T9" s="58"/>
      <c r="U9" s="58"/>
      <c r="V9" s="58"/>
      <c r="W9" s="58"/>
      <c r="X9" s="58"/>
      <c r="Y9" s="58"/>
      <c r="Z9" s="58"/>
      <c r="AA9" s="58"/>
      <c r="AB9" s="58"/>
      <c r="AC9" s="58"/>
      <c r="AD9" s="58"/>
      <c r="AE9" s="58"/>
      <c r="AF9" s="58"/>
      <c r="AG9" s="58"/>
      <c r="AH9" s="59"/>
      <c r="AJ9" s="13">
        <v>1932</v>
      </c>
      <c r="AK9" s="339">
        <f>'FY25 Aurora Prices for SecR'!AF8</f>
        <v>26.72</v>
      </c>
      <c r="AL9" s="339">
        <f>'FY25 Aurora Prices for SecR'!AG8</f>
        <v>37.030999999999999</v>
      </c>
      <c r="AM9" s="339">
        <f>'FY25 Aurora Prices for SecR'!AH8</f>
        <v>47.938000000000002</v>
      </c>
      <c r="AN9" s="339">
        <f>'FY25 Aurora Prices for SecR'!AI8</f>
        <v>44.744</v>
      </c>
      <c r="AO9" s="339">
        <f>'FY25 Aurora Prices for SecR'!AJ8</f>
        <v>59.234000000000002</v>
      </c>
      <c r="AP9" s="339">
        <f>'FY25 Aurora Prices for SecR'!AK8</f>
        <v>33.807000000000002</v>
      </c>
      <c r="AQ9" s="339">
        <f>'FY25 Aurora Prices for SecR'!AL8</f>
        <v>11.175000000000001</v>
      </c>
      <c r="AR9" s="339">
        <f>'FY25 Aurora Prices for SecR'!AM8</f>
        <v>11.237</v>
      </c>
      <c r="AS9" s="339">
        <f>'FY25 Aurora Prices for SecR'!AN8</f>
        <v>4.0919999999999996</v>
      </c>
      <c r="AT9" s="339">
        <f>'FY25 Aurora Prices for SecR'!AO8</f>
        <v>32.058</v>
      </c>
      <c r="AU9" s="339">
        <f>'FY25 Aurora Prices for SecR'!AP8</f>
        <v>36.250999999999998</v>
      </c>
      <c r="AV9" s="340">
        <f>'FY25 Aurora Prices for SecR'!AQ8</f>
        <v>35.957000000000001</v>
      </c>
      <c r="AX9" s="13">
        <v>1932</v>
      </c>
      <c r="AY9" s="74"/>
      <c r="AZ9" s="74"/>
      <c r="BA9" s="74"/>
      <c r="BB9" s="74"/>
      <c r="BC9" s="74"/>
      <c r="BD9" s="74"/>
      <c r="BE9" s="74"/>
      <c r="BF9" s="74"/>
      <c r="BG9" s="74"/>
      <c r="BH9" s="74"/>
      <c r="BI9" s="74"/>
      <c r="BJ9" s="75"/>
      <c r="BL9" s="13">
        <v>1932</v>
      </c>
      <c r="BM9" s="21">
        <f t="shared" si="4"/>
        <v>-5642019.1899252357</v>
      </c>
      <c r="BN9" s="21">
        <f t="shared" si="1"/>
        <v>722852.98255960678</v>
      </c>
      <c r="BO9" s="21">
        <f t="shared" si="1"/>
        <v>-19506652.692803018</v>
      </c>
      <c r="BP9" s="21">
        <f t="shared" si="1"/>
        <v>-10183981.584136393</v>
      </c>
      <c r="BQ9" s="21">
        <f t="shared" si="1"/>
        <v>-53933168.608125553</v>
      </c>
      <c r="BR9" s="21">
        <f t="shared" si="1"/>
        <v>66724001.307386197</v>
      </c>
      <c r="BS9" s="21">
        <f>(I9*BS$5*24)*AQ9</f>
        <v>14485354.184355492</v>
      </c>
      <c r="BT9" s="21">
        <f t="shared" si="5"/>
        <v>15325116.897164533</v>
      </c>
      <c r="BU9" s="21">
        <f t="shared" si="5"/>
        <v>34608482.378775023</v>
      </c>
      <c r="BV9" s="21">
        <f t="shared" si="2"/>
        <v>14337621.089982938</v>
      </c>
      <c r="BW9" s="21">
        <f t="shared" si="2"/>
        <v>52872826.194402456</v>
      </c>
      <c r="BX9" s="21">
        <f t="shared" si="2"/>
        <v>13298946.739205986</v>
      </c>
      <c r="BY9" s="21">
        <f t="shared" si="6"/>
        <v>20285969.386118926</v>
      </c>
      <c r="BZ9" s="21">
        <f t="shared" si="6"/>
        <v>12221991.407761306</v>
      </c>
      <c r="CA9" s="22">
        <f t="shared" si="7"/>
        <v>155617340.49272227</v>
      </c>
      <c r="CC9" s="13">
        <v>1932</v>
      </c>
      <c r="CD9" s="53"/>
      <c r="CE9" s="53"/>
      <c r="CF9" s="53"/>
      <c r="CG9" s="53"/>
      <c r="CH9" s="53"/>
      <c r="CI9" s="53"/>
      <c r="CJ9" s="53"/>
      <c r="CK9" s="53"/>
      <c r="CL9" s="53"/>
      <c r="CM9" s="53"/>
      <c r="CN9" s="53"/>
      <c r="CO9" s="53"/>
      <c r="CP9" s="53"/>
      <c r="CQ9" s="53"/>
      <c r="CR9" s="54"/>
    </row>
    <row r="10" spans="1:96" x14ac:dyDescent="0.25">
      <c r="B10" s="13">
        <v>1933</v>
      </c>
      <c r="C10" s="82">
        <f t="shared" si="3"/>
        <v>134.62205214715141</v>
      </c>
      <c r="D10" s="82">
        <f t="shared" si="3"/>
        <v>239.94932598796458</v>
      </c>
      <c r="E10" s="82">
        <f t="shared" si="3"/>
        <v>1475.623177341583</v>
      </c>
      <c r="F10" s="82">
        <f t="shared" si="3"/>
        <v>3634.77026149423</v>
      </c>
      <c r="G10" s="82">
        <f t="shared" si="3"/>
        <v>4368.1734625050858</v>
      </c>
      <c r="H10" s="82">
        <f t="shared" si="3"/>
        <v>2552.7294018760513</v>
      </c>
      <c r="I10" s="82">
        <f t="shared" si="3"/>
        <v>1933.4369971411015</v>
      </c>
      <c r="J10" s="82">
        <f t="shared" si="3"/>
        <v>880.97997551874141</v>
      </c>
      <c r="K10" s="82">
        <f t="shared" si="3"/>
        <v>2909.4787082385001</v>
      </c>
      <c r="L10" s="82">
        <f t="shared" si="3"/>
        <v>6818.2074898961737</v>
      </c>
      <c r="M10" s="82">
        <f t="shared" si="3"/>
        <v>5633.4045703859774</v>
      </c>
      <c r="N10" s="82">
        <f t="shared" si="3"/>
        <v>3290.7815006855126</v>
      </c>
      <c r="O10" s="82">
        <f t="shared" si="3"/>
        <v>3520.117538257723</v>
      </c>
      <c r="P10" s="82">
        <f t="shared" si="3"/>
        <v>650.72547683078756</v>
      </c>
      <c r="Q10" s="83">
        <f t="shared" si="3"/>
        <v>2770.6490279262525</v>
      </c>
      <c r="S10" s="13">
        <v>1933</v>
      </c>
      <c r="T10" s="58"/>
      <c r="U10" s="58"/>
      <c r="V10" s="58"/>
      <c r="W10" s="58"/>
      <c r="X10" s="58"/>
      <c r="Y10" s="58"/>
      <c r="Z10" s="58"/>
      <c r="AA10" s="58"/>
      <c r="AB10" s="58"/>
      <c r="AC10" s="58"/>
      <c r="AD10" s="58"/>
      <c r="AE10" s="58"/>
      <c r="AF10" s="58"/>
      <c r="AG10" s="58"/>
      <c r="AH10" s="59"/>
      <c r="AJ10" s="13">
        <v>1933</v>
      </c>
      <c r="AK10" s="339">
        <f>'FY25 Aurora Prices for SecR'!AF9</f>
        <v>26.684999999999999</v>
      </c>
      <c r="AL10" s="339">
        <f>'FY25 Aurora Prices for SecR'!AG9</f>
        <v>32.386000000000003</v>
      </c>
      <c r="AM10" s="339">
        <f>'FY25 Aurora Prices for SecR'!AH9</f>
        <v>40.052</v>
      </c>
      <c r="AN10" s="339">
        <f>'FY25 Aurora Prices for SecR'!AI9</f>
        <v>31.57</v>
      </c>
      <c r="AO10" s="339">
        <f>'FY25 Aurora Prices for SecR'!AJ9</f>
        <v>32.287999999999997</v>
      </c>
      <c r="AP10" s="339">
        <f>'FY25 Aurora Prices for SecR'!AK9</f>
        <v>29.614999999999998</v>
      </c>
      <c r="AQ10" s="339">
        <f>'FY25 Aurora Prices for SecR'!AL9</f>
        <v>19.991</v>
      </c>
      <c r="AR10" s="339">
        <f>'FY25 Aurora Prices for SecR'!AM9</f>
        <v>15.613</v>
      </c>
      <c r="AS10" s="339">
        <f>'FY25 Aurora Prices for SecR'!AN9</f>
        <v>0</v>
      </c>
      <c r="AT10" s="339">
        <f>'FY25 Aurora Prices for SecR'!AO9</f>
        <v>10.342000000000001</v>
      </c>
      <c r="AU10" s="339">
        <f>'FY25 Aurora Prices for SecR'!AP9</f>
        <v>23.645</v>
      </c>
      <c r="AV10" s="340">
        <f>'FY25 Aurora Prices for SecR'!AQ9</f>
        <v>29.335999999999999</v>
      </c>
      <c r="AX10" s="13">
        <v>1933</v>
      </c>
      <c r="AY10" s="74"/>
      <c r="AZ10" s="74"/>
      <c r="BA10" s="74"/>
      <c r="BB10" s="74"/>
      <c r="BC10" s="74"/>
      <c r="BD10" s="74"/>
      <c r="BE10" s="74"/>
      <c r="BF10" s="74"/>
      <c r="BG10" s="74"/>
      <c r="BH10" s="74"/>
      <c r="BI10" s="74"/>
      <c r="BJ10" s="75"/>
      <c r="BL10" s="13">
        <v>1933</v>
      </c>
      <c r="BM10" s="21">
        <f t="shared" si="4"/>
        <v>2672737.7593907709</v>
      </c>
      <c r="BN10" s="21">
        <f t="shared" si="1"/>
        <v>5595119.1874412792</v>
      </c>
      <c r="BO10" s="21">
        <f t="shared" si="1"/>
        <v>43971634.667170502</v>
      </c>
      <c r="BP10" s="21">
        <f t="shared" si="1"/>
        <v>85373774.683597401</v>
      </c>
      <c r="BQ10" s="21">
        <f t="shared" si="1"/>
        <v>94778600.956948742</v>
      </c>
      <c r="BR10" s="21">
        <f t="shared" si="1"/>
        <v>56245716.440000087</v>
      </c>
      <c r="BS10" s="21">
        <f t="shared" si="1"/>
        <v>13914482.043545196</v>
      </c>
      <c r="BT10" s="21">
        <f t="shared" si="5"/>
        <v>6340201.4486142574</v>
      </c>
      <c r="BU10" s="21">
        <f t="shared" si="5"/>
        <v>33796714.157365404</v>
      </c>
      <c r="BV10" s="21">
        <f t="shared" si="2"/>
        <v>0</v>
      </c>
      <c r="BW10" s="21">
        <f t="shared" si="2"/>
        <v>43345938.529797241</v>
      </c>
      <c r="BX10" s="21">
        <f t="shared" si="2"/>
        <v>28011790.29013522</v>
      </c>
      <c r="BY10" s="21">
        <f t="shared" si="6"/>
        <v>31961540.80976788</v>
      </c>
      <c r="BZ10" s="21">
        <f t="shared" si="6"/>
        <v>13744571.463581748</v>
      </c>
      <c r="CA10" s="22">
        <f t="shared" si="7"/>
        <v>459752822.43735576</v>
      </c>
      <c r="CC10" s="13">
        <v>1933</v>
      </c>
      <c r="CD10" s="53"/>
      <c r="CE10" s="53"/>
      <c r="CF10" s="53"/>
      <c r="CG10" s="53"/>
      <c r="CH10" s="53"/>
      <c r="CI10" s="53"/>
      <c r="CJ10" s="53"/>
      <c r="CK10" s="53"/>
      <c r="CL10" s="53"/>
      <c r="CM10" s="53"/>
      <c r="CN10" s="53"/>
      <c r="CO10" s="53"/>
      <c r="CP10" s="53"/>
      <c r="CQ10" s="53"/>
      <c r="CR10" s="54"/>
    </row>
    <row r="11" spans="1:96" x14ac:dyDescent="0.25">
      <c r="B11" s="13">
        <v>1934</v>
      </c>
      <c r="C11" s="82">
        <f t="shared" si="3"/>
        <v>867.77104022952153</v>
      </c>
      <c r="D11" s="82">
        <f t="shared" si="3"/>
        <v>3709.073465567174</v>
      </c>
      <c r="E11" s="82">
        <f t="shared" si="3"/>
        <v>6057.2869630882424</v>
      </c>
      <c r="F11" s="82">
        <f t="shared" si="3"/>
        <v>7730.7113517987291</v>
      </c>
      <c r="G11" s="82">
        <f t="shared" si="3"/>
        <v>7470.0042161573847</v>
      </c>
      <c r="H11" s="82">
        <f t="shared" si="3"/>
        <v>4868.7118551925814</v>
      </c>
      <c r="I11" s="82">
        <f t="shared" si="3"/>
        <v>6402.4575372959816</v>
      </c>
      <c r="J11" s="82">
        <f t="shared" si="3"/>
        <v>4622.471754470751</v>
      </c>
      <c r="K11" s="82">
        <f t="shared" si="3"/>
        <v>4476.207796583979</v>
      </c>
      <c r="L11" s="82">
        <f t="shared" si="3"/>
        <v>3144.5691901872333</v>
      </c>
      <c r="M11" s="82">
        <f t="shared" si="3"/>
        <v>179.6792603997983</v>
      </c>
      <c r="N11" s="82">
        <f t="shared" si="3"/>
        <v>225.19386205818228</v>
      </c>
      <c r="O11" s="82">
        <f t="shared" si="3"/>
        <v>551.77050106601291</v>
      </c>
      <c r="P11" s="82">
        <f t="shared" si="3"/>
        <v>83.704617356477684</v>
      </c>
      <c r="Q11" s="83">
        <f t="shared" si="3"/>
        <v>3708.8427488847137</v>
      </c>
      <c r="S11" s="13">
        <v>1934</v>
      </c>
      <c r="T11" s="58"/>
      <c r="U11" s="58"/>
      <c r="V11" s="58"/>
      <c r="W11" s="58"/>
      <c r="X11" s="58"/>
      <c r="Y11" s="58"/>
      <c r="Z11" s="58"/>
      <c r="AA11" s="58"/>
      <c r="AB11" s="58"/>
      <c r="AC11" s="58"/>
      <c r="AD11" s="58"/>
      <c r="AE11" s="58"/>
      <c r="AF11" s="58"/>
      <c r="AG11" s="58"/>
      <c r="AH11" s="59"/>
      <c r="AJ11" s="13">
        <v>1934</v>
      </c>
      <c r="AK11" s="339">
        <f>'FY25 Aurora Prices for SecR'!AF10</f>
        <v>17.805</v>
      </c>
      <c r="AL11" s="339">
        <f>'FY25 Aurora Prices for SecR'!AG10</f>
        <v>20.709</v>
      </c>
      <c r="AM11" s="339">
        <f>'FY25 Aurora Prices for SecR'!AH10</f>
        <v>24.428000000000001</v>
      </c>
      <c r="AN11" s="339">
        <f>'FY25 Aurora Prices for SecR'!AI10</f>
        <v>12.629</v>
      </c>
      <c r="AO11" s="339">
        <f>'FY25 Aurora Prices for SecR'!AJ10</f>
        <v>23.332000000000001</v>
      </c>
      <c r="AP11" s="339">
        <f>'FY25 Aurora Prices for SecR'!AK10</f>
        <v>20.425999999999998</v>
      </c>
      <c r="AQ11" s="339">
        <f>'FY25 Aurora Prices for SecR'!AL10</f>
        <v>5.3479999999999999</v>
      </c>
      <c r="AR11" s="339">
        <f>'FY25 Aurora Prices for SecR'!AM10</f>
        <v>9.718</v>
      </c>
      <c r="AS11" s="339">
        <f>'FY25 Aurora Prices for SecR'!AN10</f>
        <v>13.199</v>
      </c>
      <c r="AT11" s="339">
        <f>'FY25 Aurora Prices for SecR'!AO10</f>
        <v>38.975000000000001</v>
      </c>
      <c r="AU11" s="339">
        <f>'FY25 Aurora Prices for SecR'!AP10</f>
        <v>41.923999999999999</v>
      </c>
      <c r="AV11" s="340">
        <f>'FY25 Aurora Prices for SecR'!AQ10</f>
        <v>37.334000000000003</v>
      </c>
      <c r="AX11" s="13">
        <v>1934</v>
      </c>
      <c r="AY11" s="74"/>
      <c r="AZ11" s="74"/>
      <c r="BA11" s="74"/>
      <c r="BB11" s="74"/>
      <c r="BC11" s="74"/>
      <c r="BD11" s="74"/>
      <c r="BE11" s="74"/>
      <c r="BF11" s="74"/>
      <c r="BG11" s="74"/>
      <c r="BH11" s="74"/>
      <c r="BI11" s="74"/>
      <c r="BJ11" s="75"/>
      <c r="BL11" s="13">
        <v>1934</v>
      </c>
      <c r="BM11" s="21">
        <f t="shared" si="4"/>
        <v>11495293.548237255</v>
      </c>
      <c r="BN11" s="21">
        <f t="shared" si="1"/>
        <v>55304065.726870038</v>
      </c>
      <c r="BO11" s="21">
        <f t="shared" si="1"/>
        <v>110087750.01513378</v>
      </c>
      <c r="BP11" s="21">
        <f t="shared" si="1"/>
        <v>72637578.324428424</v>
      </c>
      <c r="BQ11" s="21">
        <f t="shared" si="1"/>
        <v>117122972.98557012</v>
      </c>
      <c r="BR11" s="21">
        <f t="shared" si="1"/>
        <v>73989541.415497765</v>
      </c>
      <c r="BS11" s="21">
        <f t="shared" si="1"/>
        <v>12326523.447405208</v>
      </c>
      <c r="BT11" s="21">
        <f t="shared" si="5"/>
        <v>8899552.4194474462</v>
      </c>
      <c r="BU11" s="21">
        <f t="shared" si="5"/>
        <v>32363841.801199112</v>
      </c>
      <c r="BV11" s="21">
        <f t="shared" si="2"/>
        <v>29883721.493722532</v>
      </c>
      <c r="BW11" s="21">
        <f t="shared" si="2"/>
        <v>5210231.385517111</v>
      </c>
      <c r="BX11" s="21">
        <f t="shared" si="2"/>
        <v>3398769.8902538042</v>
      </c>
      <c r="BY11" s="21">
        <f t="shared" si="6"/>
        <v>8882851.7708895449</v>
      </c>
      <c r="BZ11" s="21">
        <f t="shared" si="6"/>
        <v>2250020.2927584513</v>
      </c>
      <c r="CA11" s="22">
        <f t="shared" si="7"/>
        <v>543852714.5169307</v>
      </c>
      <c r="CC11" s="13">
        <v>1934</v>
      </c>
      <c r="CD11" s="53"/>
      <c r="CE11" s="53"/>
      <c r="CF11" s="53"/>
      <c r="CG11" s="53"/>
      <c r="CH11" s="53"/>
      <c r="CI11" s="53"/>
      <c r="CJ11" s="53"/>
      <c r="CK11" s="53"/>
      <c r="CL11" s="53"/>
      <c r="CM11" s="53"/>
      <c r="CN11" s="53"/>
      <c r="CO11" s="53"/>
      <c r="CP11" s="53"/>
      <c r="CQ11" s="53"/>
      <c r="CR11" s="54"/>
    </row>
    <row r="12" spans="1:96" x14ac:dyDescent="0.25">
      <c r="B12" s="13">
        <v>1935</v>
      </c>
      <c r="C12" s="82">
        <f t="shared" si="3"/>
        <v>-244.52557545410855</v>
      </c>
      <c r="D12" s="82">
        <f t="shared" si="3"/>
        <v>-402.19021444021564</v>
      </c>
      <c r="E12" s="82">
        <f t="shared" si="3"/>
        <v>198.41156298187252</v>
      </c>
      <c r="F12" s="82">
        <f t="shared" si="3"/>
        <v>2974.3136219491298</v>
      </c>
      <c r="G12" s="82">
        <f t="shared" si="3"/>
        <v>4333.0658122835857</v>
      </c>
      <c r="H12" s="82">
        <f t="shared" si="3"/>
        <v>1710.4190722746898</v>
      </c>
      <c r="I12" s="82">
        <f t="shared" si="3"/>
        <v>527.19895567452113</v>
      </c>
      <c r="J12" s="82">
        <f t="shared" si="3"/>
        <v>763.48089953603085</v>
      </c>
      <c r="K12" s="82">
        <f t="shared" si="3"/>
        <v>2407.1094415421585</v>
      </c>
      <c r="L12" s="82">
        <f t="shared" si="3"/>
        <v>2209.4398631439826</v>
      </c>
      <c r="M12" s="82">
        <f t="shared" si="3"/>
        <v>2880.8994539868781</v>
      </c>
      <c r="N12" s="82">
        <f t="shared" si="3"/>
        <v>2872.5952452321926</v>
      </c>
      <c r="O12" s="82">
        <f t="shared" si="3"/>
        <v>737.24689584993303</v>
      </c>
      <c r="P12" s="82">
        <f t="shared" si="3"/>
        <v>101.39787677198728</v>
      </c>
      <c r="Q12" s="83">
        <f t="shared" si="3"/>
        <v>1553.0040263163555</v>
      </c>
      <c r="S12" s="13">
        <v>1935</v>
      </c>
      <c r="T12" s="58"/>
      <c r="U12" s="58"/>
      <c r="V12" s="58"/>
      <c r="W12" s="58"/>
      <c r="X12" s="58"/>
      <c r="Y12" s="58"/>
      <c r="Z12" s="58"/>
      <c r="AA12" s="58"/>
      <c r="AB12" s="58"/>
      <c r="AC12" s="58"/>
      <c r="AD12" s="58"/>
      <c r="AE12" s="58"/>
      <c r="AF12" s="58"/>
      <c r="AG12" s="58"/>
      <c r="AH12" s="59"/>
      <c r="AJ12" s="13">
        <v>1935</v>
      </c>
      <c r="AK12" s="339">
        <f>'FY25 Aurora Prices for SecR'!AF11</f>
        <v>28.309000000000001</v>
      </c>
      <c r="AL12" s="339">
        <f>'FY25 Aurora Prices for SecR'!AG11</f>
        <v>32.728999999999999</v>
      </c>
      <c r="AM12" s="339">
        <f>'FY25 Aurora Prices for SecR'!AH11</f>
        <v>40.985999999999997</v>
      </c>
      <c r="AN12" s="339">
        <f>'FY25 Aurora Prices for SecR'!AI11</f>
        <v>31.864999999999998</v>
      </c>
      <c r="AO12" s="339">
        <f>'FY25 Aurora Prices for SecR'!AJ11</f>
        <v>31.146000000000001</v>
      </c>
      <c r="AP12" s="339">
        <f>'FY25 Aurora Prices for SecR'!AK11</f>
        <v>31.027000000000001</v>
      </c>
      <c r="AQ12" s="339">
        <f>'FY25 Aurora Prices for SecR'!AL11</f>
        <v>21.876999999999999</v>
      </c>
      <c r="AR12" s="339">
        <f>'FY25 Aurora Prices for SecR'!AM11</f>
        <v>15.746</v>
      </c>
      <c r="AS12" s="339">
        <f>'FY25 Aurora Prices for SecR'!AN11</f>
        <v>12.012</v>
      </c>
      <c r="AT12" s="339">
        <f>'FY25 Aurora Prices for SecR'!AO11</f>
        <v>24.757999999999999</v>
      </c>
      <c r="AU12" s="339">
        <f>'FY25 Aurora Prices for SecR'!AP11</f>
        <v>32.764000000000003</v>
      </c>
      <c r="AV12" s="340">
        <f>'FY25 Aurora Prices for SecR'!AQ11</f>
        <v>34.735999999999997</v>
      </c>
      <c r="AX12" s="13">
        <v>1935</v>
      </c>
      <c r="AY12" s="74"/>
      <c r="AZ12" s="74"/>
      <c r="BA12" s="74"/>
      <c r="BB12" s="74"/>
      <c r="BC12" s="74"/>
      <c r="BD12" s="74"/>
      <c r="BE12" s="74"/>
      <c r="BF12" s="74"/>
      <c r="BG12" s="74"/>
      <c r="BH12" s="74"/>
      <c r="BI12" s="74"/>
      <c r="BJ12" s="75"/>
      <c r="BL12" s="13">
        <v>1935</v>
      </c>
      <c r="BM12" s="21">
        <f t="shared" si="4"/>
        <v>-5150172.2395545868</v>
      </c>
      <c r="BN12" s="21">
        <f t="shared" si="1"/>
        <v>-9477564.1404579487</v>
      </c>
      <c r="BO12" s="21">
        <f t="shared" si="1"/>
        <v>6050279.6623590197</v>
      </c>
      <c r="BP12" s="21">
        <f t="shared" si="1"/>
        <v>70513718.651176304</v>
      </c>
      <c r="BQ12" s="21">
        <f t="shared" si="1"/>
        <v>90691552.754466429</v>
      </c>
      <c r="BR12" s="21">
        <f t="shared" si="1"/>
        <v>39483464.381267309</v>
      </c>
      <c r="BS12" s="21">
        <f t="shared" si="1"/>
        <v>4152071.3591849394</v>
      </c>
      <c r="BT12" s="21">
        <f t="shared" si="5"/>
        <v>6012961.7900939081</v>
      </c>
      <c r="BU12" s="21">
        <f t="shared" si="5"/>
        <v>28199344.878292985</v>
      </c>
      <c r="BV12" s="21">
        <f t="shared" si="2"/>
        <v>19108649.977981575</v>
      </c>
      <c r="BW12" s="21">
        <f t="shared" si="2"/>
        <v>53066029.659264497</v>
      </c>
      <c r="BX12" s="21">
        <f t="shared" si="2"/>
        <v>33882375.821323521</v>
      </c>
      <c r="BY12" s="21">
        <f t="shared" si="6"/>
        <v>9275580.4015208483</v>
      </c>
      <c r="BZ12" s="21">
        <f t="shared" si="6"/>
        <v>2535952.7862372599</v>
      </c>
      <c r="CA12" s="22">
        <f t="shared" si="7"/>
        <v>348344245.74315602</v>
      </c>
      <c r="CC12" s="13">
        <v>1935</v>
      </c>
      <c r="CD12" s="53"/>
      <c r="CE12" s="53"/>
      <c r="CF12" s="53"/>
      <c r="CG12" s="53"/>
      <c r="CH12" s="53"/>
      <c r="CI12" s="53"/>
      <c r="CJ12" s="53"/>
      <c r="CK12" s="53"/>
      <c r="CL12" s="53"/>
      <c r="CM12" s="53"/>
      <c r="CN12" s="53"/>
      <c r="CO12" s="53"/>
      <c r="CP12" s="53"/>
      <c r="CQ12" s="53"/>
      <c r="CR12" s="54"/>
    </row>
    <row r="13" spans="1:96" x14ac:dyDescent="0.25">
      <c r="B13" s="13">
        <v>1936</v>
      </c>
      <c r="C13" s="82">
        <f t="shared" si="3"/>
        <v>3.2277863947620062</v>
      </c>
      <c r="D13" s="82">
        <f t="shared" si="3"/>
        <v>307.97930870595428</v>
      </c>
      <c r="E13" s="82">
        <f t="shared" si="3"/>
        <v>-525.02249511554783</v>
      </c>
      <c r="F13" s="82">
        <f t="shared" si="3"/>
        <v>-915.56699933067011</v>
      </c>
      <c r="G13" s="82">
        <f t="shared" si="3"/>
        <v>-1136.4978152450949</v>
      </c>
      <c r="H13" s="82">
        <f t="shared" si="3"/>
        <v>668.37873758504065</v>
      </c>
      <c r="I13" s="82">
        <f t="shared" si="3"/>
        <v>-25.317651358268449</v>
      </c>
      <c r="J13" s="82">
        <f t="shared" si="3"/>
        <v>2941.2262068599302</v>
      </c>
      <c r="K13" s="82">
        <f t="shared" si="3"/>
        <v>5036.32261054828</v>
      </c>
      <c r="L13" s="82">
        <f t="shared" si="3"/>
        <v>3929.3064755656733</v>
      </c>
      <c r="M13" s="82">
        <f t="shared" si="3"/>
        <v>1996.8596613605478</v>
      </c>
      <c r="N13" s="82">
        <f t="shared" si="3"/>
        <v>566.12367329144217</v>
      </c>
      <c r="O13" s="82">
        <f t="shared" si="3"/>
        <v>622.6876498769534</v>
      </c>
      <c r="P13" s="82">
        <f t="shared" si="3"/>
        <v>228.94333050457772</v>
      </c>
      <c r="Q13" s="83">
        <f t="shared" si="3"/>
        <v>971.97807857654334</v>
      </c>
      <c r="S13" s="13">
        <v>1936</v>
      </c>
      <c r="T13" s="58"/>
      <c r="U13" s="58"/>
      <c r="V13" s="58"/>
      <c r="W13" s="58"/>
      <c r="X13" s="58"/>
      <c r="Y13" s="58"/>
      <c r="Z13" s="58"/>
      <c r="AA13" s="58"/>
      <c r="AB13" s="58"/>
      <c r="AC13" s="58"/>
      <c r="AD13" s="58"/>
      <c r="AE13" s="58"/>
      <c r="AF13" s="58"/>
      <c r="AG13" s="58"/>
      <c r="AH13" s="59"/>
      <c r="AJ13" s="13">
        <v>1936</v>
      </c>
      <c r="AK13" s="339">
        <f>'FY25 Aurora Prices for SecR'!AF12</f>
        <v>23.466000000000001</v>
      </c>
      <c r="AL13" s="339">
        <f>'FY25 Aurora Prices for SecR'!AG12</f>
        <v>34.866</v>
      </c>
      <c r="AM13" s="339">
        <f>'FY25 Aurora Prices for SecR'!AH12</f>
        <v>47.335999999999999</v>
      </c>
      <c r="AN13" s="339">
        <f>'FY25 Aurora Prices for SecR'!AI12</f>
        <v>45.96</v>
      </c>
      <c r="AO13" s="339">
        <f>'FY25 Aurora Prices for SecR'!AJ12</f>
        <v>52.484000000000002</v>
      </c>
      <c r="AP13" s="339">
        <f>'FY25 Aurora Prices for SecR'!AK12</f>
        <v>38.451999999999998</v>
      </c>
      <c r="AQ13" s="339">
        <f>'FY25 Aurora Prices for SecR'!AL12</f>
        <v>21.913</v>
      </c>
      <c r="AR13" s="339">
        <f>'FY25 Aurora Prices for SecR'!AM12</f>
        <v>8.91</v>
      </c>
      <c r="AS13" s="339">
        <f>'FY25 Aurora Prices for SecR'!AN12</f>
        <v>7.3410000000000002</v>
      </c>
      <c r="AT13" s="339">
        <f>'FY25 Aurora Prices for SecR'!AO12</f>
        <v>29.692</v>
      </c>
      <c r="AU13" s="339">
        <f>'FY25 Aurora Prices for SecR'!AP12</f>
        <v>41.04</v>
      </c>
      <c r="AV13" s="340">
        <f>'FY25 Aurora Prices for SecR'!AQ12</f>
        <v>35.082000000000001</v>
      </c>
      <c r="AX13" s="13">
        <v>1936</v>
      </c>
      <c r="AY13" s="74"/>
      <c r="AZ13" s="74"/>
      <c r="BA13" s="74"/>
      <c r="BB13" s="74"/>
      <c r="BC13" s="74"/>
      <c r="BD13" s="74"/>
      <c r="BE13" s="74"/>
      <c r="BF13" s="74"/>
      <c r="BG13" s="74"/>
      <c r="BH13" s="74"/>
      <c r="BI13" s="74"/>
      <c r="BJ13" s="75"/>
      <c r="BL13" s="13">
        <v>1936</v>
      </c>
      <c r="BM13" s="21">
        <f t="shared" si="4"/>
        <v>56352.967241377017</v>
      </c>
      <c r="BN13" s="21">
        <f t="shared" si="1"/>
        <v>7731364.7356860982</v>
      </c>
      <c r="BO13" s="21">
        <f t="shared" si="1"/>
        <v>-18490233.832619444</v>
      </c>
      <c r="BP13" s="21">
        <f t="shared" si="1"/>
        <v>-31307117.711192772</v>
      </c>
      <c r="BQ13" s="21">
        <f t="shared" si="1"/>
        <v>-40083423.297337428</v>
      </c>
      <c r="BR13" s="21">
        <f t="shared" si="1"/>
        <v>19121171.417909265</v>
      </c>
      <c r="BS13" s="21">
        <f t="shared" si="1"/>
        <v>-199722.84991694515</v>
      </c>
      <c r="BT13" s="21">
        <f t="shared" si="5"/>
        <v>23202392.353531793</v>
      </c>
      <c r="BU13" s="21">
        <f t="shared" si="5"/>
        <v>33385984.038228966</v>
      </c>
      <c r="BV13" s="21">
        <f t="shared" si="2"/>
        <v>20768427.962731875</v>
      </c>
      <c r="BW13" s="21">
        <f t="shared" si="2"/>
        <v>44112323.256447338</v>
      </c>
      <c r="BX13" s="21">
        <f t="shared" si="2"/>
        <v>8364137.5986770829</v>
      </c>
      <c r="BY13" s="21">
        <f t="shared" si="6"/>
        <v>9813158.8419648632</v>
      </c>
      <c r="BZ13" s="21">
        <f t="shared" si="6"/>
        <v>5782888.7429483496</v>
      </c>
      <c r="CA13" s="22">
        <f t="shared" si="7"/>
        <v>82257704.224300414</v>
      </c>
      <c r="CC13" s="13">
        <v>1936</v>
      </c>
      <c r="CD13" s="53"/>
      <c r="CE13" s="53"/>
      <c r="CF13" s="53"/>
      <c r="CG13" s="53"/>
      <c r="CH13" s="53"/>
      <c r="CI13" s="53"/>
      <c r="CJ13" s="53"/>
      <c r="CK13" s="53"/>
      <c r="CL13" s="53"/>
      <c r="CM13" s="53"/>
      <c r="CN13" s="53"/>
      <c r="CO13" s="53"/>
      <c r="CP13" s="53"/>
      <c r="CQ13" s="53"/>
      <c r="CR13" s="54"/>
    </row>
    <row r="14" spans="1:96" x14ac:dyDescent="0.25">
      <c r="B14" s="13">
        <v>1937</v>
      </c>
      <c r="C14" s="82">
        <f t="shared" si="3"/>
        <v>-28.570531520148506</v>
      </c>
      <c r="D14" s="82">
        <f t="shared" si="3"/>
        <v>574.46810917115454</v>
      </c>
      <c r="E14" s="82">
        <f t="shared" si="3"/>
        <v>-517.42006758136722</v>
      </c>
      <c r="F14" s="82">
        <f t="shared" si="3"/>
        <v>-1615.01333692559</v>
      </c>
      <c r="G14" s="82">
        <f t="shared" si="3"/>
        <v>-1398.1558345117346</v>
      </c>
      <c r="H14" s="82">
        <f t="shared" si="3"/>
        <v>-488.34542971025894</v>
      </c>
      <c r="I14" s="82">
        <f t="shared" si="3"/>
        <v>-235.56134070534881</v>
      </c>
      <c r="J14" s="82">
        <f t="shared" si="3"/>
        <v>-870.60469882310917</v>
      </c>
      <c r="K14" s="82">
        <f t="shared" si="3"/>
        <v>1064.6138425211793</v>
      </c>
      <c r="L14" s="82">
        <f t="shared" si="3"/>
        <v>1505.2320898336429</v>
      </c>
      <c r="M14" s="82">
        <f t="shared" si="3"/>
        <v>349.0796065198183</v>
      </c>
      <c r="N14" s="82">
        <f t="shared" si="3"/>
        <v>361.56773150152185</v>
      </c>
      <c r="O14" s="82">
        <f t="shared" si="3"/>
        <v>146.27738259362377</v>
      </c>
      <c r="P14" s="82">
        <f t="shared" si="3"/>
        <v>255.26712524907816</v>
      </c>
      <c r="Q14" s="83">
        <f t="shared" si="3"/>
        <v>-48.379873921740909</v>
      </c>
      <c r="S14" s="13">
        <v>1937</v>
      </c>
      <c r="T14" s="58"/>
      <c r="U14" s="58"/>
      <c r="V14" s="58"/>
      <c r="W14" s="58"/>
      <c r="X14" s="58"/>
      <c r="Y14" s="58"/>
      <c r="Z14" s="58"/>
      <c r="AA14" s="58"/>
      <c r="AB14" s="58"/>
      <c r="AC14" s="58"/>
      <c r="AD14" s="58"/>
      <c r="AE14" s="58"/>
      <c r="AF14" s="58"/>
      <c r="AG14" s="58"/>
      <c r="AH14" s="59"/>
      <c r="AJ14" s="13">
        <v>1937</v>
      </c>
      <c r="AK14" s="339">
        <f>'FY25 Aurora Prices for SecR'!AF13</f>
        <v>27.442</v>
      </c>
      <c r="AL14" s="339">
        <f>'FY25 Aurora Prices for SecR'!AG13</f>
        <v>34.526000000000003</v>
      </c>
      <c r="AM14" s="339">
        <f>'FY25 Aurora Prices for SecR'!AH13</f>
        <v>47.232999999999997</v>
      </c>
      <c r="AN14" s="339">
        <f>'FY25 Aurora Prices for SecR'!AI13</f>
        <v>51.206000000000003</v>
      </c>
      <c r="AO14" s="339">
        <f>'FY25 Aurora Prices for SecR'!AJ13</f>
        <v>61.398000000000003</v>
      </c>
      <c r="AP14" s="339">
        <f>'FY25 Aurora Prices for SecR'!AK13</f>
        <v>44.771999999999998</v>
      </c>
      <c r="AQ14" s="339">
        <f>'FY25 Aurora Prices for SecR'!AL13</f>
        <v>29.222000000000001</v>
      </c>
      <c r="AR14" s="339">
        <f>'FY25 Aurora Prices for SecR'!AM13</f>
        <v>26.646000000000001</v>
      </c>
      <c r="AS14" s="339">
        <f>'FY25 Aurora Prices for SecR'!AN13</f>
        <v>19.425000000000001</v>
      </c>
      <c r="AT14" s="339">
        <f>'FY25 Aurora Prices for SecR'!AO13</f>
        <v>33.267000000000003</v>
      </c>
      <c r="AU14" s="339">
        <f>'FY25 Aurora Prices for SecR'!AP13</f>
        <v>39.445</v>
      </c>
      <c r="AV14" s="340">
        <f>'FY25 Aurora Prices for SecR'!AQ13</f>
        <v>35.171999999999997</v>
      </c>
      <c r="AX14" s="13">
        <v>1937</v>
      </c>
      <c r="AY14" s="74"/>
      <c r="AZ14" s="74"/>
      <c r="BA14" s="74"/>
      <c r="BB14" s="74"/>
      <c r="BC14" s="74"/>
      <c r="BD14" s="74"/>
      <c r="BE14" s="74"/>
      <c r="BF14" s="74"/>
      <c r="BG14" s="74"/>
      <c r="BH14" s="74"/>
      <c r="BI14" s="74"/>
      <c r="BJ14" s="75"/>
      <c r="BL14" s="13">
        <v>1937</v>
      </c>
      <c r="BM14" s="21">
        <f t="shared" si="4"/>
        <v>-583320.19932608097</v>
      </c>
      <c r="BN14" s="21">
        <f t="shared" si="1"/>
        <v>14280541.874815166</v>
      </c>
      <c r="BO14" s="21">
        <f t="shared" si="1"/>
        <v>-18182840.726740614</v>
      </c>
      <c r="BP14" s="21">
        <f t="shared" si="1"/>
        <v>-61527589.460375153</v>
      </c>
      <c r="BQ14" s="21">
        <f t="shared" si="1"/>
        <v>-57687149.135180205</v>
      </c>
      <c r="BR14" s="21">
        <f t="shared" si="1"/>
        <v>-16266965.97476686</v>
      </c>
      <c r="BS14" s="21">
        <f t="shared" si="1"/>
        <v>-2478086.4593130136</v>
      </c>
      <c r="BT14" s="21">
        <f t="shared" si="5"/>
        <v>-9158691.7832432017</v>
      </c>
      <c r="BU14" s="21">
        <f t="shared" si="5"/>
        <v>21105569.13317759</v>
      </c>
      <c r="BV14" s="21">
        <f t="shared" si="2"/>
        <v>21052176.00841333</v>
      </c>
      <c r="BW14" s="21">
        <f t="shared" si="2"/>
        <v>8639946.464950528</v>
      </c>
      <c r="BX14" s="21">
        <f t="shared" si="2"/>
        <v>5134334.1008679103</v>
      </c>
      <c r="BY14" s="21">
        <f t="shared" si="6"/>
        <v>2215645.960859708</v>
      </c>
      <c r="BZ14" s="21">
        <f t="shared" si="6"/>
        <v>6464343.8370676152</v>
      </c>
      <c r="CA14" s="22">
        <f t="shared" si="7"/>
        <v>-86992086.358793274</v>
      </c>
      <c r="CC14" s="13">
        <v>1937</v>
      </c>
      <c r="CD14" s="53"/>
      <c r="CE14" s="53"/>
      <c r="CF14" s="53"/>
      <c r="CG14" s="53"/>
      <c r="CH14" s="53"/>
      <c r="CI14" s="53"/>
      <c r="CJ14" s="53"/>
      <c r="CK14" s="53"/>
      <c r="CL14" s="53"/>
      <c r="CM14" s="53"/>
      <c r="CN14" s="53"/>
      <c r="CO14" s="53"/>
      <c r="CP14" s="53"/>
      <c r="CQ14" s="53"/>
      <c r="CR14" s="54"/>
    </row>
    <row r="15" spans="1:96" x14ac:dyDescent="0.25">
      <c r="B15" s="13">
        <v>1938</v>
      </c>
      <c r="C15" s="82">
        <f t="shared" si="3"/>
        <v>14.349665803111748</v>
      </c>
      <c r="D15" s="82">
        <f t="shared" si="3"/>
        <v>686.16024248007398</v>
      </c>
      <c r="E15" s="82">
        <f t="shared" si="3"/>
        <v>608.59115834496242</v>
      </c>
      <c r="F15" s="82">
        <f t="shared" si="3"/>
        <v>3564.7672928398297</v>
      </c>
      <c r="G15" s="82">
        <f t="shared" si="3"/>
        <v>1592.5871292447055</v>
      </c>
      <c r="H15" s="82">
        <f t="shared" si="3"/>
        <v>3804.3752798363803</v>
      </c>
      <c r="I15" s="82">
        <f t="shared" si="3"/>
        <v>2970.4547106786713</v>
      </c>
      <c r="J15" s="82">
        <f t="shared" si="3"/>
        <v>4522.3237294006503</v>
      </c>
      <c r="K15" s="82">
        <f t="shared" si="3"/>
        <v>3695.0562125761089</v>
      </c>
      <c r="L15" s="82">
        <f t="shared" si="3"/>
        <v>3525.5751746738433</v>
      </c>
      <c r="M15" s="82">
        <f t="shared" si="3"/>
        <v>3023.8352920779689</v>
      </c>
      <c r="N15" s="82">
        <f t="shared" si="3"/>
        <v>148.32010104361234</v>
      </c>
      <c r="O15" s="82">
        <f t="shared" si="3"/>
        <v>134.16033597726346</v>
      </c>
      <c r="P15" s="82">
        <f t="shared" si="3"/>
        <v>438.32967262775765</v>
      </c>
      <c r="Q15" s="83">
        <f t="shared" si="3"/>
        <v>2071.5585801387351</v>
      </c>
      <c r="S15" s="13">
        <v>1938</v>
      </c>
      <c r="T15" s="58"/>
      <c r="U15" s="58"/>
      <c r="V15" s="58"/>
      <c r="W15" s="58"/>
      <c r="X15" s="58"/>
      <c r="Y15" s="58"/>
      <c r="Z15" s="58"/>
      <c r="AA15" s="58"/>
      <c r="AB15" s="58"/>
      <c r="AC15" s="58"/>
      <c r="AD15" s="58"/>
      <c r="AE15" s="58"/>
      <c r="AF15" s="58"/>
      <c r="AG15" s="58"/>
      <c r="AH15" s="59"/>
      <c r="AJ15" s="13">
        <v>1938</v>
      </c>
      <c r="AK15" s="339">
        <f>'FY25 Aurora Prices for SecR'!AF14</f>
        <v>27.888000000000002</v>
      </c>
      <c r="AL15" s="339">
        <f>'FY25 Aurora Prices for SecR'!AG14</f>
        <v>33.185000000000002</v>
      </c>
      <c r="AM15" s="339">
        <f>'FY25 Aurora Prices for SecR'!AH14</f>
        <v>40.884999999999998</v>
      </c>
      <c r="AN15" s="339">
        <f>'FY25 Aurora Prices for SecR'!AI14</f>
        <v>28.81</v>
      </c>
      <c r="AO15" s="339">
        <f>'FY25 Aurora Prices for SecR'!AJ14</f>
        <v>37.716999999999999</v>
      </c>
      <c r="AP15" s="339">
        <f>'FY25 Aurora Prices for SecR'!AK14</f>
        <v>26.318000000000001</v>
      </c>
      <c r="AQ15" s="339">
        <f>'FY25 Aurora Prices for SecR'!AL14</f>
        <v>8.5530000000000008</v>
      </c>
      <c r="AR15" s="339">
        <f>'FY25 Aurora Prices for SecR'!AM14</f>
        <v>8.9339999999999993</v>
      </c>
      <c r="AS15" s="339">
        <f>'FY25 Aurora Prices for SecR'!AN14</f>
        <v>7.42</v>
      </c>
      <c r="AT15" s="339">
        <f>'FY25 Aurora Prices for SecR'!AO14</f>
        <v>23.135000000000002</v>
      </c>
      <c r="AU15" s="339">
        <f>'FY25 Aurora Prices for SecR'!AP14</f>
        <v>37.723999999999997</v>
      </c>
      <c r="AV15" s="340">
        <f>'FY25 Aurora Prices for SecR'!AQ14</f>
        <v>32.558999999999997</v>
      </c>
      <c r="AX15" s="13">
        <v>1938</v>
      </c>
      <c r="AY15" s="74"/>
      <c r="AZ15" s="74"/>
      <c r="BA15" s="74"/>
      <c r="BB15" s="74"/>
      <c r="BC15" s="74"/>
      <c r="BD15" s="74"/>
      <c r="BE15" s="74"/>
      <c r="BF15" s="74"/>
      <c r="BG15" s="74"/>
      <c r="BH15" s="74"/>
      <c r="BI15" s="74"/>
      <c r="BJ15" s="75"/>
      <c r="BL15" s="13">
        <v>1938</v>
      </c>
      <c r="BM15" s="21">
        <f t="shared" si="4"/>
        <v>297736.50905838225</v>
      </c>
      <c r="BN15" s="21">
        <f t="shared" si="1"/>
        <v>16394563.905624906</v>
      </c>
      <c r="BO15" s="21">
        <f t="shared" si="1"/>
        <v>18512393.634646736</v>
      </c>
      <c r="BP15" s="21">
        <f t="shared" si="1"/>
        <v>76409503.605796322</v>
      </c>
      <c r="BQ15" s="21">
        <f t="shared" si="1"/>
        <v>40365433.08250156</v>
      </c>
      <c r="BR15" s="21">
        <f t="shared" si="1"/>
        <v>74491920.169361994</v>
      </c>
      <c r="BS15" s="21">
        <f t="shared" si="1"/>
        <v>9146267.6905564852</v>
      </c>
      <c r="BT15" s="21">
        <f t="shared" si="5"/>
        <v>13924596.548722954</v>
      </c>
      <c r="BU15" s="21">
        <f t="shared" si="5"/>
        <v>24560654.359147284</v>
      </c>
      <c r="BV15" s="21">
        <f t="shared" si="2"/>
        <v>18835032.813177541</v>
      </c>
      <c r="BW15" s="21">
        <f t="shared" si="2"/>
        <v>52047583.53477452</v>
      </c>
      <c r="BX15" s="21">
        <f t="shared" si="2"/>
        <v>2014281.8970369233</v>
      </c>
      <c r="BY15" s="21">
        <f t="shared" si="6"/>
        <v>1943448.7735320139</v>
      </c>
      <c r="BZ15" s="21">
        <f t="shared" si="6"/>
        <v>10275534.583982756</v>
      </c>
      <c r="CA15" s="22">
        <f t="shared" si="7"/>
        <v>359218951.10792047</v>
      </c>
      <c r="CC15" s="13">
        <v>1938</v>
      </c>
      <c r="CD15" s="53"/>
      <c r="CE15" s="53"/>
      <c r="CF15" s="53"/>
      <c r="CG15" s="53"/>
      <c r="CH15" s="53"/>
      <c r="CI15" s="53"/>
      <c r="CJ15" s="53"/>
      <c r="CK15" s="53"/>
      <c r="CL15" s="53"/>
      <c r="CM15" s="53"/>
      <c r="CN15" s="53"/>
      <c r="CO15" s="53"/>
      <c r="CP15" s="53"/>
      <c r="CQ15" s="53"/>
      <c r="CR15" s="54"/>
    </row>
    <row r="16" spans="1:96" x14ac:dyDescent="0.25">
      <c r="B16" s="13">
        <v>1939</v>
      </c>
      <c r="C16" s="82">
        <f t="shared" si="3"/>
        <v>128.02195921100156</v>
      </c>
      <c r="D16" s="82">
        <f t="shared" si="3"/>
        <v>166.47100157179466</v>
      </c>
      <c r="E16" s="82">
        <f t="shared" si="3"/>
        <v>-786.74734240334783</v>
      </c>
      <c r="F16" s="82">
        <f t="shared" si="3"/>
        <v>911.23175043923948</v>
      </c>
      <c r="G16" s="82">
        <f t="shared" si="3"/>
        <v>1579.1616508239758</v>
      </c>
      <c r="H16" s="82">
        <f t="shared" si="3"/>
        <v>862.11382693019095</v>
      </c>
      <c r="I16" s="82">
        <f t="shared" si="3"/>
        <v>1018.3597414852111</v>
      </c>
      <c r="J16" s="82">
        <f t="shared" si="3"/>
        <v>1558.2043362567611</v>
      </c>
      <c r="K16" s="82">
        <f t="shared" si="3"/>
        <v>2866.9043082745893</v>
      </c>
      <c r="L16" s="82">
        <f t="shared" si="3"/>
        <v>1134.0631682835028</v>
      </c>
      <c r="M16" s="82">
        <f t="shared" si="3"/>
        <v>1272.0285024791583</v>
      </c>
      <c r="N16" s="82">
        <f t="shared" si="3"/>
        <v>601.38519795438242</v>
      </c>
      <c r="O16" s="82">
        <f t="shared" si="3"/>
        <v>468.61841572222329</v>
      </c>
      <c r="P16" s="82">
        <f t="shared" si="3"/>
        <v>367.93974975530728</v>
      </c>
      <c r="Q16" s="83">
        <f t="shared" si="3"/>
        <v>861.82656864039018</v>
      </c>
      <c r="S16" s="13">
        <v>1939</v>
      </c>
      <c r="T16" s="58"/>
      <c r="U16" s="58"/>
      <c r="V16" s="58"/>
      <c r="W16" s="58"/>
      <c r="X16" s="58"/>
      <c r="Y16" s="58"/>
      <c r="Z16" s="58"/>
      <c r="AA16" s="58"/>
      <c r="AB16" s="58"/>
      <c r="AC16" s="58"/>
      <c r="AD16" s="58"/>
      <c r="AE16" s="58"/>
      <c r="AF16" s="58"/>
      <c r="AG16" s="58"/>
      <c r="AH16" s="59"/>
      <c r="AJ16" s="13">
        <v>1939</v>
      </c>
      <c r="AK16" s="339">
        <f>'FY25 Aurora Prices for SecR'!AF15</f>
        <v>24.062000000000001</v>
      </c>
      <c r="AL16" s="339">
        <f>'FY25 Aurora Prices for SecR'!AG15</f>
        <v>31.981000000000002</v>
      </c>
      <c r="AM16" s="339">
        <f>'FY25 Aurora Prices for SecR'!AH15</f>
        <v>44.037999999999997</v>
      </c>
      <c r="AN16" s="339">
        <f>'FY25 Aurora Prices for SecR'!AI15</f>
        <v>38.384999999999998</v>
      </c>
      <c r="AO16" s="339">
        <f>'FY25 Aurora Prices for SecR'!AJ15</f>
        <v>41.625999999999998</v>
      </c>
      <c r="AP16" s="339">
        <f>'FY25 Aurora Prices for SecR'!AK15</f>
        <v>35.950000000000003</v>
      </c>
      <c r="AQ16" s="339">
        <f>'FY25 Aurora Prices for SecR'!AL15</f>
        <v>19.634</v>
      </c>
      <c r="AR16" s="339">
        <f>'FY25 Aurora Prices for SecR'!AM15</f>
        <v>17.943000000000001</v>
      </c>
      <c r="AS16" s="339">
        <f>'FY25 Aurora Prices for SecR'!AN15</f>
        <v>21.620999999999999</v>
      </c>
      <c r="AT16" s="339">
        <f>'FY25 Aurora Prices for SecR'!AO15</f>
        <v>31.161999999999999</v>
      </c>
      <c r="AU16" s="339">
        <f>'FY25 Aurora Prices for SecR'!AP15</f>
        <v>38.594999999999999</v>
      </c>
      <c r="AV16" s="340">
        <f>'FY25 Aurora Prices for SecR'!AQ15</f>
        <v>33.512999999999998</v>
      </c>
      <c r="AX16" s="13">
        <v>1939</v>
      </c>
      <c r="AY16" s="74"/>
      <c r="AZ16" s="74"/>
      <c r="BA16" s="74"/>
      <c r="BB16" s="74"/>
      <c r="BC16" s="74"/>
      <c r="BD16" s="74"/>
      <c r="BE16" s="74"/>
      <c r="BF16" s="74"/>
      <c r="BG16" s="74"/>
      <c r="BH16" s="74"/>
      <c r="BI16" s="74"/>
      <c r="BJ16" s="75"/>
      <c r="BL16" s="13">
        <v>1939</v>
      </c>
      <c r="BM16" s="21">
        <f t="shared" si="4"/>
        <v>2291865.5006061289</v>
      </c>
      <c r="BN16" s="21">
        <f t="shared" si="1"/>
        <v>3833214.5529126469</v>
      </c>
      <c r="BO16" s="21">
        <f t="shared" si="1"/>
        <v>-25777203.921780419</v>
      </c>
      <c r="BP16" s="21">
        <f t="shared" si="1"/>
        <v>26023357.27101399</v>
      </c>
      <c r="BQ16" s="21">
        <f t="shared" si="1"/>
        <v>44173370.893477604</v>
      </c>
      <c r="BR16" s="21">
        <f t="shared" si="1"/>
        <v>23058786.10613643</v>
      </c>
      <c r="BS16" s="21">
        <f t="shared" si="1"/>
        <v>7198011.0591554279</v>
      </c>
      <c r="BT16" s="21">
        <f t="shared" si="5"/>
        <v>11013762.21770349</v>
      </c>
      <c r="BU16" s="21">
        <f t="shared" si="5"/>
        <v>38272002.818507992</v>
      </c>
      <c r="BV16" s="21">
        <f t="shared" si="2"/>
        <v>17654097.428249482</v>
      </c>
      <c r="BW16" s="21">
        <f t="shared" si="2"/>
        <v>29491380.432526115</v>
      </c>
      <c r="BX16" s="21">
        <f t="shared" si="2"/>
        <v>8355766.2174177794</v>
      </c>
      <c r="BY16" s="21">
        <f t="shared" si="6"/>
        <v>6945149.8578428952</v>
      </c>
      <c r="BZ16" s="21">
        <f t="shared" si="6"/>
        <v>8878150.6801557206</v>
      </c>
      <c r="CA16" s="22">
        <f t="shared" si="7"/>
        <v>201411711.11392528</v>
      </c>
      <c r="CC16" s="13">
        <v>1939</v>
      </c>
      <c r="CD16" s="53"/>
      <c r="CE16" s="53"/>
      <c r="CF16" s="53"/>
      <c r="CG16" s="53"/>
      <c r="CH16" s="53"/>
      <c r="CI16" s="53"/>
      <c r="CJ16" s="53"/>
      <c r="CK16" s="53"/>
      <c r="CL16" s="53"/>
      <c r="CM16" s="53"/>
      <c r="CN16" s="53"/>
      <c r="CO16" s="53"/>
      <c r="CP16" s="53"/>
      <c r="CQ16" s="53"/>
      <c r="CR16" s="54"/>
    </row>
    <row r="17" spans="2:96" x14ac:dyDescent="0.25">
      <c r="B17" s="13">
        <v>1940</v>
      </c>
      <c r="C17" s="82">
        <f t="shared" si="3"/>
        <v>-50.6015434068986</v>
      </c>
      <c r="D17" s="82">
        <f t="shared" si="3"/>
        <v>499.50094401018396</v>
      </c>
      <c r="E17" s="82">
        <f t="shared" si="3"/>
        <v>-449.09013562160726</v>
      </c>
      <c r="F17" s="82">
        <f t="shared" si="3"/>
        <v>1617.1597443717601</v>
      </c>
      <c r="G17" s="82">
        <f t="shared" si="3"/>
        <v>1253.2916263951456</v>
      </c>
      <c r="H17" s="82">
        <f t="shared" si="3"/>
        <v>2802.8900240662915</v>
      </c>
      <c r="I17" s="82">
        <f t="shared" si="3"/>
        <v>2271.2123038887103</v>
      </c>
      <c r="J17" s="82">
        <f t="shared" si="3"/>
        <v>1317.7618723126507</v>
      </c>
      <c r="K17" s="82">
        <f t="shared" si="3"/>
        <v>1960.5207619496696</v>
      </c>
      <c r="L17" s="82">
        <f t="shared" si="3"/>
        <v>1124.121769950093</v>
      </c>
      <c r="M17" s="82">
        <f t="shared" si="3"/>
        <v>219.6826999668383</v>
      </c>
      <c r="N17" s="82">
        <f t="shared" si="3"/>
        <v>-144.11262152475774</v>
      </c>
      <c r="O17" s="82">
        <f t="shared" si="3"/>
        <v>37.738181871043707</v>
      </c>
      <c r="P17" s="82">
        <f t="shared" si="3"/>
        <v>47.802461093917373</v>
      </c>
      <c r="Q17" s="83">
        <f t="shared" si="3"/>
        <v>898.66871863826873</v>
      </c>
      <c r="S17" s="13">
        <v>1940</v>
      </c>
      <c r="T17" s="58"/>
      <c r="U17" s="58"/>
      <c r="V17" s="58"/>
      <c r="W17" s="58"/>
      <c r="X17" s="58"/>
      <c r="Y17" s="58"/>
      <c r="Z17" s="58"/>
      <c r="AA17" s="58"/>
      <c r="AB17" s="58"/>
      <c r="AC17" s="58"/>
      <c r="AD17" s="58"/>
      <c r="AE17" s="58"/>
      <c r="AF17" s="58"/>
      <c r="AG17" s="58"/>
      <c r="AH17" s="59"/>
      <c r="AJ17" s="13">
        <v>1940</v>
      </c>
      <c r="AK17" s="339">
        <f>'FY25 Aurora Prices for SecR'!AF16</f>
        <v>28.826000000000001</v>
      </c>
      <c r="AL17" s="339">
        <f>'FY25 Aurora Prices for SecR'!AG16</f>
        <v>34.36</v>
      </c>
      <c r="AM17" s="339">
        <f>'FY25 Aurora Prices for SecR'!AH16</f>
        <v>45.893999999999998</v>
      </c>
      <c r="AN17" s="339">
        <f>'FY25 Aurora Prices for SecR'!AI16</f>
        <v>36.673000000000002</v>
      </c>
      <c r="AO17" s="339">
        <f>'FY25 Aurora Prices for SecR'!AJ16</f>
        <v>43.412999999999997</v>
      </c>
      <c r="AP17" s="339">
        <f>'FY25 Aurora Prices for SecR'!AK16</f>
        <v>30.861999999999998</v>
      </c>
      <c r="AQ17" s="339">
        <f>'FY25 Aurora Prices for SecR'!AL16</f>
        <v>18.113</v>
      </c>
      <c r="AR17" s="339">
        <f>'FY25 Aurora Prices for SecR'!AM16</f>
        <v>20.49</v>
      </c>
      <c r="AS17" s="339">
        <f>'FY25 Aurora Prices for SecR'!AN16</f>
        <v>24.027000000000001</v>
      </c>
      <c r="AT17" s="339">
        <f>'FY25 Aurora Prices for SecR'!AO16</f>
        <v>40.831000000000003</v>
      </c>
      <c r="AU17" s="339">
        <f>'FY25 Aurora Prices for SecR'!AP16</f>
        <v>43.289000000000001</v>
      </c>
      <c r="AV17" s="340">
        <f>'FY25 Aurora Prices for SecR'!AQ16</f>
        <v>36.648000000000003</v>
      </c>
      <c r="AX17" s="13">
        <v>1940</v>
      </c>
      <c r="AY17" s="74"/>
      <c r="AZ17" s="74"/>
      <c r="BA17" s="74"/>
      <c r="BB17" s="74"/>
      <c r="BC17" s="74"/>
      <c r="BD17" s="74"/>
      <c r="BE17" s="74"/>
      <c r="BF17" s="74"/>
      <c r="BG17" s="74"/>
      <c r="BH17" s="74"/>
      <c r="BI17" s="74"/>
      <c r="BJ17" s="75"/>
      <c r="BL17" s="13">
        <v>1940</v>
      </c>
      <c r="BM17" s="21">
        <f t="shared" si="4"/>
        <v>-1085228.2271439608</v>
      </c>
      <c r="BN17" s="21">
        <f t="shared" si="1"/>
        <v>12357253.754056744</v>
      </c>
      <c r="BO17" s="21">
        <f t="shared" si="1"/>
        <v>-15334243.757058224</v>
      </c>
      <c r="BP17" s="21">
        <f t="shared" si="1"/>
        <v>44123737.883177102</v>
      </c>
      <c r="BQ17" s="21">
        <f t="shared" si="1"/>
        <v>36562948.381137334</v>
      </c>
      <c r="BR17" s="21">
        <f t="shared" si="1"/>
        <v>64358077.190514013</v>
      </c>
      <c r="BS17" s="21">
        <f t="shared" si="1"/>
        <v>14809848.645721037</v>
      </c>
      <c r="BT17" s="21">
        <f t="shared" si="5"/>
        <v>8592703.4855516553</v>
      </c>
      <c r="BU17" s="21">
        <f t="shared" si="5"/>
        <v>29887276.386787452</v>
      </c>
      <c r="BV17" s="21">
        <f t="shared" si="2"/>
        <v>19446677.111945439</v>
      </c>
      <c r="BW17" s="21">
        <f t="shared" si="2"/>
        <v>6673579.0558254058</v>
      </c>
      <c r="BX17" s="21">
        <f t="shared" si="2"/>
        <v>-2245856.8583466858</v>
      </c>
      <c r="BY17" s="21">
        <f t="shared" si="6"/>
        <v>627320.89152599464</v>
      </c>
      <c r="BZ17" s="21">
        <f t="shared" si="6"/>
        <v>1261342.5078023165</v>
      </c>
      <c r="CA17" s="22">
        <f t="shared" si="7"/>
        <v>220035436.45149559</v>
      </c>
      <c r="CC17" s="13">
        <v>1940</v>
      </c>
      <c r="CD17" s="53"/>
      <c r="CE17" s="53"/>
      <c r="CF17" s="53"/>
      <c r="CG17" s="53"/>
      <c r="CH17" s="53"/>
      <c r="CI17" s="53"/>
      <c r="CJ17" s="53"/>
      <c r="CK17" s="53"/>
      <c r="CL17" s="53"/>
      <c r="CM17" s="53"/>
      <c r="CN17" s="53"/>
      <c r="CO17" s="53"/>
      <c r="CP17" s="53"/>
      <c r="CQ17" s="53"/>
      <c r="CR17" s="54"/>
    </row>
    <row r="18" spans="2:96" x14ac:dyDescent="0.25">
      <c r="B18" s="13">
        <v>1941</v>
      </c>
      <c r="C18" s="82">
        <f t="shared" si="3"/>
        <v>-55.659053742598189</v>
      </c>
      <c r="D18" s="82">
        <f t="shared" si="3"/>
        <v>845.32542271138482</v>
      </c>
      <c r="E18" s="82">
        <f t="shared" si="3"/>
        <v>469.73033873692202</v>
      </c>
      <c r="F18" s="82">
        <f t="shared" si="3"/>
        <v>-96.421786447270279</v>
      </c>
      <c r="G18" s="82">
        <f t="shared" si="3"/>
        <v>-358.45001667044471</v>
      </c>
      <c r="H18" s="82">
        <f t="shared" si="3"/>
        <v>432.81684731813039</v>
      </c>
      <c r="I18" s="82">
        <f t="shared" si="3"/>
        <v>534.3185115926708</v>
      </c>
      <c r="J18" s="82">
        <f t="shared" si="3"/>
        <v>-160.35734020167911</v>
      </c>
      <c r="K18" s="82">
        <f t="shared" si="3"/>
        <v>1156.8471417230594</v>
      </c>
      <c r="L18" s="82">
        <f t="shared" si="3"/>
        <v>1114.7784251807425</v>
      </c>
      <c r="M18" s="82">
        <f t="shared" si="3"/>
        <v>599.68371423301778</v>
      </c>
      <c r="N18" s="82">
        <f t="shared" si="3"/>
        <v>592.21486132678183</v>
      </c>
      <c r="O18" s="82">
        <f t="shared" si="3"/>
        <v>541.15083620165296</v>
      </c>
      <c r="P18" s="82">
        <f t="shared" si="3"/>
        <v>192.62361886392773</v>
      </c>
      <c r="Q18" s="83">
        <f t="shared" si="3"/>
        <v>422.69870741471459</v>
      </c>
      <c r="S18" s="13">
        <v>1941</v>
      </c>
      <c r="T18" s="58"/>
      <c r="U18" s="58"/>
      <c r="V18" s="58"/>
      <c r="W18" s="58"/>
      <c r="X18" s="58"/>
      <c r="Y18" s="58"/>
      <c r="Z18" s="58"/>
      <c r="AA18" s="58"/>
      <c r="AB18" s="58"/>
      <c r="AC18" s="58"/>
      <c r="AD18" s="58"/>
      <c r="AE18" s="58"/>
      <c r="AF18" s="58"/>
      <c r="AG18" s="58"/>
      <c r="AH18" s="59"/>
      <c r="AJ18" s="13">
        <v>1941</v>
      </c>
      <c r="AK18" s="339">
        <f>'FY25 Aurora Prices for SecR'!AF17</f>
        <v>27.300999999999998</v>
      </c>
      <c r="AL18" s="339">
        <f>'FY25 Aurora Prices for SecR'!AG17</f>
        <v>32.57</v>
      </c>
      <c r="AM18" s="339">
        <f>'FY25 Aurora Prices for SecR'!AH17</f>
        <v>43.021000000000001</v>
      </c>
      <c r="AN18" s="339">
        <f>'FY25 Aurora Prices for SecR'!AI17</f>
        <v>45.957999999999998</v>
      </c>
      <c r="AO18" s="339">
        <f>'FY25 Aurora Prices for SecR'!AJ17</f>
        <v>49.118000000000002</v>
      </c>
      <c r="AP18" s="339">
        <f>'FY25 Aurora Prices for SecR'!AK17</f>
        <v>38.691000000000003</v>
      </c>
      <c r="AQ18" s="339">
        <f>'FY25 Aurora Prices for SecR'!AL17</f>
        <v>28.26</v>
      </c>
      <c r="AR18" s="339">
        <f>'FY25 Aurora Prices for SecR'!AM17</f>
        <v>27.649000000000001</v>
      </c>
      <c r="AS18" s="339">
        <f>'FY25 Aurora Prices for SecR'!AN17</f>
        <v>24.318999999999999</v>
      </c>
      <c r="AT18" s="339">
        <f>'FY25 Aurora Prices for SecR'!AO17</f>
        <v>40.414000000000001</v>
      </c>
      <c r="AU18" s="339">
        <f>'FY25 Aurora Prices for SecR'!AP17</f>
        <v>41.664000000000001</v>
      </c>
      <c r="AV18" s="340">
        <f>'FY25 Aurora Prices for SecR'!AQ17</f>
        <v>36.704000000000001</v>
      </c>
      <c r="AX18" s="13">
        <v>1941</v>
      </c>
      <c r="AY18" s="74"/>
      <c r="AZ18" s="74"/>
      <c r="BA18" s="74"/>
      <c r="BB18" s="74"/>
      <c r="BC18" s="74"/>
      <c r="BD18" s="74"/>
      <c r="BE18" s="74"/>
      <c r="BF18" s="74"/>
      <c r="BG18" s="74"/>
      <c r="BH18" s="74"/>
      <c r="BI18" s="74"/>
      <c r="BJ18" s="75"/>
      <c r="BL18" s="13">
        <v>1941</v>
      </c>
      <c r="BM18" s="21">
        <f t="shared" si="4"/>
        <v>-1130543.5827126447</v>
      </c>
      <c r="BN18" s="21">
        <f t="shared" si="1"/>
        <v>19823219.292751059</v>
      </c>
      <c r="BO18" s="21">
        <f t="shared" si="1"/>
        <v>15034952.063684035</v>
      </c>
      <c r="BP18" s="21">
        <f t="shared" si="1"/>
        <v>-3296926.2313884734</v>
      </c>
      <c r="BQ18" s="21">
        <f t="shared" si="1"/>
        <v>-11831465.801446304</v>
      </c>
      <c r="BR18" s="21">
        <f t="shared" si="1"/>
        <v>12459110.779851822</v>
      </c>
      <c r="BS18" s="21">
        <f t="shared" si="1"/>
        <v>5435942.8095391961</v>
      </c>
      <c r="BT18" s="21">
        <f t="shared" si="5"/>
        <v>-1631411.4362758026</v>
      </c>
      <c r="BU18" s="21">
        <f t="shared" si="5"/>
        <v>23797335.966396645</v>
      </c>
      <c r="BV18" s="21">
        <f t="shared" si="2"/>
        <v>19519413.495818745</v>
      </c>
      <c r="BW18" s="21">
        <f t="shared" si="2"/>
        <v>18031299.514497805</v>
      </c>
      <c r="BX18" s="21">
        <f t="shared" si="2"/>
        <v>8882654.3936348539</v>
      </c>
      <c r="BY18" s="21">
        <f t="shared" si="6"/>
        <v>8657859.2407701779</v>
      </c>
      <c r="BZ18" s="21">
        <f t="shared" si="6"/>
        <v>5090441.2608827539</v>
      </c>
      <c r="CA18" s="22">
        <f t="shared" si="7"/>
        <v>118841881.76600388</v>
      </c>
      <c r="CC18" s="13">
        <v>1941</v>
      </c>
      <c r="CD18" s="53"/>
      <c r="CE18" s="53"/>
      <c r="CF18" s="53"/>
      <c r="CG18" s="53"/>
      <c r="CH18" s="53"/>
      <c r="CI18" s="53"/>
      <c r="CJ18" s="53"/>
      <c r="CK18" s="53"/>
      <c r="CL18" s="53"/>
      <c r="CM18" s="53"/>
      <c r="CN18" s="53"/>
      <c r="CO18" s="53"/>
      <c r="CP18" s="53"/>
      <c r="CQ18" s="53"/>
      <c r="CR18" s="54"/>
    </row>
    <row r="19" spans="2:96" x14ac:dyDescent="0.25">
      <c r="B19" s="13">
        <v>1942</v>
      </c>
      <c r="C19" s="82">
        <f t="shared" si="3"/>
        <v>-19.125828333158097</v>
      </c>
      <c r="D19" s="82">
        <f t="shared" si="3"/>
        <v>950.46267394933511</v>
      </c>
      <c r="E19" s="82">
        <f t="shared" si="3"/>
        <v>2573.1391958852428</v>
      </c>
      <c r="F19" s="82">
        <f t="shared" si="3"/>
        <v>3166.6072121883299</v>
      </c>
      <c r="G19" s="82">
        <f t="shared" si="3"/>
        <v>2463.1914384386555</v>
      </c>
      <c r="H19" s="82">
        <f t="shared" si="3"/>
        <v>136.077349325471</v>
      </c>
      <c r="I19" s="82">
        <f t="shared" si="3"/>
        <v>104.96103616125129</v>
      </c>
      <c r="J19" s="82">
        <f t="shared" si="3"/>
        <v>1171.6946577539311</v>
      </c>
      <c r="K19" s="82">
        <f t="shared" si="3"/>
        <v>984.64385479118937</v>
      </c>
      <c r="L19" s="82">
        <f t="shared" si="3"/>
        <v>3984.6801916492723</v>
      </c>
      <c r="M19" s="82">
        <f t="shared" si="3"/>
        <v>3403.414241848408</v>
      </c>
      <c r="N19" s="82">
        <f t="shared" si="3"/>
        <v>1335.7617190117517</v>
      </c>
      <c r="O19" s="82">
        <f t="shared" si="3"/>
        <v>1470.5407100486036</v>
      </c>
      <c r="P19" s="82">
        <f t="shared" si="3"/>
        <v>524.96612143704806</v>
      </c>
      <c r="Q19" s="83">
        <f t="shared" si="3"/>
        <v>1685.58182627313</v>
      </c>
      <c r="S19" s="13">
        <v>1942</v>
      </c>
      <c r="T19" s="58"/>
      <c r="U19" s="58"/>
      <c r="V19" s="58"/>
      <c r="W19" s="58"/>
      <c r="X19" s="58"/>
      <c r="Y19" s="58"/>
      <c r="Z19" s="58"/>
      <c r="AA19" s="58"/>
      <c r="AB19" s="58"/>
      <c r="AC19" s="58"/>
      <c r="AD19" s="58"/>
      <c r="AE19" s="58"/>
      <c r="AF19" s="58"/>
      <c r="AG19" s="58"/>
      <c r="AH19" s="59"/>
      <c r="AJ19" s="13">
        <v>1942</v>
      </c>
      <c r="AK19" s="339">
        <f>'FY25 Aurora Prices for SecR'!AF18</f>
        <v>26.327000000000002</v>
      </c>
      <c r="AL19" s="339">
        <f>'FY25 Aurora Prices for SecR'!AG18</f>
        <v>33.570999999999998</v>
      </c>
      <c r="AM19" s="339">
        <f>'FY25 Aurora Prices for SecR'!AH18</f>
        <v>35.222000000000001</v>
      </c>
      <c r="AN19" s="339">
        <f>'FY25 Aurora Prices for SecR'!AI18</f>
        <v>33.536000000000001</v>
      </c>
      <c r="AO19" s="339">
        <f>'FY25 Aurora Prices for SecR'!AJ18</f>
        <v>39.892000000000003</v>
      </c>
      <c r="AP19" s="339">
        <f>'FY25 Aurora Prices for SecR'!AK18</f>
        <v>39.456000000000003</v>
      </c>
      <c r="AQ19" s="339">
        <f>'FY25 Aurora Prices for SecR'!AL18</f>
        <v>22.428000000000001</v>
      </c>
      <c r="AR19" s="339">
        <f>'FY25 Aurora Prices for SecR'!AM18</f>
        <v>24.709</v>
      </c>
      <c r="AS19" s="339">
        <f>'FY25 Aurora Prices for SecR'!AN18</f>
        <v>8.5500000000000007</v>
      </c>
      <c r="AT19" s="339">
        <f>'FY25 Aurora Prices for SecR'!AO18</f>
        <v>23.716000000000001</v>
      </c>
      <c r="AU19" s="339">
        <f>'FY25 Aurora Prices for SecR'!AP18</f>
        <v>33.220999999999997</v>
      </c>
      <c r="AV19" s="340">
        <f>'FY25 Aurora Prices for SecR'!AQ18</f>
        <v>34.999000000000002</v>
      </c>
      <c r="AX19" s="13">
        <v>1942</v>
      </c>
      <c r="AY19" s="74"/>
      <c r="AZ19" s="74"/>
      <c r="BA19" s="74"/>
      <c r="BB19" s="74"/>
      <c r="BC19" s="74"/>
      <c r="BD19" s="74"/>
      <c r="BE19" s="74"/>
      <c r="BF19" s="74"/>
      <c r="BG19" s="74"/>
      <c r="BH19" s="74"/>
      <c r="BI19" s="74"/>
      <c r="BJ19" s="75"/>
      <c r="BL19" s="13">
        <v>1942</v>
      </c>
      <c r="BM19" s="21">
        <f t="shared" si="4"/>
        <v>-374623.10780012765</v>
      </c>
      <c r="BN19" s="21">
        <f t="shared" si="1"/>
        <v>22973747.347550251</v>
      </c>
      <c r="BO19" s="21">
        <f t="shared" si="1"/>
        <v>67429544.915557697</v>
      </c>
      <c r="BP19" s="21">
        <f t="shared" si="1"/>
        <v>79009332.56415318</v>
      </c>
      <c r="BQ19" s="21">
        <f t="shared" si="1"/>
        <v>66031817.283394948</v>
      </c>
      <c r="BR19" s="21">
        <f t="shared" si="1"/>
        <v>3994586.5138694234</v>
      </c>
      <c r="BS19" s="21">
        <f t="shared" si="1"/>
        <v>847463.80284883582</v>
      </c>
      <c r="BT19" s="21">
        <f t="shared" si="5"/>
        <v>9460356.4022778608</v>
      </c>
      <c r="BU19" s="21">
        <f t="shared" si="5"/>
        <v>18101196.365978409</v>
      </c>
      <c r="BV19" s="21">
        <f t="shared" si="2"/>
        <v>24529691.259792924</v>
      </c>
      <c r="BW19" s="21">
        <f t="shared" si="2"/>
        <v>60052236.886799566</v>
      </c>
      <c r="BX19" s="21">
        <f t="shared" si="2"/>
        <v>15975122.424224183</v>
      </c>
      <c r="BY19" s="21">
        <f t="shared" si="6"/>
        <v>18759487.844553467</v>
      </c>
      <c r="BZ19" s="21">
        <f t="shared" si="6"/>
        <v>13228768.284606179</v>
      </c>
      <c r="CA19" s="22">
        <f t="shared" si="7"/>
        <v>400018728.78780687</v>
      </c>
      <c r="CC19" s="13">
        <v>1942</v>
      </c>
      <c r="CD19" s="53"/>
      <c r="CE19" s="53"/>
      <c r="CF19" s="53"/>
      <c r="CG19" s="53"/>
      <c r="CH19" s="53"/>
      <c r="CI19" s="53"/>
      <c r="CJ19" s="53"/>
      <c r="CK19" s="53"/>
      <c r="CL19" s="53"/>
      <c r="CM19" s="53"/>
      <c r="CN19" s="53"/>
      <c r="CO19" s="53"/>
      <c r="CP19" s="53"/>
      <c r="CQ19" s="53"/>
      <c r="CR19" s="54"/>
    </row>
    <row r="20" spans="2:96" x14ac:dyDescent="0.25">
      <c r="B20" s="13">
        <v>1943</v>
      </c>
      <c r="C20" s="82">
        <f t="shared" si="3"/>
        <v>25.92233642183146</v>
      </c>
      <c r="D20" s="82">
        <f t="shared" si="3"/>
        <v>254.72626375229447</v>
      </c>
      <c r="E20" s="82">
        <f t="shared" si="3"/>
        <v>553.84885946385202</v>
      </c>
      <c r="F20" s="82">
        <f t="shared" si="3"/>
        <v>4081.01518614003</v>
      </c>
      <c r="G20" s="82">
        <f t="shared" si="3"/>
        <v>4736.992336754086</v>
      </c>
      <c r="H20" s="82">
        <f t="shared" si="3"/>
        <v>3132.4961520583802</v>
      </c>
      <c r="I20" s="82">
        <f t="shared" si="3"/>
        <v>6825.917841214382</v>
      </c>
      <c r="J20" s="82">
        <f t="shared" si="3"/>
        <v>5801.1360930023511</v>
      </c>
      <c r="K20" s="82">
        <f t="shared" si="3"/>
        <v>3357.5368667482699</v>
      </c>
      <c r="L20" s="82">
        <f t="shared" si="3"/>
        <v>5515.0695448434735</v>
      </c>
      <c r="M20" s="82">
        <f t="shared" si="3"/>
        <v>5334.4269012145778</v>
      </c>
      <c r="N20" s="82">
        <f t="shared" si="3"/>
        <v>1785.9410678237618</v>
      </c>
      <c r="O20" s="82">
        <f t="shared" si="3"/>
        <v>1447.1188166656129</v>
      </c>
      <c r="P20" s="82">
        <f t="shared" si="3"/>
        <v>237.98138066984757</v>
      </c>
      <c r="Q20" s="83">
        <f t="shared" si="3"/>
        <v>2931.4599283358057</v>
      </c>
      <c r="S20" s="13">
        <v>1943</v>
      </c>
      <c r="T20" s="58"/>
      <c r="U20" s="58"/>
      <c r="V20" s="58"/>
      <c r="W20" s="58"/>
      <c r="X20" s="58"/>
      <c r="Y20" s="58"/>
      <c r="Z20" s="58"/>
      <c r="AA20" s="58"/>
      <c r="AB20" s="58"/>
      <c r="AC20" s="58"/>
      <c r="AD20" s="58"/>
      <c r="AE20" s="58"/>
      <c r="AF20" s="58"/>
      <c r="AG20" s="58"/>
      <c r="AH20" s="59"/>
      <c r="AJ20" s="13">
        <v>1943</v>
      </c>
      <c r="AK20" s="339">
        <f>'FY25 Aurora Prices for SecR'!AF19</f>
        <v>30.295000000000002</v>
      </c>
      <c r="AL20" s="339">
        <f>'FY25 Aurora Prices for SecR'!AG19</f>
        <v>35.24</v>
      </c>
      <c r="AM20" s="339">
        <f>'FY25 Aurora Prices for SecR'!AH19</f>
        <v>44.43</v>
      </c>
      <c r="AN20" s="339">
        <f>'FY25 Aurora Prices for SecR'!AI19</f>
        <v>26.93</v>
      </c>
      <c r="AO20" s="339">
        <f>'FY25 Aurora Prices for SecR'!AJ19</f>
        <v>30.312999999999999</v>
      </c>
      <c r="AP20" s="339">
        <f>'FY25 Aurora Prices for SecR'!AK19</f>
        <v>29.012</v>
      </c>
      <c r="AQ20" s="339">
        <f>'FY25 Aurora Prices for SecR'!AL19</f>
        <v>0</v>
      </c>
      <c r="AR20" s="339">
        <f>'FY25 Aurora Prices for SecR'!AM19</f>
        <v>7.9749999999999996</v>
      </c>
      <c r="AS20" s="339">
        <f>'FY25 Aurora Prices for SecR'!AN19</f>
        <v>0</v>
      </c>
      <c r="AT20" s="339">
        <f>'FY25 Aurora Prices for SecR'!AO19</f>
        <v>11.090999999999999</v>
      </c>
      <c r="AU20" s="339">
        <f>'FY25 Aurora Prices for SecR'!AP19</f>
        <v>31.931000000000001</v>
      </c>
      <c r="AV20" s="340">
        <f>'FY25 Aurora Prices for SecR'!AQ19</f>
        <v>34.238999999999997</v>
      </c>
      <c r="AX20" s="13">
        <v>1943</v>
      </c>
      <c r="AY20" s="74"/>
      <c r="AZ20" s="74"/>
      <c r="BA20" s="74"/>
      <c r="BB20" s="74"/>
      <c r="BC20" s="74"/>
      <c r="BD20" s="74"/>
      <c r="BE20" s="74"/>
      <c r="BF20" s="74"/>
      <c r="BG20" s="74"/>
      <c r="BH20" s="74"/>
      <c r="BI20" s="74"/>
      <c r="BJ20" s="75"/>
      <c r="BL20" s="13">
        <v>1943</v>
      </c>
      <c r="BM20" s="21">
        <f t="shared" si="4"/>
        <v>584275.98333314178</v>
      </c>
      <c r="BN20" s="21">
        <f t="shared" si="1"/>
        <v>6463118.5449342178</v>
      </c>
      <c r="BO20" s="21">
        <f t="shared" si="1"/>
        <v>18307983.590528335</v>
      </c>
      <c r="BP20" s="21">
        <f t="shared" si="1"/>
        <v>81766893.78828676</v>
      </c>
      <c r="BQ20" s="21">
        <f t="shared" si="1"/>
        <v>96494125.529105887</v>
      </c>
      <c r="BR20" s="21">
        <f t="shared" si="1"/>
        <v>67614703.902457193</v>
      </c>
      <c r="BS20" s="21">
        <f t="shared" si="1"/>
        <v>0</v>
      </c>
      <c r="BT20" s="21">
        <f t="shared" si="5"/>
        <v>0</v>
      </c>
      <c r="BU20" s="21">
        <f t="shared" si="5"/>
        <v>19921609.245164182</v>
      </c>
      <c r="BV20" s="21">
        <f t="shared" si="2"/>
        <v>0</v>
      </c>
      <c r="BW20" s="21">
        <f t="shared" si="2"/>
        <v>44018111.798459932</v>
      </c>
      <c r="BX20" s="21">
        <f t="shared" si="2"/>
        <v>20529678.325204995</v>
      </c>
      <c r="BY20" s="21">
        <f t="shared" si="6"/>
        <v>17743853.159020681</v>
      </c>
      <c r="BZ20" s="21">
        <f t="shared" si="6"/>
        <v>5866736.0347835356</v>
      </c>
      <c r="CA20" s="22">
        <f t="shared" si="7"/>
        <v>379311089.90127879</v>
      </c>
      <c r="CC20" s="13">
        <v>1943</v>
      </c>
      <c r="CD20" s="53"/>
      <c r="CE20" s="53"/>
      <c r="CF20" s="53"/>
      <c r="CG20" s="53"/>
      <c r="CH20" s="53"/>
      <c r="CI20" s="53"/>
      <c r="CJ20" s="53"/>
      <c r="CK20" s="53"/>
      <c r="CL20" s="53"/>
      <c r="CM20" s="53"/>
      <c r="CN20" s="53"/>
      <c r="CO20" s="53"/>
      <c r="CP20" s="53"/>
      <c r="CQ20" s="53"/>
      <c r="CR20" s="54"/>
    </row>
    <row r="21" spans="2:96" x14ac:dyDescent="0.25">
      <c r="B21" s="13">
        <v>1944</v>
      </c>
      <c r="C21" s="82">
        <f t="shared" si="3"/>
        <v>-188.01500077336823</v>
      </c>
      <c r="D21" s="82">
        <f t="shared" si="3"/>
        <v>424.98363925320427</v>
      </c>
      <c r="E21" s="82">
        <f t="shared" si="3"/>
        <v>-708.35955233027744</v>
      </c>
      <c r="F21" s="82">
        <f t="shared" si="3"/>
        <v>-434.64544207034032</v>
      </c>
      <c r="G21" s="82">
        <f t="shared" si="3"/>
        <v>778.47780325219537</v>
      </c>
      <c r="H21" s="82">
        <f t="shared" si="3"/>
        <v>-464.47009325002909</v>
      </c>
      <c r="I21" s="82">
        <f t="shared" si="3"/>
        <v>-661.88949861458877</v>
      </c>
      <c r="J21" s="82">
        <f t="shared" si="3"/>
        <v>-1430.5866750321293</v>
      </c>
      <c r="K21" s="82">
        <f t="shared" si="3"/>
        <v>-105.62890398568106</v>
      </c>
      <c r="L21" s="82">
        <f t="shared" si="3"/>
        <v>316.82311735412259</v>
      </c>
      <c r="M21" s="82">
        <f t="shared" si="3"/>
        <v>12.424943974768212</v>
      </c>
      <c r="N21" s="82">
        <f t="shared" si="3"/>
        <v>548.62099155223223</v>
      </c>
      <c r="O21" s="82">
        <f t="shared" si="3"/>
        <v>77.741096813912918</v>
      </c>
      <c r="P21" s="82">
        <f t="shared" si="3"/>
        <v>74.773183498497929</v>
      </c>
      <c r="Q21" s="83">
        <f t="shared" si="3"/>
        <v>-84.103912092267819</v>
      </c>
      <c r="S21" s="13">
        <v>1944</v>
      </c>
      <c r="T21" s="58"/>
      <c r="U21" s="58"/>
      <c r="V21" s="58"/>
      <c r="W21" s="58"/>
      <c r="X21" s="58"/>
      <c r="Y21" s="58"/>
      <c r="Z21" s="58"/>
      <c r="AA21" s="58"/>
      <c r="AB21" s="58"/>
      <c r="AC21" s="58"/>
      <c r="AD21" s="58"/>
      <c r="AE21" s="58"/>
      <c r="AF21" s="58"/>
      <c r="AG21" s="58"/>
      <c r="AH21" s="59"/>
      <c r="AJ21" s="13">
        <v>1944</v>
      </c>
      <c r="AK21" s="339">
        <f>'FY25 Aurora Prices for SecR'!AF20</f>
        <v>25.699000000000002</v>
      </c>
      <c r="AL21" s="339">
        <f>'FY25 Aurora Prices for SecR'!AG20</f>
        <v>31.419</v>
      </c>
      <c r="AM21" s="339">
        <f>'FY25 Aurora Prices for SecR'!AH20</f>
        <v>41.713999999999999</v>
      </c>
      <c r="AN21" s="339">
        <f>'FY25 Aurora Prices for SecR'!AI20</f>
        <v>41.063000000000002</v>
      </c>
      <c r="AO21" s="339">
        <f>'FY25 Aurora Prices for SecR'!AJ20</f>
        <v>40.640999999999998</v>
      </c>
      <c r="AP21" s="339">
        <f>'FY25 Aurora Prices for SecR'!AK20</f>
        <v>35.347999999999999</v>
      </c>
      <c r="AQ21" s="339">
        <f>'FY25 Aurora Prices for SecR'!AL20</f>
        <v>27.33</v>
      </c>
      <c r="AR21" s="339">
        <f>'FY25 Aurora Prices for SecR'!AM20</f>
        <v>27.204999999999998</v>
      </c>
      <c r="AS21" s="339">
        <f>'FY25 Aurora Prices for SecR'!AN20</f>
        <v>22.617000000000001</v>
      </c>
      <c r="AT21" s="339">
        <f>'FY25 Aurora Prices for SecR'!AO20</f>
        <v>36.598999999999997</v>
      </c>
      <c r="AU21" s="339">
        <f>'FY25 Aurora Prices for SecR'!AP20</f>
        <v>42.402999999999999</v>
      </c>
      <c r="AV21" s="340">
        <f>'FY25 Aurora Prices for SecR'!AQ20</f>
        <v>34.569000000000003</v>
      </c>
      <c r="AX21" s="13">
        <v>1944</v>
      </c>
      <c r="AY21" s="74"/>
      <c r="AZ21" s="74"/>
      <c r="BA21" s="74"/>
      <c r="BB21" s="74"/>
      <c r="BC21" s="74"/>
      <c r="BD21" s="74"/>
      <c r="BE21" s="74"/>
      <c r="BF21" s="74"/>
      <c r="BG21" s="74"/>
      <c r="BH21" s="74"/>
      <c r="BI21" s="74"/>
      <c r="BJ21" s="75"/>
      <c r="BL21" s="13">
        <v>1944</v>
      </c>
      <c r="BM21" s="21">
        <f t="shared" si="4"/>
        <v>-3594857.3436268442</v>
      </c>
      <c r="BN21" s="21">
        <f t="shared" si="1"/>
        <v>9613843.8924214263</v>
      </c>
      <c r="BO21" s="21">
        <f t="shared" si="1"/>
        <v>-21984091.712233461</v>
      </c>
      <c r="BP21" s="21">
        <f t="shared" si="1"/>
        <v>-13278797.266074382</v>
      </c>
      <c r="BQ21" s="21">
        <f t="shared" si="1"/>
        <v>21260814.2221255</v>
      </c>
      <c r="BR21" s="21">
        <f t="shared" si="1"/>
        <v>-12215058.109014308</v>
      </c>
      <c r="BS21" s="21">
        <f t="shared" si="1"/>
        <v>-6512198.3989692153</v>
      </c>
      <c r="BT21" s="21">
        <f t="shared" si="5"/>
        <v>-14075256.178306112</v>
      </c>
      <c r="BU21" s="21">
        <f t="shared" si="5"/>
        <v>-2137983.9437002572</v>
      </c>
      <c r="BV21" s="21">
        <f t="shared" si="2"/>
        <v>5159223.6805426972</v>
      </c>
      <c r="BW21" s="21">
        <f t="shared" si="2"/>
        <v>338326.95025221107</v>
      </c>
      <c r="BX21" s="21">
        <f t="shared" si="2"/>
        <v>8374743.3257241491</v>
      </c>
      <c r="BY21" s="21">
        <f t="shared" si="6"/>
        <v>1265838.9996289341</v>
      </c>
      <c r="BZ21" s="21">
        <f t="shared" si="6"/>
        <v>1861080.609858894</v>
      </c>
      <c r="CA21" s="22">
        <f t="shared" si="7"/>
        <v>-25924371.271370765</v>
      </c>
      <c r="CC21" s="13">
        <v>1944</v>
      </c>
      <c r="CD21" s="53"/>
      <c r="CE21" s="53"/>
      <c r="CF21" s="53"/>
      <c r="CG21" s="53"/>
      <c r="CH21" s="53"/>
      <c r="CI21" s="53"/>
      <c r="CJ21" s="53"/>
      <c r="CK21" s="53"/>
      <c r="CL21" s="53"/>
      <c r="CM21" s="53"/>
      <c r="CN21" s="53"/>
      <c r="CO21" s="53"/>
      <c r="CP21" s="53"/>
      <c r="CQ21" s="53"/>
      <c r="CR21" s="54"/>
    </row>
    <row r="22" spans="2:96" x14ac:dyDescent="0.25">
      <c r="B22" s="13">
        <v>1945</v>
      </c>
      <c r="C22" s="82">
        <f t="shared" si="3"/>
        <v>-154.07369203851795</v>
      </c>
      <c r="D22" s="82">
        <f t="shared" si="3"/>
        <v>349.42363276994456</v>
      </c>
      <c r="E22" s="82">
        <f t="shared" si="3"/>
        <v>-496.50876972784772</v>
      </c>
      <c r="F22" s="82">
        <f t="shared" si="3"/>
        <v>-928.2936011703996</v>
      </c>
      <c r="G22" s="82">
        <f t="shared" si="3"/>
        <v>-569.35241421120463</v>
      </c>
      <c r="H22" s="82">
        <f t="shared" si="3"/>
        <v>18.341654066050978</v>
      </c>
      <c r="I22" s="82">
        <f t="shared" si="3"/>
        <v>-473.45185618555843</v>
      </c>
      <c r="J22" s="82">
        <f t="shared" si="3"/>
        <v>-1111.7254735655488</v>
      </c>
      <c r="K22" s="82">
        <f t="shared" si="3"/>
        <v>1904.6712224424391</v>
      </c>
      <c r="L22" s="82">
        <f t="shared" si="3"/>
        <v>4070.6171478611732</v>
      </c>
      <c r="M22" s="82">
        <f t="shared" si="3"/>
        <v>191.87136870296854</v>
      </c>
      <c r="N22" s="82">
        <f t="shared" si="3"/>
        <v>662.57332361046156</v>
      </c>
      <c r="O22" s="82">
        <f t="shared" si="3"/>
        <v>409.49726297183315</v>
      </c>
      <c r="P22" s="82">
        <f t="shared" si="3"/>
        <v>393.31310525339813</v>
      </c>
      <c r="Q22" s="83">
        <f t="shared" si="3"/>
        <v>378.40855708113304</v>
      </c>
      <c r="S22" s="13">
        <v>1945</v>
      </c>
      <c r="T22" s="58"/>
      <c r="U22" s="58"/>
      <c r="V22" s="58"/>
      <c r="W22" s="58"/>
      <c r="X22" s="58"/>
      <c r="Y22" s="58"/>
      <c r="Z22" s="58"/>
      <c r="AA22" s="58"/>
      <c r="AB22" s="58"/>
      <c r="AC22" s="58"/>
      <c r="AD22" s="58"/>
      <c r="AE22" s="58"/>
      <c r="AF22" s="58"/>
      <c r="AG22" s="58"/>
      <c r="AH22" s="59"/>
      <c r="AJ22" s="13">
        <v>1945</v>
      </c>
      <c r="AK22" s="339">
        <f>'FY25 Aurora Prices for SecR'!AF21</f>
        <v>27.672000000000001</v>
      </c>
      <c r="AL22" s="339">
        <f>'FY25 Aurora Prices for SecR'!AG21</f>
        <v>39.692999999999998</v>
      </c>
      <c r="AM22" s="339">
        <f>'FY25 Aurora Prices for SecR'!AH21</f>
        <v>48.609000000000002</v>
      </c>
      <c r="AN22" s="339">
        <f>'FY25 Aurora Prices for SecR'!AI21</f>
        <v>47.933</v>
      </c>
      <c r="AO22" s="339">
        <f>'FY25 Aurora Prices for SecR'!AJ21</f>
        <v>48.095999999999997</v>
      </c>
      <c r="AP22" s="339">
        <f>'FY25 Aurora Prices for SecR'!AK21</f>
        <v>40.012999999999998</v>
      </c>
      <c r="AQ22" s="339">
        <f>'FY25 Aurora Prices for SecR'!AL21</f>
        <v>29.507999999999999</v>
      </c>
      <c r="AR22" s="339">
        <f>'FY25 Aurora Prices for SecR'!AM21</f>
        <v>20.245000000000001</v>
      </c>
      <c r="AS22" s="339">
        <f>'FY25 Aurora Prices for SecR'!AN21</f>
        <v>7.718</v>
      </c>
      <c r="AT22" s="339">
        <f>'FY25 Aurora Prices for SecR'!AO21</f>
        <v>35.433</v>
      </c>
      <c r="AU22" s="339">
        <f>'FY25 Aurora Prices for SecR'!AP21</f>
        <v>42.185000000000002</v>
      </c>
      <c r="AV22" s="340">
        <f>'FY25 Aurora Prices for SecR'!AQ21</f>
        <v>37.045999999999999</v>
      </c>
      <c r="AX22" s="13">
        <v>1945</v>
      </c>
      <c r="AY22" s="74"/>
      <c r="AZ22" s="74"/>
      <c r="BA22" s="74"/>
      <c r="BB22" s="74"/>
      <c r="BC22" s="74"/>
      <c r="BD22" s="74"/>
      <c r="BE22" s="74"/>
      <c r="BF22" s="74"/>
      <c r="BG22" s="74"/>
      <c r="BH22" s="74"/>
      <c r="BI22" s="74"/>
      <c r="BJ22" s="75"/>
      <c r="BL22" s="13">
        <v>1945</v>
      </c>
      <c r="BM22" s="21">
        <f t="shared" si="4"/>
        <v>-3172064.241330862</v>
      </c>
      <c r="BN22" s="21">
        <f t="shared" si="1"/>
        <v>9986164.0239869338</v>
      </c>
      <c r="BO22" s="21">
        <f t="shared" si="1"/>
        <v>-17956287.32204951</v>
      </c>
      <c r="BP22" s="21">
        <f t="shared" si="1"/>
        <v>-33104947.505566169</v>
      </c>
      <c r="BQ22" s="21">
        <f t="shared" si="1"/>
        <v>-18401761.535742208</v>
      </c>
      <c r="BR22" s="21">
        <f t="shared" si="1"/>
        <v>546025.02548380394</v>
      </c>
      <c r="BS22" s="21">
        <f t="shared" si="1"/>
        <v>-5029422.2540364452</v>
      </c>
      <c r="BT22" s="21">
        <f t="shared" si="5"/>
        <v>-11809726.298629995</v>
      </c>
      <c r="BU22" s="21">
        <f t="shared" si="5"/>
        <v>28688691.260370303</v>
      </c>
      <c r="BV22" s="21">
        <f t="shared" si="2"/>
        <v>22620256.665978625</v>
      </c>
      <c r="BW22" s="21">
        <f t="shared" si="2"/>
        <v>5058142.1861956986</v>
      </c>
      <c r="BX22" s="21">
        <f t="shared" si="2"/>
        <v>10062236.036342638</v>
      </c>
      <c r="BY22" s="21">
        <f t="shared" si="6"/>
        <v>6633462.5427712444</v>
      </c>
      <c r="BZ22" s="21">
        <f t="shared" si="6"/>
        <v>10490887.653996518</v>
      </c>
      <c r="CA22" s="22">
        <f t="shared" si="7"/>
        <v>4611656.2377705704</v>
      </c>
      <c r="CC22" s="13">
        <v>1945</v>
      </c>
      <c r="CD22" s="53"/>
      <c r="CE22" s="53"/>
      <c r="CF22" s="53"/>
      <c r="CG22" s="53"/>
      <c r="CH22" s="53"/>
      <c r="CI22" s="53"/>
      <c r="CJ22" s="53"/>
      <c r="CK22" s="53"/>
      <c r="CL22" s="53"/>
      <c r="CM22" s="53"/>
      <c r="CN22" s="53"/>
      <c r="CO22" s="53"/>
      <c r="CP22" s="53"/>
      <c r="CQ22" s="53"/>
      <c r="CR22" s="54"/>
    </row>
    <row r="23" spans="2:96" x14ac:dyDescent="0.25">
      <c r="B23" s="13">
        <v>1946</v>
      </c>
      <c r="C23" s="82">
        <f t="shared" ref="C23:Q38" si="8">C123-C$100</f>
        <v>-265.09266017573827</v>
      </c>
      <c r="D23" s="82">
        <f t="shared" si="8"/>
        <v>320.16400668735423</v>
      </c>
      <c r="E23" s="82">
        <f t="shared" si="8"/>
        <v>630.04746945120223</v>
      </c>
      <c r="F23" s="82">
        <f t="shared" si="8"/>
        <v>2602.5073223245308</v>
      </c>
      <c r="G23" s="82">
        <f t="shared" si="8"/>
        <v>2105.1549830765462</v>
      </c>
      <c r="H23" s="82">
        <f t="shared" si="8"/>
        <v>3341.920938798381</v>
      </c>
      <c r="I23" s="82">
        <f t="shared" si="8"/>
        <v>4048.7292915084809</v>
      </c>
      <c r="J23" s="82">
        <f t="shared" si="8"/>
        <v>4648.1113122505503</v>
      </c>
      <c r="K23" s="82">
        <f t="shared" si="8"/>
        <v>4450.4825530003791</v>
      </c>
      <c r="L23" s="82">
        <f t="shared" si="8"/>
        <v>4055.5545752819735</v>
      </c>
      <c r="M23" s="82">
        <f t="shared" si="8"/>
        <v>3761.0451058960789</v>
      </c>
      <c r="N23" s="82">
        <f t="shared" si="8"/>
        <v>2295.6932145305018</v>
      </c>
      <c r="O23" s="82">
        <f t="shared" si="8"/>
        <v>2506.7850557854626</v>
      </c>
      <c r="P23" s="82">
        <f t="shared" si="8"/>
        <v>502.97959512187754</v>
      </c>
      <c r="Q23" s="83">
        <f t="shared" si="8"/>
        <v>2355.9891440925057</v>
      </c>
      <c r="S23" s="13">
        <v>1946</v>
      </c>
      <c r="T23" s="58"/>
      <c r="U23" s="58"/>
      <c r="V23" s="58"/>
      <c r="W23" s="58"/>
      <c r="X23" s="58"/>
      <c r="Y23" s="58"/>
      <c r="Z23" s="58"/>
      <c r="AA23" s="58"/>
      <c r="AB23" s="58"/>
      <c r="AC23" s="58"/>
      <c r="AD23" s="58"/>
      <c r="AE23" s="58"/>
      <c r="AF23" s="58"/>
      <c r="AG23" s="58"/>
      <c r="AH23" s="59"/>
      <c r="AJ23" s="13">
        <v>1946</v>
      </c>
      <c r="AK23" s="339">
        <f>'FY25 Aurora Prices for SecR'!AF22</f>
        <v>25.074000000000002</v>
      </c>
      <c r="AL23" s="339">
        <f>'FY25 Aurora Prices for SecR'!AG22</f>
        <v>33.284999999999997</v>
      </c>
      <c r="AM23" s="339">
        <f>'FY25 Aurora Prices for SecR'!AH22</f>
        <v>41.084000000000003</v>
      </c>
      <c r="AN23" s="339">
        <f>'FY25 Aurora Prices for SecR'!AI22</f>
        <v>33.970999999999997</v>
      </c>
      <c r="AO23" s="339">
        <f>'FY25 Aurora Prices for SecR'!AJ22</f>
        <v>40.604999999999997</v>
      </c>
      <c r="AP23" s="339">
        <f>'FY25 Aurora Prices for SecR'!AK22</f>
        <v>29.722999999999999</v>
      </c>
      <c r="AQ23" s="339">
        <f>'FY25 Aurora Prices for SecR'!AL22</f>
        <v>5.1479999999999997</v>
      </c>
      <c r="AR23" s="339">
        <f>'FY25 Aurora Prices for SecR'!AM22</f>
        <v>8.8889999999999993</v>
      </c>
      <c r="AS23" s="339">
        <f>'FY25 Aurora Prices for SecR'!AN22</f>
        <v>6.4139999999999997</v>
      </c>
      <c r="AT23" s="339">
        <f>'FY25 Aurora Prices for SecR'!AO22</f>
        <v>21.66</v>
      </c>
      <c r="AU23" s="339">
        <f>'FY25 Aurora Prices for SecR'!AP22</f>
        <v>30.661000000000001</v>
      </c>
      <c r="AV23" s="340">
        <f>'FY25 Aurora Prices for SecR'!AQ22</f>
        <v>31.539000000000001</v>
      </c>
      <c r="AX23" s="13">
        <v>1946</v>
      </c>
      <c r="AY23" s="74"/>
      <c r="AZ23" s="74"/>
      <c r="BA23" s="74"/>
      <c r="BB23" s="74"/>
      <c r="BC23" s="74"/>
      <c r="BD23" s="74"/>
      <c r="BE23" s="74"/>
      <c r="BF23" s="74"/>
      <c r="BG23" s="74"/>
      <c r="BH23" s="74"/>
      <c r="BI23" s="74"/>
      <c r="BJ23" s="75"/>
      <c r="BL23" s="13">
        <v>1946</v>
      </c>
      <c r="BM23" s="21">
        <f t="shared" si="4"/>
        <v>-4945318.4207673678</v>
      </c>
      <c r="BN23" s="21">
        <f t="shared" si="1"/>
        <v>7672794.4530637814</v>
      </c>
      <c r="BO23" s="21">
        <f t="shared" si="1"/>
        <v>19258343.454790298</v>
      </c>
      <c r="BP23" s="21">
        <f t="shared" si="1"/>
        <v>65776873.527534857</v>
      </c>
      <c r="BQ23" s="21">
        <f t="shared" si="1"/>
        <v>57442437.755017161</v>
      </c>
      <c r="BR23" s="21">
        <f t="shared" si="1"/>
        <v>73902945.551544785</v>
      </c>
      <c r="BS23" s="21">
        <f t="shared" si="1"/>
        <v>7503429.0213668365</v>
      </c>
      <c r="BT23" s="21">
        <f t="shared" si="5"/>
        <v>8614251.7327676993</v>
      </c>
      <c r="BU23" s="21">
        <f t="shared" si="5"/>
        <v>29432892.523733553</v>
      </c>
      <c r="BV23" s="21">
        <f t="shared" si="2"/>
        <v>18728875.473018173</v>
      </c>
      <c r="BW23" s="21">
        <f t="shared" si="2"/>
        <v>60609392.323319547</v>
      </c>
      <c r="BX23" s="21">
        <f t="shared" si="2"/>
        <v>25339769.874259096</v>
      </c>
      <c r="BY23" s="21">
        <f t="shared" si="6"/>
        <v>29514446.05264822</v>
      </c>
      <c r="BZ23" s="21">
        <f t="shared" si="6"/>
        <v>11421700.884395204</v>
      </c>
      <c r="CA23" s="22">
        <f t="shared" si="7"/>
        <v>410272834.20669186</v>
      </c>
      <c r="CC23" s="13">
        <v>1946</v>
      </c>
      <c r="CD23" s="53"/>
      <c r="CE23" s="53"/>
      <c r="CF23" s="53"/>
      <c r="CG23" s="53"/>
      <c r="CH23" s="53"/>
      <c r="CI23" s="53"/>
      <c r="CJ23" s="53"/>
      <c r="CK23" s="53"/>
      <c r="CL23" s="53"/>
      <c r="CM23" s="53"/>
      <c r="CN23" s="53"/>
      <c r="CO23" s="53"/>
      <c r="CP23" s="53"/>
      <c r="CQ23" s="53"/>
      <c r="CR23" s="54"/>
    </row>
    <row r="24" spans="2:96" x14ac:dyDescent="0.25">
      <c r="B24" s="13">
        <v>1947</v>
      </c>
      <c r="C24" s="82">
        <f t="shared" si="8"/>
        <v>-59.150842508088317</v>
      </c>
      <c r="D24" s="82">
        <f t="shared" si="8"/>
        <v>1324.0576150809438</v>
      </c>
      <c r="E24" s="82">
        <f t="shared" si="8"/>
        <v>4013.6620812415431</v>
      </c>
      <c r="F24" s="82">
        <f t="shared" si="8"/>
        <v>4997.6031457781301</v>
      </c>
      <c r="G24" s="82">
        <f t="shared" si="8"/>
        <v>5704.7669226906846</v>
      </c>
      <c r="H24" s="82">
        <f t="shared" si="8"/>
        <v>4109.0807980794816</v>
      </c>
      <c r="I24" s="82">
        <f t="shared" si="8"/>
        <v>2267.8887046731716</v>
      </c>
      <c r="J24" s="82">
        <f t="shared" si="8"/>
        <v>1614.7833300867114</v>
      </c>
      <c r="K24" s="82">
        <f t="shared" si="8"/>
        <v>3793.4287796590788</v>
      </c>
      <c r="L24" s="82">
        <f t="shared" si="8"/>
        <v>3652.8094766072127</v>
      </c>
      <c r="M24" s="82">
        <f t="shared" si="8"/>
        <v>3452.9995030744485</v>
      </c>
      <c r="N24" s="82">
        <f t="shared" si="8"/>
        <v>1659.804021025212</v>
      </c>
      <c r="O24" s="82">
        <f t="shared" si="8"/>
        <v>981.77934839905356</v>
      </c>
      <c r="P24" s="82">
        <f t="shared" si="8"/>
        <v>609.69913184839788</v>
      </c>
      <c r="Q24" s="83">
        <f t="shared" si="8"/>
        <v>2906.5442263544901</v>
      </c>
      <c r="S24" s="13">
        <v>1947</v>
      </c>
      <c r="T24" s="58"/>
      <c r="U24" s="58"/>
      <c r="V24" s="58"/>
      <c r="W24" s="58"/>
      <c r="X24" s="58"/>
      <c r="Y24" s="58"/>
      <c r="Z24" s="58"/>
      <c r="AA24" s="58"/>
      <c r="AB24" s="58"/>
      <c r="AC24" s="58"/>
      <c r="AD24" s="58"/>
      <c r="AE24" s="58"/>
      <c r="AF24" s="58"/>
      <c r="AG24" s="58"/>
      <c r="AH24" s="59"/>
      <c r="AJ24" s="13">
        <v>1947</v>
      </c>
      <c r="AK24" s="339">
        <f>'FY25 Aurora Prices for SecR'!AF23</f>
        <v>26.346</v>
      </c>
      <c r="AL24" s="339">
        <f>'FY25 Aurora Prices for SecR'!AG23</f>
        <v>30.795999999999999</v>
      </c>
      <c r="AM24" s="339">
        <f>'FY25 Aurora Prices for SecR'!AH23</f>
        <v>29.849</v>
      </c>
      <c r="AN24" s="339">
        <f>'FY25 Aurora Prices for SecR'!AI23</f>
        <v>26.263000000000002</v>
      </c>
      <c r="AO24" s="339">
        <f>'FY25 Aurora Prices for SecR'!AJ23</f>
        <v>25.259</v>
      </c>
      <c r="AP24" s="339">
        <f>'FY25 Aurora Prices for SecR'!AK23</f>
        <v>24.209</v>
      </c>
      <c r="AQ24" s="339">
        <f>'FY25 Aurora Prices for SecR'!AL23</f>
        <v>15.851000000000001</v>
      </c>
      <c r="AR24" s="339">
        <f>'FY25 Aurora Prices for SecR'!AM23</f>
        <v>12.135</v>
      </c>
      <c r="AS24" s="339">
        <f>'FY25 Aurora Prices for SecR'!AN23</f>
        <v>7.9969999999999999</v>
      </c>
      <c r="AT24" s="339">
        <f>'FY25 Aurora Prices for SecR'!AO23</f>
        <v>23.620999999999999</v>
      </c>
      <c r="AU24" s="339">
        <f>'FY25 Aurora Prices for SecR'!AP23</f>
        <v>32.265000000000001</v>
      </c>
      <c r="AV24" s="340">
        <f>'FY25 Aurora Prices for SecR'!AQ23</f>
        <v>33.097000000000001</v>
      </c>
      <c r="AX24" s="13">
        <v>1947</v>
      </c>
      <c r="AY24" s="74"/>
      <c r="AZ24" s="74"/>
      <c r="BA24" s="74"/>
      <c r="BB24" s="74"/>
      <c r="BC24" s="74"/>
      <c r="BD24" s="74"/>
      <c r="BE24" s="74"/>
      <c r="BF24" s="74"/>
      <c r="BG24" s="74"/>
      <c r="BH24" s="74"/>
      <c r="BI24" s="74"/>
      <c r="BJ24" s="75"/>
      <c r="BL24" s="13">
        <v>1947</v>
      </c>
      <c r="BM24" s="21">
        <f t="shared" si="4"/>
        <v>-1159440.7439582625</v>
      </c>
      <c r="BN24" s="21">
        <f t="shared" si="1"/>
        <v>29358488.386103578</v>
      </c>
      <c r="BO24" s="21">
        <f t="shared" si="1"/>
        <v>89134026.800456226</v>
      </c>
      <c r="BP24" s="21">
        <f t="shared" si="1"/>
        <v>97651526.254672855</v>
      </c>
      <c r="BQ24" s="21">
        <f t="shared" si="1"/>
        <v>96832987.574563965</v>
      </c>
      <c r="BR24" s="21">
        <f t="shared" si="1"/>
        <v>74010692.358285397</v>
      </c>
      <c r="BS24" s="21">
        <f t="shared" si="1"/>
        <v>12941389.388798801</v>
      </c>
      <c r="BT24" s="21">
        <f t="shared" si="5"/>
        <v>9214535.003473606</v>
      </c>
      <c r="BU24" s="21">
        <f t="shared" si="5"/>
        <v>34248744.131425209</v>
      </c>
      <c r="BV24" s="21">
        <f t="shared" si="2"/>
        <v>21032292.516788073</v>
      </c>
      <c r="BW24" s="21">
        <f t="shared" si="2"/>
        <v>60683096.139018431</v>
      </c>
      <c r="BX24" s="21">
        <f t="shared" si="2"/>
        <v>19279287.625816248</v>
      </c>
      <c r="BY24" s="21">
        <f t="shared" si="6"/>
        <v>12164010.499620657</v>
      </c>
      <c r="BZ24" s="21">
        <f t="shared" si="6"/>
        <v>14529032.760086227</v>
      </c>
      <c r="CA24" s="22">
        <f t="shared" si="7"/>
        <v>569920668.69515085</v>
      </c>
      <c r="CC24" s="13">
        <v>1947</v>
      </c>
      <c r="CD24" s="53"/>
      <c r="CE24" s="53"/>
      <c r="CF24" s="53"/>
      <c r="CG24" s="53"/>
      <c r="CH24" s="53"/>
      <c r="CI24" s="53"/>
      <c r="CJ24" s="53"/>
      <c r="CK24" s="53"/>
      <c r="CL24" s="53"/>
      <c r="CM24" s="53"/>
      <c r="CN24" s="53"/>
      <c r="CO24" s="53"/>
      <c r="CP24" s="53"/>
      <c r="CQ24" s="53"/>
      <c r="CR24" s="54"/>
    </row>
    <row r="25" spans="2:96" x14ac:dyDescent="0.25">
      <c r="B25" s="13">
        <v>1948</v>
      </c>
      <c r="C25" s="82">
        <f t="shared" si="8"/>
        <v>2458.7062665819722</v>
      </c>
      <c r="D25" s="82">
        <f t="shared" si="8"/>
        <v>2707.540488374475</v>
      </c>
      <c r="E25" s="82">
        <f t="shared" si="8"/>
        <v>2102.1364192389419</v>
      </c>
      <c r="F25" s="82">
        <f t="shared" si="8"/>
        <v>5047.4148717284297</v>
      </c>
      <c r="G25" s="82">
        <f t="shared" si="8"/>
        <v>5309.6737032865849</v>
      </c>
      <c r="H25" s="82">
        <f t="shared" si="8"/>
        <v>1638.4540716095598</v>
      </c>
      <c r="I25" s="82">
        <f t="shared" si="8"/>
        <v>1509.6936246013111</v>
      </c>
      <c r="J25" s="82">
        <f t="shared" si="8"/>
        <v>4087.0087901498518</v>
      </c>
      <c r="K25" s="82">
        <f t="shared" si="8"/>
        <v>6964.9801917719788</v>
      </c>
      <c r="L25" s="82">
        <f t="shared" si="8"/>
        <v>6963.6405365896726</v>
      </c>
      <c r="M25" s="82">
        <f t="shared" si="8"/>
        <v>3346.5297366901978</v>
      </c>
      <c r="N25" s="82">
        <f t="shared" si="8"/>
        <v>3360.191570971132</v>
      </c>
      <c r="O25" s="82">
        <f t="shared" si="8"/>
        <v>3826.7332468067934</v>
      </c>
      <c r="P25" s="82">
        <f t="shared" si="8"/>
        <v>864.55558536566787</v>
      </c>
      <c r="Q25" s="83">
        <f t="shared" si="8"/>
        <v>3651.074324176001</v>
      </c>
      <c r="S25" s="13">
        <v>1948</v>
      </c>
      <c r="T25" s="58"/>
      <c r="U25" s="58"/>
      <c r="V25" s="58"/>
      <c r="W25" s="58"/>
      <c r="X25" s="58"/>
      <c r="Y25" s="58"/>
      <c r="Z25" s="58"/>
      <c r="AA25" s="58"/>
      <c r="AB25" s="58"/>
      <c r="AC25" s="58"/>
      <c r="AD25" s="58"/>
      <c r="AE25" s="58"/>
      <c r="AF25" s="58"/>
      <c r="AG25" s="58"/>
      <c r="AH25" s="59"/>
      <c r="AJ25" s="13">
        <v>1948</v>
      </c>
      <c r="AK25" s="339">
        <f>'FY25 Aurora Prices for SecR'!AF24</f>
        <v>7.5739999999999998</v>
      </c>
      <c r="AL25" s="339">
        <f>'FY25 Aurora Prices for SecR'!AG24</f>
        <v>21.302</v>
      </c>
      <c r="AM25" s="339">
        <f>'FY25 Aurora Prices for SecR'!AH24</f>
        <v>33.450000000000003</v>
      </c>
      <c r="AN25" s="339">
        <f>'FY25 Aurora Prices for SecR'!AI24</f>
        <v>21.146999999999998</v>
      </c>
      <c r="AO25" s="339">
        <f>'FY25 Aurora Prices for SecR'!AJ24</f>
        <v>30.276</v>
      </c>
      <c r="AP25" s="339">
        <f>'FY25 Aurora Prices for SecR'!AK24</f>
        <v>31.65</v>
      </c>
      <c r="AQ25" s="339">
        <f>'FY25 Aurora Prices for SecR'!AL24</f>
        <v>10.718999999999999</v>
      </c>
      <c r="AR25" s="339">
        <f>'FY25 Aurora Prices for SecR'!AM24</f>
        <v>0</v>
      </c>
      <c r="AS25" s="339">
        <f>'FY25 Aurora Prices for SecR'!AN24</f>
        <v>0</v>
      </c>
      <c r="AT25" s="339">
        <f>'FY25 Aurora Prices for SecR'!AO24</f>
        <v>21.521999999999998</v>
      </c>
      <c r="AU25" s="339">
        <f>'FY25 Aurora Prices for SecR'!AP24</f>
        <v>22.495000000000001</v>
      </c>
      <c r="AV25" s="340">
        <f>'FY25 Aurora Prices for SecR'!AQ24</f>
        <v>30.585000000000001</v>
      </c>
      <c r="AX25" s="13">
        <v>1948</v>
      </c>
      <c r="AY25" s="74"/>
      <c r="AZ25" s="74"/>
      <c r="BA25" s="74"/>
      <c r="BB25" s="74"/>
      <c r="BC25" s="74"/>
      <c r="BD25" s="74"/>
      <c r="BE25" s="74"/>
      <c r="BF25" s="74"/>
      <c r="BG25" s="74"/>
      <c r="BH25" s="74"/>
      <c r="BI25" s="74"/>
      <c r="BJ25" s="75"/>
      <c r="BL25" s="13">
        <v>1948</v>
      </c>
      <c r="BM25" s="21">
        <f t="shared" si="4"/>
        <v>13854947.499740342</v>
      </c>
      <c r="BN25" s="21">
        <f t="shared" si="1"/>
        <v>41526739.788014203</v>
      </c>
      <c r="BO25" s="21">
        <f t="shared" si="1"/>
        <v>52315448.638315707</v>
      </c>
      <c r="BP25" s="21">
        <f t="shared" si="1"/>
        <v>79412835.625576168</v>
      </c>
      <c r="BQ25" s="21">
        <f t="shared" si="1"/>
        <v>108027817.65935352</v>
      </c>
      <c r="BR25" s="21">
        <f t="shared" si="1"/>
        <v>38581661.09663327</v>
      </c>
      <c r="BS25" s="21">
        <f t="shared" si="1"/>
        <v>5825666.146356523</v>
      </c>
      <c r="BT25" s="21">
        <f t="shared" si="5"/>
        <v>15771112.999781854</v>
      </c>
      <c r="BU25" s="21">
        <f t="shared" si="5"/>
        <v>0</v>
      </c>
      <c r="BV25" s="21">
        <f t="shared" si="2"/>
        <v>0</v>
      </c>
      <c r="BW25" s="21">
        <f t="shared" si="2"/>
        <v>53585865.666826554</v>
      </c>
      <c r="BX25" s="21">
        <f t="shared" si="2"/>
        <v>27211503.380038422</v>
      </c>
      <c r="BY25" s="21">
        <f t="shared" si="6"/>
        <v>33055627.924576826</v>
      </c>
      <c r="BZ25" s="21">
        <f t="shared" si="6"/>
        <v>19038551.456454448</v>
      </c>
      <c r="CA25" s="22">
        <f t="shared" si="7"/>
        <v>488207777.88166785</v>
      </c>
      <c r="CC25" s="13">
        <v>1948</v>
      </c>
      <c r="CD25" s="53"/>
      <c r="CE25" s="53"/>
      <c r="CF25" s="53"/>
      <c r="CG25" s="53"/>
      <c r="CH25" s="53"/>
      <c r="CI25" s="53"/>
      <c r="CJ25" s="53"/>
      <c r="CK25" s="53"/>
      <c r="CL25" s="53"/>
      <c r="CM25" s="53"/>
      <c r="CN25" s="53"/>
      <c r="CO25" s="53"/>
      <c r="CP25" s="53"/>
      <c r="CQ25" s="53"/>
      <c r="CR25" s="54"/>
    </row>
    <row r="26" spans="2:96" x14ac:dyDescent="0.25">
      <c r="B26" s="13">
        <v>1949</v>
      </c>
      <c r="C26" s="82">
        <f t="shared" si="8"/>
        <v>469.86240598347194</v>
      </c>
      <c r="D26" s="82">
        <f t="shared" si="8"/>
        <v>1036.1864399616343</v>
      </c>
      <c r="E26" s="82">
        <f t="shared" si="8"/>
        <v>5.9542948418129527</v>
      </c>
      <c r="F26" s="82">
        <f t="shared" si="8"/>
        <v>3099.0095370558302</v>
      </c>
      <c r="G26" s="82">
        <f t="shared" si="8"/>
        <v>1296.6908297866348</v>
      </c>
      <c r="H26" s="82">
        <f t="shared" si="8"/>
        <v>4087.4136493096812</v>
      </c>
      <c r="I26" s="82">
        <f t="shared" si="8"/>
        <v>2381.2349442471814</v>
      </c>
      <c r="J26" s="82">
        <f t="shared" si="8"/>
        <v>4667.9901684428514</v>
      </c>
      <c r="K26" s="82">
        <f t="shared" si="8"/>
        <v>5466.5358293800791</v>
      </c>
      <c r="L26" s="82">
        <f t="shared" si="8"/>
        <v>2589.9849295934137</v>
      </c>
      <c r="M26" s="82">
        <f t="shared" si="8"/>
        <v>362.39742530805779</v>
      </c>
      <c r="N26" s="82">
        <f t="shared" si="8"/>
        <v>-450.3026424786176</v>
      </c>
      <c r="O26" s="82">
        <f t="shared" si="8"/>
        <v>-281.18970861989692</v>
      </c>
      <c r="P26" s="82">
        <f t="shared" si="8"/>
        <v>-42.914933092371939</v>
      </c>
      <c r="Q26" s="83">
        <f t="shared" si="8"/>
        <v>1795.619432627831</v>
      </c>
      <c r="S26" s="13">
        <v>1949</v>
      </c>
      <c r="T26" s="58"/>
      <c r="U26" s="58"/>
      <c r="V26" s="58"/>
      <c r="W26" s="58"/>
      <c r="X26" s="58"/>
      <c r="Y26" s="58"/>
      <c r="Z26" s="58"/>
      <c r="AA26" s="58"/>
      <c r="AB26" s="58"/>
      <c r="AC26" s="58"/>
      <c r="AD26" s="58"/>
      <c r="AE26" s="58"/>
      <c r="AF26" s="58"/>
      <c r="AG26" s="58"/>
      <c r="AH26" s="59"/>
      <c r="AJ26" s="13">
        <v>1949</v>
      </c>
      <c r="AK26" s="339">
        <f>'FY25 Aurora Prices for SecR'!AF25</f>
        <v>21.9</v>
      </c>
      <c r="AL26" s="339">
        <f>'FY25 Aurora Prices for SecR'!AG25</f>
        <v>30.141999999999999</v>
      </c>
      <c r="AM26" s="339">
        <f>'FY25 Aurora Prices for SecR'!AH25</f>
        <v>43.865000000000002</v>
      </c>
      <c r="AN26" s="339">
        <f>'FY25 Aurora Prices for SecR'!AI25</f>
        <v>34.636000000000003</v>
      </c>
      <c r="AO26" s="339">
        <f>'FY25 Aurora Prices for SecR'!AJ25</f>
        <v>43.177999999999997</v>
      </c>
      <c r="AP26" s="339">
        <f>'FY25 Aurora Prices for SecR'!AK25</f>
        <v>25.890999999999998</v>
      </c>
      <c r="AQ26" s="339">
        <f>'FY25 Aurora Prices for SecR'!AL25</f>
        <v>9.234</v>
      </c>
      <c r="AR26" s="339">
        <f>'FY25 Aurora Prices for SecR'!AM25</f>
        <v>2.867</v>
      </c>
      <c r="AS26" s="339">
        <f>'FY25 Aurora Prices for SecR'!AN25</f>
        <v>7.7670000000000003</v>
      </c>
      <c r="AT26" s="339">
        <f>'FY25 Aurora Prices for SecR'!AO25</f>
        <v>33.241</v>
      </c>
      <c r="AU26" s="339">
        <f>'FY25 Aurora Prices for SecR'!AP25</f>
        <v>41.274000000000001</v>
      </c>
      <c r="AV26" s="340">
        <f>'FY25 Aurora Prices for SecR'!AQ25</f>
        <v>34.468000000000004</v>
      </c>
      <c r="AX26" s="13">
        <v>1949</v>
      </c>
      <c r="AY26" s="74"/>
      <c r="AZ26" s="74"/>
      <c r="BA26" s="74"/>
      <c r="BB26" s="74"/>
      <c r="BC26" s="74"/>
      <c r="BD26" s="74"/>
      <c r="BE26" s="74"/>
      <c r="BF26" s="74"/>
      <c r="BG26" s="74"/>
      <c r="BH26" s="74"/>
      <c r="BI26" s="74"/>
      <c r="BJ26" s="75"/>
      <c r="BL26" s="13">
        <v>1949</v>
      </c>
      <c r="BM26" s="21">
        <f t="shared" si="4"/>
        <v>7655750.0981322965</v>
      </c>
      <c r="BN26" s="21">
        <f t="shared" si="1"/>
        <v>22487566.804792974</v>
      </c>
      <c r="BO26" s="21">
        <f t="shared" si="1"/>
        <v>194321.74656767712</v>
      </c>
      <c r="BP26" s="21">
        <f t="shared" si="1"/>
        <v>79858946.978146523</v>
      </c>
      <c r="BQ26" s="21">
        <f t="shared" si="1"/>
        <v>37624283.187810354</v>
      </c>
      <c r="BR26" s="21">
        <f t="shared" si="1"/>
        <v>78735456.734942034</v>
      </c>
      <c r="BS26" s="21">
        <f t="shared" si="1"/>
        <v>7915796.4510642504</v>
      </c>
      <c r="BT26" s="21">
        <f t="shared" si="5"/>
        <v>15517519.637544464</v>
      </c>
      <c r="BU26" s="21">
        <f t="shared" si="5"/>
        <v>11660383.317787521</v>
      </c>
      <c r="BV26" s="21">
        <f t="shared" si="2"/>
        <v>14483817.322669473</v>
      </c>
      <c r="BW26" s="21">
        <f t="shared" si="2"/>
        <v>8962560.8941108715</v>
      </c>
      <c r="BX26" s="21">
        <f t="shared" si="2"/>
        <v>-6690884.8556384873</v>
      </c>
      <c r="BY26" s="21">
        <f t="shared" si="6"/>
        <v>-4456636.4288938083</v>
      </c>
      <c r="BZ26" s="21">
        <f t="shared" si="6"/>
        <v>-1065018.1779560708</v>
      </c>
      <c r="CA26" s="22">
        <f t="shared" si="7"/>
        <v>272883863.71108007</v>
      </c>
      <c r="CC26" s="13">
        <v>1949</v>
      </c>
      <c r="CD26" s="53"/>
      <c r="CE26" s="53"/>
      <c r="CF26" s="53"/>
      <c r="CG26" s="53"/>
      <c r="CH26" s="53"/>
      <c r="CI26" s="53"/>
      <c r="CJ26" s="53"/>
      <c r="CK26" s="53"/>
      <c r="CL26" s="53"/>
      <c r="CM26" s="53"/>
      <c r="CN26" s="53"/>
      <c r="CO26" s="53"/>
      <c r="CP26" s="53"/>
      <c r="CQ26" s="53"/>
      <c r="CR26" s="54"/>
    </row>
    <row r="27" spans="2:96" x14ac:dyDescent="0.25">
      <c r="B27" s="13">
        <v>1950</v>
      </c>
      <c r="C27" s="82">
        <f t="shared" si="8"/>
        <v>-269.33972238423848</v>
      </c>
      <c r="D27" s="82">
        <f t="shared" si="8"/>
        <v>263.42997475949414</v>
      </c>
      <c r="E27" s="82">
        <f t="shared" si="8"/>
        <v>612.84941220133169</v>
      </c>
      <c r="F27" s="82">
        <f t="shared" si="8"/>
        <v>5362.9482081181304</v>
      </c>
      <c r="G27" s="82">
        <f t="shared" si="8"/>
        <v>4164.4324707789847</v>
      </c>
      <c r="H27" s="82">
        <f t="shared" si="8"/>
        <v>4893.0498892526812</v>
      </c>
      <c r="I27" s="82">
        <f t="shared" si="8"/>
        <v>4581.3784753952814</v>
      </c>
      <c r="J27" s="82">
        <f t="shared" si="8"/>
        <v>2880.757978715741</v>
      </c>
      <c r="K27" s="82">
        <f t="shared" si="8"/>
        <v>3128.1956887407187</v>
      </c>
      <c r="L27" s="82">
        <f t="shared" si="8"/>
        <v>6061.1504352266738</v>
      </c>
      <c r="M27" s="82">
        <f t="shared" si="8"/>
        <v>6998.7967899298783</v>
      </c>
      <c r="N27" s="82">
        <f t="shared" si="8"/>
        <v>3574.5344172247114</v>
      </c>
      <c r="O27" s="82">
        <f t="shared" si="8"/>
        <v>3340.1110337509226</v>
      </c>
      <c r="P27" s="82">
        <f t="shared" si="8"/>
        <v>625.07716862968755</v>
      </c>
      <c r="Q27" s="83">
        <f t="shared" si="8"/>
        <v>3253.8689725338882</v>
      </c>
      <c r="S27" s="13">
        <v>1950</v>
      </c>
      <c r="T27" s="58"/>
      <c r="U27" s="58"/>
      <c r="V27" s="58"/>
      <c r="W27" s="58"/>
      <c r="X27" s="58"/>
      <c r="Y27" s="58"/>
      <c r="Z27" s="58"/>
      <c r="AA27" s="58"/>
      <c r="AB27" s="58"/>
      <c r="AC27" s="58"/>
      <c r="AD27" s="58"/>
      <c r="AE27" s="58"/>
      <c r="AF27" s="58"/>
      <c r="AG27" s="58"/>
      <c r="AH27" s="59"/>
      <c r="AJ27" s="13">
        <v>1950</v>
      </c>
      <c r="AK27" s="339">
        <f>'FY25 Aurora Prices for SecR'!AF26</f>
        <v>29.152000000000001</v>
      </c>
      <c r="AL27" s="339">
        <f>'FY25 Aurora Prices for SecR'!AG26</f>
        <v>34.491999999999997</v>
      </c>
      <c r="AM27" s="339">
        <f>'FY25 Aurora Prices for SecR'!AH26</f>
        <v>43.82</v>
      </c>
      <c r="AN27" s="339">
        <f>'FY25 Aurora Prices for SecR'!AI26</f>
        <v>21.75</v>
      </c>
      <c r="AO27" s="339">
        <f>'FY25 Aurora Prices for SecR'!AJ26</f>
        <v>29.731999999999999</v>
      </c>
      <c r="AP27" s="339">
        <f>'FY25 Aurora Prices for SecR'!AK26</f>
        <v>18.088000000000001</v>
      </c>
      <c r="AQ27" s="339">
        <f>'FY25 Aurora Prices for SecR'!AL26</f>
        <v>7.1340000000000003</v>
      </c>
      <c r="AR27" s="339">
        <f>'FY25 Aurora Prices for SecR'!AM26</f>
        <v>15.077999999999999</v>
      </c>
      <c r="AS27" s="339">
        <f>'FY25 Aurora Prices for SecR'!AN26</f>
        <v>0</v>
      </c>
      <c r="AT27" s="339">
        <f>'FY25 Aurora Prices for SecR'!AO26</f>
        <v>0</v>
      </c>
      <c r="AU27" s="339">
        <f>'FY25 Aurora Prices for SecR'!AP26</f>
        <v>20.853999999999999</v>
      </c>
      <c r="AV27" s="340">
        <f>'FY25 Aurora Prices for SecR'!AQ26</f>
        <v>30.439</v>
      </c>
      <c r="AX27" s="13">
        <v>1950</v>
      </c>
      <c r="AY27" s="74"/>
      <c r="AZ27" s="74"/>
      <c r="BA27" s="74"/>
      <c r="BB27" s="74"/>
      <c r="BC27" s="74"/>
      <c r="BD27" s="74"/>
      <c r="BE27" s="74"/>
      <c r="BF27" s="74"/>
      <c r="BG27" s="74"/>
      <c r="BH27" s="74"/>
      <c r="BI27" s="74"/>
      <c r="BJ27" s="75"/>
      <c r="BL27" s="13">
        <v>1950</v>
      </c>
      <c r="BM27" s="21">
        <f t="shared" si="4"/>
        <v>-5841732.9406873193</v>
      </c>
      <c r="BN27" s="21">
        <f t="shared" si="1"/>
        <v>6542083.2163712196</v>
      </c>
      <c r="BO27" s="21">
        <f t="shared" si="1"/>
        <v>19980165.564540792</v>
      </c>
      <c r="BP27" s="21">
        <f t="shared" si="1"/>
        <v>86783227.903767586</v>
      </c>
      <c r="BQ27" s="21">
        <f t="shared" si="1"/>
        <v>83204960.980646908</v>
      </c>
      <c r="BR27" s="21">
        <f t="shared" si="1"/>
        <v>65848081.879221052</v>
      </c>
      <c r="BS27" s="21">
        <f t="shared" si="1"/>
        <v>11766079.455649178</v>
      </c>
      <c r="BT27" s="21">
        <f t="shared" si="5"/>
        <v>7398477.8712569149</v>
      </c>
      <c r="BU27" s="21">
        <f t="shared" si="5"/>
        <v>35092199.338555425</v>
      </c>
      <c r="BV27" s="21">
        <f t="shared" si="2"/>
        <v>0</v>
      </c>
      <c r="BW27" s="21">
        <f t="shared" si="2"/>
        <v>0</v>
      </c>
      <c r="BX27" s="21">
        <f t="shared" si="2"/>
        <v>26835602.665249489</v>
      </c>
      <c r="BY27" s="21">
        <f t="shared" si="6"/>
        <v>26747395.391171224</v>
      </c>
      <c r="BZ27" s="21">
        <f t="shared" si="6"/>
        <v>13699241.233861724</v>
      </c>
      <c r="CA27" s="22">
        <f t="shared" si="7"/>
        <v>378055782.55960411</v>
      </c>
      <c r="CC27" s="13">
        <v>1950</v>
      </c>
      <c r="CD27" s="53"/>
      <c r="CE27" s="53"/>
      <c r="CF27" s="53"/>
      <c r="CG27" s="53"/>
      <c r="CH27" s="53"/>
      <c r="CI27" s="53"/>
      <c r="CJ27" s="53"/>
      <c r="CK27" s="53"/>
      <c r="CL27" s="53"/>
      <c r="CM27" s="53"/>
      <c r="CN27" s="53"/>
      <c r="CO27" s="53"/>
      <c r="CP27" s="53"/>
      <c r="CQ27" s="53"/>
      <c r="CR27" s="54"/>
    </row>
    <row r="28" spans="2:96" x14ac:dyDescent="0.25">
      <c r="B28" s="13">
        <v>1951</v>
      </c>
      <c r="C28" s="82">
        <f t="shared" si="8"/>
        <v>1415.5405442818319</v>
      </c>
      <c r="D28" s="82">
        <f t="shared" si="8"/>
        <v>3087.8488048753743</v>
      </c>
      <c r="E28" s="82">
        <f t="shared" si="8"/>
        <v>4209.2402497733428</v>
      </c>
      <c r="F28" s="82">
        <f t="shared" si="8"/>
        <v>6737.1245573223296</v>
      </c>
      <c r="G28" s="82">
        <f t="shared" si="8"/>
        <v>7994.2130418950846</v>
      </c>
      <c r="H28" s="82">
        <f t="shared" si="8"/>
        <v>5372.4847330140801</v>
      </c>
      <c r="I28" s="82">
        <f t="shared" si="8"/>
        <v>4694.7615210831818</v>
      </c>
      <c r="J28" s="82">
        <f t="shared" si="8"/>
        <v>3711.5645064455512</v>
      </c>
      <c r="K28" s="82">
        <f t="shared" si="8"/>
        <v>4075.4196879500787</v>
      </c>
      <c r="L28" s="82">
        <f t="shared" si="8"/>
        <v>3244.9541000075324</v>
      </c>
      <c r="M28" s="82">
        <f t="shared" si="8"/>
        <v>5291.342085513179</v>
      </c>
      <c r="N28" s="82">
        <f t="shared" si="8"/>
        <v>2602.2477186701726</v>
      </c>
      <c r="O28" s="82">
        <f t="shared" si="8"/>
        <v>1417.0213382006132</v>
      </c>
      <c r="P28" s="82">
        <f t="shared" si="8"/>
        <v>546.47090766944802</v>
      </c>
      <c r="Q28" s="83">
        <f t="shared" si="8"/>
        <v>4017.0735547593358</v>
      </c>
      <c r="S28" s="13">
        <v>1951</v>
      </c>
      <c r="T28" s="58"/>
      <c r="U28" s="58"/>
      <c r="V28" s="58"/>
      <c r="W28" s="58"/>
      <c r="X28" s="58"/>
      <c r="Y28" s="58"/>
      <c r="Z28" s="58"/>
      <c r="AA28" s="58"/>
      <c r="AB28" s="58"/>
      <c r="AC28" s="58"/>
      <c r="AD28" s="58"/>
      <c r="AE28" s="58"/>
      <c r="AF28" s="58"/>
      <c r="AG28" s="58"/>
      <c r="AH28" s="59"/>
      <c r="AJ28" s="13">
        <v>1951</v>
      </c>
      <c r="AK28" s="339">
        <f>'FY25 Aurora Prices for SecR'!AF27</f>
        <v>15.439</v>
      </c>
      <c r="AL28" s="339">
        <f>'FY25 Aurora Prices for SecR'!AG27</f>
        <v>20.696999999999999</v>
      </c>
      <c r="AM28" s="339">
        <f>'FY25 Aurora Prices for SecR'!AH27</f>
        <v>26.256</v>
      </c>
      <c r="AN28" s="339">
        <f>'FY25 Aurora Prices for SecR'!AI27</f>
        <v>17.597000000000001</v>
      </c>
      <c r="AO28" s="339">
        <f>'FY25 Aurora Prices for SecR'!AJ27</f>
        <v>15.72</v>
      </c>
      <c r="AP28" s="339">
        <f>'FY25 Aurora Prices for SecR'!AK27</f>
        <v>16.759</v>
      </c>
      <c r="AQ28" s="339">
        <f>'FY25 Aurora Prices for SecR'!AL27</f>
        <v>4.4370000000000003</v>
      </c>
      <c r="AR28" s="339">
        <f>'FY25 Aurora Prices for SecR'!AM27</f>
        <v>8.3580000000000005</v>
      </c>
      <c r="AS28" s="339">
        <f>'FY25 Aurora Prices for SecR'!AN27</f>
        <v>5.8460000000000001</v>
      </c>
      <c r="AT28" s="339">
        <f>'FY25 Aurora Prices for SecR'!AO27</f>
        <v>13.004</v>
      </c>
      <c r="AU28" s="339">
        <f>'FY25 Aurora Prices for SecR'!AP27</f>
        <v>29.196000000000002</v>
      </c>
      <c r="AV28" s="340">
        <f>'FY25 Aurora Prices for SecR'!AQ27</f>
        <v>31.196999999999999</v>
      </c>
      <c r="AX28" s="13">
        <v>1951</v>
      </c>
      <c r="AY28" s="74"/>
      <c r="AZ28" s="74"/>
      <c r="BA28" s="74"/>
      <c r="BB28" s="74"/>
      <c r="BC28" s="74"/>
      <c r="BD28" s="74"/>
      <c r="BE28" s="74"/>
      <c r="BF28" s="74"/>
      <c r="BG28" s="74"/>
      <c r="BH28" s="74"/>
      <c r="BI28" s="74"/>
      <c r="BJ28" s="75"/>
      <c r="BL28" s="13">
        <v>1951</v>
      </c>
      <c r="BM28" s="21">
        <f t="shared" si="4"/>
        <v>16259770.664596399</v>
      </c>
      <c r="BN28" s="21">
        <f t="shared" si="1"/>
        <v>46014628.834444053</v>
      </c>
      <c r="BO28" s="21">
        <f t="shared" si="1"/>
        <v>82225252.12654838</v>
      </c>
      <c r="BP28" s="21">
        <f t="shared" si="1"/>
        <v>88203566.54138957</v>
      </c>
      <c r="BQ28" s="21">
        <f t="shared" si="1"/>
        <v>84449587.500492975</v>
      </c>
      <c r="BR28" s="21">
        <f t="shared" si="1"/>
        <v>66987878.900593735</v>
      </c>
      <c r="BS28" s="21">
        <f t="shared" si="1"/>
        <v>7499036.4728565877</v>
      </c>
      <c r="BT28" s="21">
        <f t="shared" si="5"/>
        <v>5928556.2174356077</v>
      </c>
      <c r="BU28" s="21">
        <f t="shared" si="5"/>
        <v>25342394.16740375</v>
      </c>
      <c r="BV28" s="21">
        <f t="shared" si="2"/>
        <v>13658401.201423705</v>
      </c>
      <c r="BW28" s="21">
        <f t="shared" si="2"/>
        <v>51193607.685129955</v>
      </c>
      <c r="BX28" s="21">
        <f t="shared" si="2"/>
        <v>27351080.78194597</v>
      </c>
      <c r="BY28" s="21">
        <f t="shared" si="6"/>
        <v>15886600.316200361</v>
      </c>
      <c r="BZ28" s="21">
        <f t="shared" si="6"/>
        <v>12274742.092725912</v>
      </c>
      <c r="CA28" s="22">
        <f t="shared" si="7"/>
        <v>543275103.50318694</v>
      </c>
      <c r="CC28" s="13">
        <v>1951</v>
      </c>
      <c r="CD28" s="53"/>
      <c r="CE28" s="53"/>
      <c r="CF28" s="53"/>
      <c r="CG28" s="53"/>
      <c r="CH28" s="53"/>
      <c r="CI28" s="53"/>
      <c r="CJ28" s="53"/>
      <c r="CK28" s="53"/>
      <c r="CL28" s="53"/>
      <c r="CM28" s="53"/>
      <c r="CN28" s="53"/>
      <c r="CO28" s="53"/>
      <c r="CP28" s="53"/>
      <c r="CQ28" s="53"/>
      <c r="CR28" s="54"/>
    </row>
    <row r="29" spans="2:96" x14ac:dyDescent="0.25">
      <c r="B29" s="13">
        <v>1952</v>
      </c>
      <c r="C29" s="82">
        <f t="shared" si="8"/>
        <v>2418.6806440602413</v>
      </c>
      <c r="D29" s="82">
        <f t="shared" si="8"/>
        <v>1848.4534230020936</v>
      </c>
      <c r="E29" s="82">
        <f t="shared" si="8"/>
        <v>2230.9747608097432</v>
      </c>
      <c r="F29" s="82">
        <f t="shared" si="8"/>
        <v>4402.2254016778297</v>
      </c>
      <c r="G29" s="82">
        <f t="shared" si="8"/>
        <v>5092.4630194709853</v>
      </c>
      <c r="H29" s="82">
        <f t="shared" si="8"/>
        <v>2775.4940773627113</v>
      </c>
      <c r="I29" s="82">
        <f t="shared" si="8"/>
        <v>3810.7960120834314</v>
      </c>
      <c r="J29" s="82">
        <f t="shared" si="8"/>
        <v>5455.3521060174517</v>
      </c>
      <c r="K29" s="82">
        <f t="shared" si="8"/>
        <v>6187.6977215635789</v>
      </c>
      <c r="L29" s="82">
        <f t="shared" si="8"/>
        <v>3400.2209968153338</v>
      </c>
      <c r="M29" s="82">
        <f t="shared" si="8"/>
        <v>3510.3913893590779</v>
      </c>
      <c r="N29" s="82">
        <f t="shared" si="8"/>
        <v>1917.8026506663318</v>
      </c>
      <c r="O29" s="82">
        <f t="shared" si="8"/>
        <v>667.51689491677371</v>
      </c>
      <c r="P29" s="82">
        <f t="shared" si="8"/>
        <v>198.71199499782779</v>
      </c>
      <c r="Q29" s="83">
        <f t="shared" si="8"/>
        <v>3167.3744719642837</v>
      </c>
      <c r="S29" s="13">
        <v>1952</v>
      </c>
      <c r="T29" s="58"/>
      <c r="U29" s="58"/>
      <c r="V29" s="58"/>
      <c r="W29" s="58"/>
      <c r="X29" s="58"/>
      <c r="Y29" s="58"/>
      <c r="Z29" s="58"/>
      <c r="AA29" s="58"/>
      <c r="AB29" s="58"/>
      <c r="AC29" s="58"/>
      <c r="AD29" s="58"/>
      <c r="AE29" s="58"/>
      <c r="AF29" s="58"/>
      <c r="AG29" s="58"/>
      <c r="AH29" s="59"/>
      <c r="AJ29" s="13">
        <v>1952</v>
      </c>
      <c r="AK29" s="339">
        <f>'FY25 Aurora Prices for SecR'!AF28</f>
        <v>11.773999999999999</v>
      </c>
      <c r="AL29" s="339">
        <f>'FY25 Aurora Prices for SecR'!AG28</f>
        <v>27.361000000000001</v>
      </c>
      <c r="AM29" s="339">
        <f>'FY25 Aurora Prices for SecR'!AH28</f>
        <v>35.588999999999999</v>
      </c>
      <c r="AN29" s="339">
        <f>'FY25 Aurora Prices for SecR'!AI28</f>
        <v>28.99</v>
      </c>
      <c r="AO29" s="339">
        <f>'FY25 Aurora Prices for SecR'!AJ28</f>
        <v>31.33</v>
      </c>
      <c r="AP29" s="339">
        <f>'FY25 Aurora Prices for SecR'!AK28</f>
        <v>31.161999999999999</v>
      </c>
      <c r="AQ29" s="339">
        <f>'FY25 Aurora Prices for SecR'!AL28</f>
        <v>7.6260000000000003</v>
      </c>
      <c r="AR29" s="339">
        <f>'FY25 Aurora Prices for SecR'!AM28</f>
        <v>0</v>
      </c>
      <c r="AS29" s="339">
        <f>'FY25 Aurora Prices for SecR'!AN28</f>
        <v>7.8029999999999999</v>
      </c>
      <c r="AT29" s="339">
        <f>'FY25 Aurora Prices for SecR'!AO28</f>
        <v>21.826000000000001</v>
      </c>
      <c r="AU29" s="339">
        <f>'FY25 Aurora Prices for SecR'!AP28</f>
        <v>34.045999999999999</v>
      </c>
      <c r="AV29" s="340">
        <f>'FY25 Aurora Prices for SecR'!AQ28</f>
        <v>33.255000000000003</v>
      </c>
      <c r="AX29" s="13">
        <v>1952</v>
      </c>
      <c r="AY29" s="74"/>
      <c r="AZ29" s="74"/>
      <c r="BA29" s="74"/>
      <c r="BB29" s="74"/>
      <c r="BC29" s="74"/>
      <c r="BD29" s="74"/>
      <c r="BE29" s="74"/>
      <c r="BF29" s="74"/>
      <c r="BG29" s="74"/>
      <c r="BH29" s="74"/>
      <c r="BI29" s="74"/>
      <c r="BJ29" s="75"/>
      <c r="BL29" s="13">
        <v>1952</v>
      </c>
      <c r="BM29" s="21">
        <f t="shared" si="4"/>
        <v>21187294.151954971</v>
      </c>
      <c r="BN29" s="21">
        <f t="shared" si="1"/>
        <v>36414384.556867406</v>
      </c>
      <c r="BO29" s="21">
        <f t="shared" si="1"/>
        <v>59072231.607268713</v>
      </c>
      <c r="BP29" s="21">
        <f t="shared" si="1"/>
        <v>94949662.70961237</v>
      </c>
      <c r="BQ29" s="21">
        <f t="shared" si="1"/>
        <v>107215494.22081745</v>
      </c>
      <c r="BR29" s="21">
        <f t="shared" si="1"/>
        <v>64348520.150449939</v>
      </c>
      <c r="BS29" s="21">
        <f t="shared" si="1"/>
        <v>10462006.939733369</v>
      </c>
      <c r="BT29" s="21">
        <f t="shared" si="5"/>
        <v>14976905.45777607</v>
      </c>
      <c r="BU29" s="21">
        <f t="shared" si="5"/>
        <v>0</v>
      </c>
      <c r="BV29" s="21">
        <f t="shared" si="2"/>
        <v>19102985.595468033</v>
      </c>
      <c r="BW29" s="21">
        <f t="shared" si="2"/>
        <v>57003645.033328518</v>
      </c>
      <c r="BX29" s="21">
        <f t="shared" si="2"/>
        <v>23505663.256050937</v>
      </c>
      <c r="BY29" s="21">
        <f t="shared" si="6"/>
        <v>8726891.598465208</v>
      </c>
      <c r="BZ29" s="21">
        <f t="shared" si="6"/>
        <v>4757880.5234299898</v>
      </c>
      <c r="CA29" s="22">
        <f t="shared" si="7"/>
        <v>521723565.80122298</v>
      </c>
      <c r="CC29" s="13">
        <v>1952</v>
      </c>
      <c r="CD29" s="53"/>
      <c r="CE29" s="53"/>
      <c r="CF29" s="53"/>
      <c r="CG29" s="53"/>
      <c r="CH29" s="53"/>
      <c r="CI29" s="53"/>
      <c r="CJ29" s="53"/>
      <c r="CK29" s="53"/>
      <c r="CL29" s="53"/>
      <c r="CM29" s="53"/>
      <c r="CN29" s="53"/>
      <c r="CO29" s="53"/>
      <c r="CP29" s="53"/>
      <c r="CQ29" s="53"/>
      <c r="CR29" s="54"/>
    </row>
    <row r="30" spans="2:96" x14ac:dyDescent="0.25">
      <c r="B30" s="13">
        <v>1953</v>
      </c>
      <c r="C30" s="82">
        <f t="shared" si="8"/>
        <v>-204.16605516187883</v>
      </c>
      <c r="D30" s="82">
        <f t="shared" si="8"/>
        <v>595.79543496756469</v>
      </c>
      <c r="E30" s="82">
        <f t="shared" si="8"/>
        <v>-562.56902499172702</v>
      </c>
      <c r="F30" s="82">
        <f t="shared" si="8"/>
        <v>1102.7374310684809</v>
      </c>
      <c r="G30" s="82">
        <f t="shared" si="8"/>
        <v>5977.7019491897854</v>
      </c>
      <c r="H30" s="82">
        <f t="shared" si="8"/>
        <v>1071.3114895306908</v>
      </c>
      <c r="I30" s="82">
        <f t="shared" si="8"/>
        <v>-405.72341633517863</v>
      </c>
      <c r="J30" s="82">
        <f t="shared" si="8"/>
        <v>-74.793986826359287</v>
      </c>
      <c r="K30" s="82">
        <f t="shared" si="8"/>
        <v>2632.967501794129</v>
      </c>
      <c r="L30" s="82">
        <f t="shared" si="8"/>
        <v>6953.8924256770724</v>
      </c>
      <c r="M30" s="82">
        <f t="shared" si="8"/>
        <v>4868.7286864726775</v>
      </c>
      <c r="N30" s="82">
        <f t="shared" si="8"/>
        <v>1963.9598647906223</v>
      </c>
      <c r="O30" s="82">
        <f t="shared" si="8"/>
        <v>1958.2553365800441</v>
      </c>
      <c r="P30" s="82">
        <f t="shared" si="8"/>
        <v>735.92149050327771</v>
      </c>
      <c r="Q30" s="83">
        <f t="shared" si="8"/>
        <v>2075.8847192303856</v>
      </c>
      <c r="S30" s="13">
        <v>1953</v>
      </c>
      <c r="T30" s="58"/>
      <c r="U30" s="58"/>
      <c r="V30" s="58"/>
      <c r="W30" s="58"/>
      <c r="X30" s="58"/>
      <c r="Y30" s="58"/>
      <c r="Z30" s="58"/>
      <c r="AA30" s="58"/>
      <c r="AB30" s="58"/>
      <c r="AC30" s="58"/>
      <c r="AD30" s="58"/>
      <c r="AE30" s="58"/>
      <c r="AF30" s="58"/>
      <c r="AG30" s="58"/>
      <c r="AH30" s="59"/>
      <c r="AJ30" s="13">
        <v>1953</v>
      </c>
      <c r="AK30" s="339">
        <f>'FY25 Aurora Prices for SecR'!AF29</f>
        <v>28.864000000000001</v>
      </c>
      <c r="AL30" s="339">
        <f>'FY25 Aurora Prices for SecR'!AG29</f>
        <v>36.631</v>
      </c>
      <c r="AM30" s="339">
        <f>'FY25 Aurora Prices for SecR'!AH29</f>
        <v>47.265000000000001</v>
      </c>
      <c r="AN30" s="339">
        <f>'FY25 Aurora Prices for SecR'!AI29</f>
        <v>38.491</v>
      </c>
      <c r="AO30" s="339">
        <f>'FY25 Aurora Prices for SecR'!AJ29</f>
        <v>27.774000000000001</v>
      </c>
      <c r="AP30" s="339">
        <f>'FY25 Aurora Prices for SecR'!AK29</f>
        <v>31.419</v>
      </c>
      <c r="AQ30" s="339">
        <f>'FY25 Aurora Prices for SecR'!AL29</f>
        <v>27.29</v>
      </c>
      <c r="AR30" s="339">
        <f>'FY25 Aurora Prices for SecR'!AM29</f>
        <v>16.771999999999998</v>
      </c>
      <c r="AS30" s="339">
        <f>'FY25 Aurora Prices for SecR'!AN29</f>
        <v>0</v>
      </c>
      <c r="AT30" s="339">
        <f>'FY25 Aurora Prices for SecR'!AO29</f>
        <v>13.817</v>
      </c>
      <c r="AU30" s="339">
        <f>'FY25 Aurora Prices for SecR'!AP29</f>
        <v>28.294</v>
      </c>
      <c r="AV30" s="340">
        <f>'FY25 Aurora Prices for SecR'!AQ29</f>
        <v>30.521999999999998</v>
      </c>
      <c r="AX30" s="13">
        <v>1953</v>
      </c>
      <c r="AY30" s="74"/>
      <c r="AZ30" s="74"/>
      <c r="BA30" s="74"/>
      <c r="BB30" s="74"/>
      <c r="BC30" s="74"/>
      <c r="BD30" s="74"/>
      <c r="BE30" s="74"/>
      <c r="BF30" s="74"/>
      <c r="BG30" s="74"/>
      <c r="BH30" s="74"/>
      <c r="BI30" s="74"/>
      <c r="BJ30" s="75"/>
      <c r="BL30" s="13">
        <v>1953</v>
      </c>
      <c r="BM30" s="21">
        <f t="shared" si="4"/>
        <v>-4384428.4680471979</v>
      </c>
      <c r="BN30" s="21">
        <f t="shared" si="1"/>
        <v>15713699.456373742</v>
      </c>
      <c r="BO30" s="21">
        <f t="shared" si="1"/>
        <v>-19782829.774878077</v>
      </c>
      <c r="BP30" s="21">
        <f t="shared" si="1"/>
        <v>31579427.045687128</v>
      </c>
      <c r="BQ30" s="21">
        <f t="shared" si="1"/>
        <v>111568594.32552765</v>
      </c>
      <c r="BR30" s="21">
        <f t="shared" si="1"/>
        <v>25042694.553036191</v>
      </c>
      <c r="BS30" s="21">
        <f t="shared" si="1"/>
        <v>-3985989.1314433287</v>
      </c>
      <c r="BT30" s="21">
        <f t="shared" si="5"/>
        <v>-734806.04417688411</v>
      </c>
      <c r="BU30" s="21">
        <f t="shared" si="5"/>
        <v>32855137.419427797</v>
      </c>
      <c r="BV30" s="21">
        <f t="shared" si="2"/>
        <v>0</v>
      </c>
      <c r="BW30" s="21">
        <f t="shared" si="2"/>
        <v>50049790.850178778</v>
      </c>
      <c r="BX30" s="21">
        <f t="shared" si="2"/>
        <v>20004580.949178912</v>
      </c>
      <c r="BY30" s="21">
        <f t="shared" si="6"/>
        <v>21276240.573387176</v>
      </c>
      <c r="BZ30" s="21">
        <f t="shared" si="6"/>
        <v>16172492.927861549</v>
      </c>
      <c r="CA30" s="22">
        <f t="shared" si="7"/>
        <v>295374604.68211347</v>
      </c>
      <c r="CC30" s="13">
        <v>1953</v>
      </c>
      <c r="CD30" s="53"/>
      <c r="CE30" s="53"/>
      <c r="CF30" s="53"/>
      <c r="CG30" s="53"/>
      <c r="CH30" s="53"/>
      <c r="CI30" s="53"/>
      <c r="CJ30" s="53"/>
      <c r="CK30" s="53"/>
      <c r="CL30" s="53"/>
      <c r="CM30" s="53"/>
      <c r="CN30" s="53"/>
      <c r="CO30" s="53"/>
      <c r="CP30" s="53"/>
      <c r="CQ30" s="53"/>
      <c r="CR30" s="54"/>
    </row>
    <row r="31" spans="2:96" x14ac:dyDescent="0.25">
      <c r="B31" s="13">
        <v>1954</v>
      </c>
      <c r="C31" s="82">
        <f t="shared" si="8"/>
        <v>208.25202596699182</v>
      </c>
      <c r="D31" s="82">
        <f t="shared" si="8"/>
        <v>1094.441329940074</v>
      </c>
      <c r="E31" s="82">
        <f t="shared" si="8"/>
        <v>1546.0992380835532</v>
      </c>
      <c r="F31" s="82">
        <f t="shared" si="8"/>
        <v>4629.4326958623296</v>
      </c>
      <c r="G31" s="82">
        <f t="shared" si="8"/>
        <v>5358.275128616785</v>
      </c>
      <c r="H31" s="82">
        <f t="shared" si="8"/>
        <v>3319.1782549851814</v>
      </c>
      <c r="I31" s="82">
        <f t="shared" si="8"/>
        <v>2084.2962659471013</v>
      </c>
      <c r="J31" s="82">
        <f t="shared" si="8"/>
        <v>1731.870811535171</v>
      </c>
      <c r="K31" s="82">
        <f t="shared" si="8"/>
        <v>4186.5518982101794</v>
      </c>
      <c r="L31" s="82">
        <f t="shared" si="8"/>
        <v>5368.4346816110728</v>
      </c>
      <c r="M31" s="82">
        <f t="shared" si="8"/>
        <v>6489.2131466969786</v>
      </c>
      <c r="N31" s="82">
        <f t="shared" si="8"/>
        <v>4605.4251485958121</v>
      </c>
      <c r="O31" s="82">
        <f t="shared" si="8"/>
        <v>5387.4900457720933</v>
      </c>
      <c r="P31" s="82">
        <f t="shared" si="8"/>
        <v>2595.2058489973679</v>
      </c>
      <c r="Q31" s="83">
        <f t="shared" si="8"/>
        <v>3476.4226489587982</v>
      </c>
      <c r="S31" s="13">
        <v>1954</v>
      </c>
      <c r="T31" s="58"/>
      <c r="U31" s="58"/>
      <c r="V31" s="58"/>
      <c r="W31" s="58"/>
      <c r="X31" s="58"/>
      <c r="Y31" s="58"/>
      <c r="Z31" s="58"/>
      <c r="AA31" s="58"/>
      <c r="AB31" s="58"/>
      <c r="AC31" s="58"/>
      <c r="AD31" s="58"/>
      <c r="AE31" s="58"/>
      <c r="AF31" s="58"/>
      <c r="AG31" s="58"/>
      <c r="AH31" s="59"/>
      <c r="AJ31" s="13">
        <v>1954</v>
      </c>
      <c r="AK31" s="339">
        <f>'FY25 Aurora Prices for SecR'!AF30</f>
        <v>22.831</v>
      </c>
      <c r="AL31" s="339">
        <f>'FY25 Aurora Prices for SecR'!AG30</f>
        <v>30.181000000000001</v>
      </c>
      <c r="AM31" s="339">
        <f>'FY25 Aurora Prices for SecR'!AH30</f>
        <v>37.905000000000001</v>
      </c>
      <c r="AN31" s="339">
        <f>'FY25 Aurora Prices for SecR'!AI30</f>
        <v>21.795999999999999</v>
      </c>
      <c r="AO31" s="339">
        <f>'FY25 Aurora Prices for SecR'!AJ30</f>
        <v>28.122</v>
      </c>
      <c r="AP31" s="339">
        <f>'FY25 Aurora Prices for SecR'!AK30</f>
        <v>26.725999999999999</v>
      </c>
      <c r="AQ31" s="339">
        <f>'FY25 Aurora Prices for SecR'!AL30</f>
        <v>10.727</v>
      </c>
      <c r="AR31" s="339">
        <f>'FY25 Aurora Prices for SecR'!AM30</f>
        <v>7.7110000000000003</v>
      </c>
      <c r="AS31" s="339">
        <f>'FY25 Aurora Prices for SecR'!AN30</f>
        <v>0</v>
      </c>
      <c r="AT31" s="339">
        <f>'FY25 Aurora Prices for SecR'!AO30</f>
        <v>0</v>
      </c>
      <c r="AU31" s="339">
        <f>'FY25 Aurora Prices for SecR'!AP30</f>
        <v>17.739000000000001</v>
      </c>
      <c r="AV31" s="340">
        <f>'FY25 Aurora Prices for SecR'!AQ30</f>
        <v>25.155000000000001</v>
      </c>
      <c r="AX31" s="13">
        <v>1954</v>
      </c>
      <c r="AY31" s="74"/>
      <c r="AZ31" s="74"/>
      <c r="BA31" s="74"/>
      <c r="BB31" s="74"/>
      <c r="BC31" s="74"/>
      <c r="BD31" s="74"/>
      <c r="BE31" s="74"/>
      <c r="BF31" s="74"/>
      <c r="BG31" s="74"/>
      <c r="BH31" s="74"/>
      <c r="BI31" s="74"/>
      <c r="BJ31" s="75"/>
      <c r="BL31" s="13">
        <v>1954</v>
      </c>
      <c r="BM31" s="21">
        <f t="shared" si="4"/>
        <v>3537423.8916101782</v>
      </c>
      <c r="BN31" s="21">
        <f t="shared" si="1"/>
        <v>23782560.32082339</v>
      </c>
      <c r="BO31" s="21">
        <f t="shared" si="1"/>
        <v>43602039.364950471</v>
      </c>
      <c r="BP31" s="21">
        <f t="shared" si="1"/>
        <v>75071917.58902739</v>
      </c>
      <c r="BQ31" s="21">
        <f t="shared" si="1"/>
        <v>101260597.64819795</v>
      </c>
      <c r="BR31" s="21">
        <f t="shared" si="1"/>
        <v>65999018.383794069</v>
      </c>
      <c r="BS31" s="21">
        <f t="shared" si="1"/>
        <v>8048968.5761332409</v>
      </c>
      <c r="BT31" s="21">
        <f t="shared" si="5"/>
        <v>6688000.150321601</v>
      </c>
      <c r="BU31" s="21">
        <f t="shared" si="5"/>
        <v>24018181.255201429</v>
      </c>
      <c r="BV31" s="21">
        <f t="shared" si="2"/>
        <v>0</v>
      </c>
      <c r="BW31" s="21">
        <f t="shared" si="2"/>
        <v>0</v>
      </c>
      <c r="BX31" s="21">
        <f t="shared" si="2"/>
        <v>29410429.215938803</v>
      </c>
      <c r="BY31" s="21">
        <f t="shared" si="6"/>
        <v>36698375.394029245</v>
      </c>
      <c r="BZ31" s="21">
        <f t="shared" si="6"/>
        <v>47003330.254700728</v>
      </c>
      <c r="CA31" s="22">
        <f t="shared" si="7"/>
        <v>465120842.04472858</v>
      </c>
      <c r="CC31" s="13">
        <v>1954</v>
      </c>
      <c r="CD31" s="53"/>
      <c r="CE31" s="53"/>
      <c r="CF31" s="53"/>
      <c r="CG31" s="53"/>
      <c r="CH31" s="53"/>
      <c r="CI31" s="53"/>
      <c r="CJ31" s="53"/>
      <c r="CK31" s="53"/>
      <c r="CL31" s="53"/>
      <c r="CM31" s="53"/>
      <c r="CN31" s="53"/>
      <c r="CO31" s="53"/>
      <c r="CP31" s="53"/>
      <c r="CQ31" s="53"/>
      <c r="CR31" s="54"/>
    </row>
    <row r="32" spans="2:96" x14ac:dyDescent="0.25">
      <c r="B32" s="13">
        <v>1955</v>
      </c>
      <c r="C32" s="82">
        <f t="shared" si="8"/>
        <v>831.87814076410177</v>
      </c>
      <c r="D32" s="82">
        <f t="shared" si="8"/>
        <v>2028.9206580148939</v>
      </c>
      <c r="E32" s="82">
        <f t="shared" si="8"/>
        <v>1450.9223240216825</v>
      </c>
      <c r="F32" s="82">
        <f t="shared" si="8"/>
        <v>589.93981259873908</v>
      </c>
      <c r="G32" s="82">
        <f t="shared" si="8"/>
        <v>1295.2174395731845</v>
      </c>
      <c r="H32" s="82">
        <f t="shared" si="8"/>
        <v>-460.20784826403906</v>
      </c>
      <c r="I32" s="82">
        <f t="shared" si="8"/>
        <v>932.97958143398137</v>
      </c>
      <c r="J32" s="82">
        <f t="shared" si="8"/>
        <v>-321.02346063226923</v>
      </c>
      <c r="K32" s="82">
        <f t="shared" si="8"/>
        <v>2102.4170562526497</v>
      </c>
      <c r="L32" s="82">
        <f t="shared" si="8"/>
        <v>6169.6205120968725</v>
      </c>
      <c r="M32" s="82">
        <f t="shared" si="8"/>
        <v>6594.4797179766774</v>
      </c>
      <c r="N32" s="82">
        <f t="shared" si="8"/>
        <v>3285.9213387727814</v>
      </c>
      <c r="O32" s="82">
        <f t="shared" si="8"/>
        <v>2677.0075029242626</v>
      </c>
      <c r="P32" s="82">
        <f t="shared" si="8"/>
        <v>569.45965454847737</v>
      </c>
      <c r="Q32" s="83">
        <f t="shared" si="8"/>
        <v>2039.7946959535511</v>
      </c>
      <c r="S32" s="13">
        <v>1955</v>
      </c>
      <c r="T32" s="58"/>
      <c r="U32" s="58"/>
      <c r="V32" s="58"/>
      <c r="W32" s="58"/>
      <c r="X32" s="58"/>
      <c r="Y32" s="58"/>
      <c r="Z32" s="58"/>
      <c r="AA32" s="58"/>
      <c r="AB32" s="58"/>
      <c r="AC32" s="58"/>
      <c r="AD32" s="58"/>
      <c r="AE32" s="58"/>
      <c r="AF32" s="58"/>
      <c r="AG32" s="58"/>
      <c r="AH32" s="59"/>
      <c r="AJ32" s="13">
        <v>1955</v>
      </c>
      <c r="AK32" s="339">
        <f>'FY25 Aurora Prices for SecR'!AF31</f>
        <v>18.611000000000001</v>
      </c>
      <c r="AL32" s="339">
        <f>'FY25 Aurora Prices for SecR'!AG31</f>
        <v>26.143000000000001</v>
      </c>
      <c r="AM32" s="339">
        <f>'FY25 Aurora Prices for SecR'!AH31</f>
        <v>39.741999999999997</v>
      </c>
      <c r="AN32" s="339">
        <f>'FY25 Aurora Prices for SecR'!AI31</f>
        <v>39.909999999999997</v>
      </c>
      <c r="AO32" s="339">
        <f>'FY25 Aurora Prices for SecR'!AJ31</f>
        <v>42.36</v>
      </c>
      <c r="AP32" s="339">
        <f>'FY25 Aurora Prices for SecR'!AK31</f>
        <v>42.161000000000001</v>
      </c>
      <c r="AQ32" s="339">
        <f>'FY25 Aurora Prices for SecR'!AL31</f>
        <v>28.792000000000002</v>
      </c>
      <c r="AR32" s="339">
        <f>'FY25 Aurora Prices for SecR'!AM31</f>
        <v>22.524999999999999</v>
      </c>
      <c r="AS32" s="339">
        <f>'FY25 Aurora Prices for SecR'!AN31</f>
        <v>0</v>
      </c>
      <c r="AT32" s="339">
        <f>'FY25 Aurora Prices for SecR'!AO31</f>
        <v>4.5670000000000002</v>
      </c>
      <c r="AU32" s="339">
        <f>'FY25 Aurora Prices for SecR'!AP31</f>
        <v>28.420999999999999</v>
      </c>
      <c r="AV32" s="340">
        <f>'FY25 Aurora Prices for SecR'!AQ31</f>
        <v>33.362000000000002</v>
      </c>
      <c r="AX32" s="13">
        <v>1955</v>
      </c>
      <c r="AY32" s="74"/>
      <c r="AZ32" s="74"/>
      <c r="BA32" s="74"/>
      <c r="BB32" s="74"/>
      <c r="BC32" s="74"/>
      <c r="BD32" s="74"/>
      <c r="BE32" s="74"/>
      <c r="BF32" s="74"/>
      <c r="BG32" s="74"/>
      <c r="BH32" s="74"/>
      <c r="BI32" s="74"/>
      <c r="BJ32" s="75"/>
      <c r="BL32" s="13">
        <v>1955</v>
      </c>
      <c r="BM32" s="21">
        <f t="shared" si="4"/>
        <v>11518670.553853963</v>
      </c>
      <c r="BN32" s="21">
        <f t="shared" si="1"/>
        <v>38190292.388988025</v>
      </c>
      <c r="BO32" s="21">
        <f t="shared" si="1"/>
        <v>42900940.920944653</v>
      </c>
      <c r="BP32" s="21">
        <f t="shared" si="1"/>
        <v>17517106.45308686</v>
      </c>
      <c r="BQ32" s="21">
        <f t="shared" si="1"/>
        <v>36869556.017495103</v>
      </c>
      <c r="BR32" s="21">
        <f t="shared" si="1"/>
        <v>-14435700.379451152</v>
      </c>
      <c r="BS32" s="21">
        <f t="shared" si="1"/>
        <v>9670445.3191129901</v>
      </c>
      <c r="BT32" s="21">
        <f t="shared" si="5"/>
        <v>-3327446.6922687469</v>
      </c>
      <c r="BU32" s="21">
        <f t="shared" si="5"/>
        <v>35233566.478915654</v>
      </c>
      <c r="BV32" s="21">
        <f t="shared" si="2"/>
        <v>0</v>
      </c>
      <c r="BW32" s="21">
        <f t="shared" si="2"/>
        <v>22407039.720767621</v>
      </c>
      <c r="BX32" s="21">
        <f t="shared" si="2"/>
        <v>33620101.332934037</v>
      </c>
      <c r="BY32" s="21">
        <f t="shared" si="6"/>
        <v>29215960.412394419</v>
      </c>
      <c r="BZ32" s="21">
        <f t="shared" si="6"/>
        <v>13678785.356433338</v>
      </c>
      <c r="CA32" s="22">
        <f t="shared" si="7"/>
        <v>273059317.88320673</v>
      </c>
      <c r="CC32" s="13">
        <v>1955</v>
      </c>
      <c r="CD32" s="53"/>
      <c r="CE32" s="53"/>
      <c r="CF32" s="53"/>
      <c r="CG32" s="53"/>
      <c r="CH32" s="53"/>
      <c r="CI32" s="53"/>
      <c r="CJ32" s="53"/>
      <c r="CK32" s="53"/>
      <c r="CL32" s="53"/>
      <c r="CM32" s="53"/>
      <c r="CN32" s="53"/>
      <c r="CO32" s="53"/>
      <c r="CP32" s="53"/>
      <c r="CQ32" s="53"/>
      <c r="CR32" s="54"/>
    </row>
    <row r="33" spans="2:96" x14ac:dyDescent="0.25">
      <c r="B33" s="13">
        <v>1956</v>
      </c>
      <c r="C33" s="82">
        <f t="shared" si="8"/>
        <v>536.22227215606199</v>
      </c>
      <c r="D33" s="82">
        <f t="shared" si="8"/>
        <v>2548.0085237666744</v>
      </c>
      <c r="E33" s="82">
        <f t="shared" si="8"/>
        <v>4080.9835044204419</v>
      </c>
      <c r="F33" s="82">
        <f t="shared" si="8"/>
        <v>7025.4952572495295</v>
      </c>
      <c r="G33" s="82">
        <f t="shared" si="8"/>
        <v>6553.4565796871857</v>
      </c>
      <c r="H33" s="82">
        <f t="shared" si="8"/>
        <v>4685.0105978188803</v>
      </c>
      <c r="I33" s="82">
        <f t="shared" si="8"/>
        <v>4182.6878533877816</v>
      </c>
      <c r="J33" s="82">
        <f t="shared" si="8"/>
        <v>7037.6105831169516</v>
      </c>
      <c r="K33" s="82">
        <f t="shared" si="8"/>
        <v>6125.7888606304796</v>
      </c>
      <c r="L33" s="82">
        <f t="shared" si="8"/>
        <v>6229.7473494272735</v>
      </c>
      <c r="M33" s="82">
        <f t="shared" si="8"/>
        <v>4883.6915608198779</v>
      </c>
      <c r="N33" s="82">
        <f t="shared" si="8"/>
        <v>2890.5454564971515</v>
      </c>
      <c r="O33" s="82">
        <f t="shared" si="8"/>
        <v>3009.114272275333</v>
      </c>
      <c r="P33" s="82">
        <f t="shared" si="8"/>
        <v>491.63687892406779</v>
      </c>
      <c r="Q33" s="83">
        <f t="shared" si="8"/>
        <v>4311.4555725124228</v>
      </c>
      <c r="S33" s="13">
        <v>1956</v>
      </c>
      <c r="T33" s="58"/>
      <c r="U33" s="58"/>
      <c r="V33" s="58"/>
      <c r="W33" s="58"/>
      <c r="X33" s="58"/>
      <c r="Y33" s="58"/>
      <c r="Z33" s="58"/>
      <c r="AA33" s="58"/>
      <c r="AB33" s="58"/>
      <c r="AC33" s="58"/>
      <c r="AD33" s="58"/>
      <c r="AE33" s="58"/>
      <c r="AF33" s="58"/>
      <c r="AG33" s="58"/>
      <c r="AH33" s="59"/>
      <c r="AJ33" s="13">
        <v>1956</v>
      </c>
      <c r="AK33" s="339">
        <f>'FY25 Aurora Prices for SecR'!AF32</f>
        <v>20.062000000000001</v>
      </c>
      <c r="AL33" s="339">
        <f>'FY25 Aurora Prices for SecR'!AG32</f>
        <v>23.295000000000002</v>
      </c>
      <c r="AM33" s="339">
        <f>'FY25 Aurora Prices for SecR'!AH32</f>
        <v>28.556000000000001</v>
      </c>
      <c r="AN33" s="339">
        <f>'FY25 Aurora Prices for SecR'!AI32</f>
        <v>17.053999999999998</v>
      </c>
      <c r="AO33" s="339">
        <f>'FY25 Aurora Prices for SecR'!AJ32</f>
        <v>25.510999999999999</v>
      </c>
      <c r="AP33" s="339">
        <f>'FY25 Aurora Prices for SecR'!AK32</f>
        <v>17.46</v>
      </c>
      <c r="AQ33" s="339">
        <f>'FY25 Aurora Prices for SecR'!AL32</f>
        <v>0</v>
      </c>
      <c r="AR33" s="339">
        <f>'FY25 Aurora Prices for SecR'!AM32</f>
        <v>0</v>
      </c>
      <c r="AS33" s="339">
        <f>'FY25 Aurora Prices for SecR'!AN32</f>
        <v>0</v>
      </c>
      <c r="AT33" s="339">
        <f>'FY25 Aurora Prices for SecR'!AO32</f>
        <v>13.257</v>
      </c>
      <c r="AU33" s="339">
        <f>'FY25 Aurora Prices for SecR'!AP32</f>
        <v>25.459</v>
      </c>
      <c r="AV33" s="340">
        <f>'FY25 Aurora Prices for SecR'!AQ32</f>
        <v>31.305</v>
      </c>
      <c r="AX33" s="13">
        <v>1956</v>
      </c>
      <c r="AY33" s="74"/>
      <c r="AZ33" s="74"/>
      <c r="BA33" s="74"/>
      <c r="BB33" s="74"/>
      <c r="BC33" s="74"/>
      <c r="BD33" s="74"/>
      <c r="BE33" s="74"/>
      <c r="BF33" s="74"/>
      <c r="BG33" s="74"/>
      <c r="BH33" s="74"/>
      <c r="BI33" s="74"/>
      <c r="BJ33" s="75"/>
      <c r="BL33" s="13">
        <v>1956</v>
      </c>
      <c r="BM33" s="21">
        <f t="shared" si="4"/>
        <v>8003722.2706522178</v>
      </c>
      <c r="BN33" s="21">
        <f t="shared" si="1"/>
        <v>42736218.164024174</v>
      </c>
      <c r="BO33" s="21">
        <f t="shared" si="1"/>
        <v>86703204.324459225</v>
      </c>
      <c r="BP33" s="21">
        <f t="shared" si="1"/>
        <v>89140720.311147287</v>
      </c>
      <c r="BQ33" s="21">
        <f t="shared" si="1"/>
        <v>112348475.10055667</v>
      </c>
      <c r="BR33" s="21">
        <f t="shared" si="1"/>
        <v>60859412.068210736</v>
      </c>
      <c r="BS33" s="21">
        <f t="shared" si="1"/>
        <v>0</v>
      </c>
      <c r="BT33" s="21">
        <f t="shared" si="5"/>
        <v>0</v>
      </c>
      <c r="BU33" s="21">
        <f t="shared" si="5"/>
        <v>0</v>
      </c>
      <c r="BV33" s="21">
        <f t="shared" si="2"/>
        <v>0</v>
      </c>
      <c r="BW33" s="21">
        <f t="shared" si="2"/>
        <v>48168865.672211103</v>
      </c>
      <c r="BX33" s="21">
        <f t="shared" si="2"/>
        <v>26492542.839705952</v>
      </c>
      <c r="BY33" s="21">
        <f t="shared" si="6"/>
        <v>29417871.459017359</v>
      </c>
      <c r="BZ33" s="21">
        <f t="shared" si="6"/>
        <v>11081298.596196918</v>
      </c>
      <c r="CA33" s="22">
        <f t="shared" si="7"/>
        <v>514952330.80618155</v>
      </c>
      <c r="CC33" s="13">
        <v>1956</v>
      </c>
      <c r="CD33" s="53"/>
      <c r="CE33" s="53"/>
      <c r="CF33" s="53"/>
      <c r="CG33" s="53"/>
      <c r="CH33" s="53"/>
      <c r="CI33" s="53"/>
      <c r="CJ33" s="53"/>
      <c r="CK33" s="53"/>
      <c r="CL33" s="53"/>
      <c r="CM33" s="53"/>
      <c r="CN33" s="53"/>
      <c r="CO33" s="53"/>
      <c r="CP33" s="53"/>
      <c r="CQ33" s="53"/>
      <c r="CR33" s="54"/>
    </row>
    <row r="34" spans="2:96" x14ac:dyDescent="0.25">
      <c r="B34" s="13">
        <v>1957</v>
      </c>
      <c r="C34" s="82">
        <f t="shared" si="8"/>
        <v>571.49381997530145</v>
      </c>
      <c r="D34" s="82">
        <f t="shared" si="8"/>
        <v>988.34092409472487</v>
      </c>
      <c r="E34" s="82">
        <f t="shared" si="8"/>
        <v>1619.9865294877827</v>
      </c>
      <c r="F34" s="82">
        <f t="shared" si="8"/>
        <v>2255.2112679169295</v>
      </c>
      <c r="G34" s="82">
        <f t="shared" si="8"/>
        <v>1760.2300429284251</v>
      </c>
      <c r="H34" s="82">
        <f t="shared" si="8"/>
        <v>2790.7114460868415</v>
      </c>
      <c r="I34" s="82">
        <f t="shared" si="8"/>
        <v>4767.017691088181</v>
      </c>
      <c r="J34" s="82">
        <f t="shared" si="8"/>
        <v>2375.0384013811508</v>
      </c>
      <c r="K34" s="82">
        <f t="shared" si="8"/>
        <v>6599.5873825255794</v>
      </c>
      <c r="L34" s="82">
        <f t="shared" si="8"/>
        <v>6687.7868429041728</v>
      </c>
      <c r="M34" s="82">
        <f t="shared" si="8"/>
        <v>2233.0761414854787</v>
      </c>
      <c r="N34" s="82">
        <f t="shared" si="8"/>
        <v>1686.8963622967321</v>
      </c>
      <c r="O34" s="82">
        <f t="shared" si="8"/>
        <v>567.67088585295369</v>
      </c>
      <c r="P34" s="82">
        <f t="shared" si="8"/>
        <v>353.63566784872728</v>
      </c>
      <c r="Q34" s="83">
        <f t="shared" si="8"/>
        <v>2547.9848448477878</v>
      </c>
      <c r="S34" s="13">
        <v>1957</v>
      </c>
      <c r="T34" s="58"/>
      <c r="U34" s="58"/>
      <c r="V34" s="58"/>
      <c r="W34" s="58"/>
      <c r="X34" s="58"/>
      <c r="Y34" s="58"/>
      <c r="Z34" s="58"/>
      <c r="AA34" s="58"/>
      <c r="AB34" s="58"/>
      <c r="AC34" s="58"/>
      <c r="AD34" s="58"/>
      <c r="AE34" s="58"/>
      <c r="AF34" s="58"/>
      <c r="AG34" s="58"/>
      <c r="AH34" s="59"/>
      <c r="AJ34" s="13">
        <v>1957</v>
      </c>
      <c r="AK34" s="339">
        <f>'FY25 Aurora Prices for SecR'!AF33</f>
        <v>20.846</v>
      </c>
      <c r="AL34" s="339">
        <f>'FY25 Aurora Prices for SecR'!AG33</f>
        <v>31.495999999999999</v>
      </c>
      <c r="AM34" s="339">
        <f>'FY25 Aurora Prices for SecR'!AH33</f>
        <v>38.505000000000003</v>
      </c>
      <c r="AN34" s="339">
        <f>'FY25 Aurora Prices for SecR'!AI33</f>
        <v>36.186</v>
      </c>
      <c r="AO34" s="339">
        <f>'FY25 Aurora Prices for SecR'!AJ33</f>
        <v>38.747</v>
      </c>
      <c r="AP34" s="339">
        <f>'FY25 Aurora Prices for SecR'!AK33</f>
        <v>34.585999999999999</v>
      </c>
      <c r="AQ34" s="339">
        <f>'FY25 Aurora Prices for SecR'!AL33</f>
        <v>12.884</v>
      </c>
      <c r="AR34" s="339">
        <f>'FY25 Aurora Prices for SecR'!AM33</f>
        <v>0</v>
      </c>
      <c r="AS34" s="339">
        <f>'FY25 Aurora Prices for SecR'!AN33</f>
        <v>0</v>
      </c>
      <c r="AT34" s="339">
        <f>'FY25 Aurora Prices for SecR'!AO33</f>
        <v>28.584</v>
      </c>
      <c r="AU34" s="339">
        <f>'FY25 Aurora Prices for SecR'!AP33</f>
        <v>38.119999999999997</v>
      </c>
      <c r="AV34" s="340">
        <f>'FY25 Aurora Prices for SecR'!AQ33</f>
        <v>34.218000000000004</v>
      </c>
      <c r="AX34" s="13">
        <v>1957</v>
      </c>
      <c r="AY34" s="74"/>
      <c r="AZ34" s="74"/>
      <c r="BA34" s="74"/>
      <c r="BB34" s="74"/>
      <c r="BC34" s="74"/>
      <c r="BD34" s="74"/>
      <c r="BE34" s="74"/>
      <c r="BF34" s="74"/>
      <c r="BG34" s="74"/>
      <c r="BH34" s="74"/>
      <c r="BI34" s="74"/>
      <c r="BJ34" s="75"/>
      <c r="BL34" s="13">
        <v>1957</v>
      </c>
      <c r="BM34" s="21">
        <f t="shared" si="4"/>
        <v>8863539.9673766196</v>
      </c>
      <c r="BN34" s="21">
        <f t="shared" si="1"/>
        <v>22412725.736606963</v>
      </c>
      <c r="BO34" s="21">
        <f t="shared" si="1"/>
        <v>46408920.500537753</v>
      </c>
      <c r="BP34" s="21">
        <f t="shared" si="1"/>
        <v>60715663.75598646</v>
      </c>
      <c r="BQ34" s="21">
        <f t="shared" si="1"/>
        <v>45832841.694089644</v>
      </c>
      <c r="BR34" s="21">
        <f t="shared" si="1"/>
        <v>71810542.279323459</v>
      </c>
      <c r="BS34" s="21">
        <f t="shared" si="1"/>
        <v>22110572.135512844</v>
      </c>
      <c r="BT34" s="21">
        <f t="shared" si="5"/>
        <v>11015998.114822108</v>
      </c>
      <c r="BU34" s="21">
        <f t="shared" si="5"/>
        <v>0</v>
      </c>
      <c r="BV34" s="21">
        <f t="shared" si="2"/>
        <v>0</v>
      </c>
      <c r="BW34" s="21">
        <f t="shared" si="2"/>
        <v>47489704.830596365</v>
      </c>
      <c r="BX34" s="21">
        <f t="shared" si="2"/>
        <v>23149616.159070514</v>
      </c>
      <c r="BY34" s="21">
        <f t="shared" si="6"/>
        <v>8309611.840786404</v>
      </c>
      <c r="BZ34" s="21">
        <f t="shared" si="6"/>
        <v>8712507.8033623807</v>
      </c>
      <c r="CA34" s="22">
        <f t="shared" si="7"/>
        <v>376832244.81807148</v>
      </c>
      <c r="CC34" s="13">
        <v>1957</v>
      </c>
      <c r="CD34" s="53"/>
      <c r="CE34" s="53"/>
      <c r="CF34" s="53"/>
      <c r="CG34" s="53"/>
      <c r="CH34" s="53"/>
      <c r="CI34" s="53"/>
      <c r="CJ34" s="53"/>
      <c r="CK34" s="53"/>
      <c r="CL34" s="53"/>
      <c r="CM34" s="53"/>
      <c r="CN34" s="53"/>
      <c r="CO34" s="53"/>
      <c r="CP34" s="53"/>
      <c r="CQ34" s="53"/>
      <c r="CR34" s="54"/>
    </row>
    <row r="35" spans="2:96" x14ac:dyDescent="0.25">
      <c r="B35" s="13">
        <v>1958</v>
      </c>
      <c r="C35" s="82">
        <f t="shared" si="8"/>
        <v>-145.74277675213852</v>
      </c>
      <c r="D35" s="82">
        <f t="shared" si="8"/>
        <v>446.01252044104422</v>
      </c>
      <c r="E35" s="82">
        <f t="shared" si="8"/>
        <v>106.85746002040196</v>
      </c>
      <c r="F35" s="82">
        <f t="shared" si="8"/>
        <v>3390.1655373880294</v>
      </c>
      <c r="G35" s="82">
        <f t="shared" si="8"/>
        <v>3999.5246494786852</v>
      </c>
      <c r="H35" s="82">
        <f t="shared" si="8"/>
        <v>2206.2083812968704</v>
      </c>
      <c r="I35" s="82">
        <f t="shared" si="8"/>
        <v>812.66989008603105</v>
      </c>
      <c r="J35" s="82">
        <f t="shared" si="8"/>
        <v>2736.7072494409204</v>
      </c>
      <c r="K35" s="82">
        <f t="shared" si="8"/>
        <v>5262.4455892543801</v>
      </c>
      <c r="L35" s="82">
        <f t="shared" si="8"/>
        <v>5128.8147139958737</v>
      </c>
      <c r="M35" s="82">
        <f t="shared" si="8"/>
        <v>1705.9211891548875</v>
      </c>
      <c r="N35" s="82">
        <f t="shared" si="8"/>
        <v>1400.2076692626824</v>
      </c>
      <c r="O35" s="82">
        <f t="shared" si="8"/>
        <v>690.8340896464133</v>
      </c>
      <c r="P35" s="82">
        <f t="shared" si="8"/>
        <v>436.3636817075876</v>
      </c>
      <c r="Q35" s="83">
        <f t="shared" si="8"/>
        <v>2114.5188998178037</v>
      </c>
      <c r="S35" s="13">
        <v>1958</v>
      </c>
      <c r="T35" s="58"/>
      <c r="U35" s="58"/>
      <c r="V35" s="58"/>
      <c r="W35" s="58"/>
      <c r="X35" s="58"/>
      <c r="Y35" s="58"/>
      <c r="Z35" s="58"/>
      <c r="AA35" s="58"/>
      <c r="AB35" s="58"/>
      <c r="AC35" s="58"/>
      <c r="AD35" s="58"/>
      <c r="AE35" s="58"/>
      <c r="AF35" s="58"/>
      <c r="AG35" s="58"/>
      <c r="AH35" s="59"/>
      <c r="AJ35" s="13">
        <v>1958</v>
      </c>
      <c r="AK35" s="339">
        <f>'FY25 Aurora Prices for SecR'!AF34</f>
        <v>25.838000000000001</v>
      </c>
      <c r="AL35" s="339">
        <f>'FY25 Aurora Prices for SecR'!AG34</f>
        <v>32.195999999999998</v>
      </c>
      <c r="AM35" s="339">
        <f>'FY25 Aurora Prices for SecR'!AH34</f>
        <v>40.953000000000003</v>
      </c>
      <c r="AN35" s="339">
        <f>'FY25 Aurora Prices for SecR'!AI34</f>
        <v>27.596</v>
      </c>
      <c r="AO35" s="339">
        <f>'FY25 Aurora Prices for SecR'!AJ34</f>
        <v>34.289000000000001</v>
      </c>
      <c r="AP35" s="339">
        <f>'FY25 Aurora Prices for SecR'!AK34</f>
        <v>31.32</v>
      </c>
      <c r="AQ35" s="339">
        <f>'FY25 Aurora Prices for SecR'!AL34</f>
        <v>16.228000000000002</v>
      </c>
      <c r="AR35" s="339">
        <f>'FY25 Aurora Prices for SecR'!AM34</f>
        <v>4.2709999999999999</v>
      </c>
      <c r="AS35" s="339">
        <f>'FY25 Aurora Prices for SecR'!AN34</f>
        <v>1.7450000000000001</v>
      </c>
      <c r="AT35" s="339">
        <f>'FY25 Aurora Prices for SecR'!AO34</f>
        <v>28.207000000000001</v>
      </c>
      <c r="AU35" s="339">
        <f>'FY25 Aurora Prices for SecR'!AP34</f>
        <v>34.460999999999999</v>
      </c>
      <c r="AV35" s="340">
        <f>'FY25 Aurora Prices for SecR'!AQ34</f>
        <v>33.756999999999998</v>
      </c>
      <c r="AX35" s="13">
        <v>1958</v>
      </c>
      <c r="AY35" s="74"/>
      <c r="AZ35" s="74"/>
      <c r="BA35" s="74"/>
      <c r="BB35" s="74"/>
      <c r="BC35" s="74"/>
      <c r="BD35" s="74"/>
      <c r="BE35" s="74"/>
      <c r="BF35" s="74"/>
      <c r="BG35" s="74"/>
      <c r="BH35" s="74"/>
      <c r="BI35" s="74"/>
      <c r="BJ35" s="75"/>
      <c r="BL35" s="13">
        <v>1958</v>
      </c>
      <c r="BM35" s="21">
        <f t="shared" si="4"/>
        <v>-2801682.1880969862</v>
      </c>
      <c r="BN35" s="21">
        <f t="shared" si="1"/>
        <v>10339069.757846298</v>
      </c>
      <c r="BO35" s="21">
        <f t="shared" si="1"/>
        <v>3255843.3688003477</v>
      </c>
      <c r="BP35" s="21">
        <f t="shared" si="1"/>
        <v>69604926.078301474</v>
      </c>
      <c r="BQ35" s="21">
        <f t="shared" si="1"/>
        <v>92157878.874414951</v>
      </c>
      <c r="BR35" s="21">
        <f t="shared" si="1"/>
        <v>51409244.197650179</v>
      </c>
      <c r="BS35" s="21">
        <f t="shared" si="1"/>
        <v>4747682.511473801</v>
      </c>
      <c r="BT35" s="21">
        <f t="shared" si="5"/>
        <v>15988062.687813813</v>
      </c>
      <c r="BU35" s="21">
        <f t="shared" si="5"/>
        <v>16722073.403108859</v>
      </c>
      <c r="BV35" s="21">
        <f t="shared" si="2"/>
        <v>6443842.8066644166</v>
      </c>
      <c r="BW35" s="21">
        <f t="shared" si="2"/>
        <v>35800475.722973987</v>
      </c>
      <c r="BX35" s="21">
        <f t="shared" si="2"/>
        <v>17370920.336566068</v>
      </c>
      <c r="BY35" s="21">
        <f t="shared" si="6"/>
        <v>9141824.088309139</v>
      </c>
      <c r="BZ35" s="21">
        <f t="shared" si="6"/>
        <v>10605836.738450184</v>
      </c>
      <c r="CA35" s="22">
        <f t="shared" si="7"/>
        <v>340785998.38427651</v>
      </c>
      <c r="CC35" s="13">
        <v>1958</v>
      </c>
      <c r="CD35" s="53"/>
      <c r="CE35" s="53"/>
      <c r="CF35" s="53"/>
      <c r="CG35" s="53"/>
      <c r="CH35" s="53"/>
      <c r="CI35" s="53"/>
      <c r="CJ35" s="53"/>
      <c r="CK35" s="53"/>
      <c r="CL35" s="53"/>
      <c r="CM35" s="53"/>
      <c r="CN35" s="53"/>
      <c r="CO35" s="53"/>
      <c r="CP35" s="53"/>
      <c r="CQ35" s="53"/>
      <c r="CR35" s="54"/>
    </row>
    <row r="36" spans="2:96" x14ac:dyDescent="0.25">
      <c r="B36" s="13">
        <v>1959</v>
      </c>
      <c r="C36" s="82">
        <f t="shared" si="8"/>
        <v>41.207095686091634</v>
      </c>
      <c r="D36" s="82">
        <f t="shared" si="8"/>
        <v>1843.4051258962236</v>
      </c>
      <c r="E36" s="82">
        <f t="shared" si="8"/>
        <v>3292.7722044769425</v>
      </c>
      <c r="F36" s="82">
        <f t="shared" si="8"/>
        <v>6225.8627185915302</v>
      </c>
      <c r="G36" s="82">
        <f t="shared" si="8"/>
        <v>6706.3710960554845</v>
      </c>
      <c r="H36" s="82">
        <f t="shared" si="8"/>
        <v>3394.6215066590812</v>
      </c>
      <c r="I36" s="82">
        <f t="shared" si="8"/>
        <v>2775.2374433321011</v>
      </c>
      <c r="J36" s="82">
        <f t="shared" si="8"/>
        <v>2355.5747820250617</v>
      </c>
      <c r="K36" s="82">
        <f t="shared" si="8"/>
        <v>2960.87728869476</v>
      </c>
      <c r="L36" s="82">
        <f t="shared" si="8"/>
        <v>5636.3981976530731</v>
      </c>
      <c r="M36" s="82">
        <f t="shared" si="8"/>
        <v>5481.9249079373785</v>
      </c>
      <c r="N36" s="82">
        <f t="shared" si="8"/>
        <v>2949.9905903224917</v>
      </c>
      <c r="O36" s="82">
        <f t="shared" si="8"/>
        <v>3519.326492668034</v>
      </c>
      <c r="P36" s="82">
        <f t="shared" si="8"/>
        <v>3324.6247828041778</v>
      </c>
      <c r="Q36" s="83">
        <f t="shared" si="8"/>
        <v>3727.1313317698805</v>
      </c>
      <c r="S36" s="13">
        <v>1959</v>
      </c>
      <c r="T36" s="58"/>
      <c r="U36" s="58"/>
      <c r="V36" s="58"/>
      <c r="W36" s="58"/>
      <c r="X36" s="58"/>
      <c r="Y36" s="58"/>
      <c r="Z36" s="58"/>
      <c r="AA36" s="58"/>
      <c r="AB36" s="58"/>
      <c r="AC36" s="58"/>
      <c r="AD36" s="58"/>
      <c r="AE36" s="58"/>
      <c r="AF36" s="58"/>
      <c r="AG36" s="58"/>
      <c r="AH36" s="59"/>
      <c r="AJ36" s="13">
        <v>1959</v>
      </c>
      <c r="AK36" s="339">
        <f>'FY25 Aurora Prices for SecR'!AF35</f>
        <v>26.937999999999999</v>
      </c>
      <c r="AL36" s="339">
        <f>'FY25 Aurora Prices for SecR'!AG35</f>
        <v>27.053000000000001</v>
      </c>
      <c r="AM36" s="339">
        <f>'FY25 Aurora Prices for SecR'!AH35</f>
        <v>31.172000000000001</v>
      </c>
      <c r="AN36" s="339">
        <f>'FY25 Aurora Prices for SecR'!AI35</f>
        <v>18.111999999999998</v>
      </c>
      <c r="AO36" s="339">
        <f>'FY25 Aurora Prices for SecR'!AJ35</f>
        <v>23.802</v>
      </c>
      <c r="AP36" s="339">
        <f>'FY25 Aurora Prices for SecR'!AK35</f>
        <v>29.064</v>
      </c>
      <c r="AQ36" s="339">
        <f>'FY25 Aurora Prices for SecR'!AL35</f>
        <v>12.098000000000001</v>
      </c>
      <c r="AR36" s="339">
        <f>'FY25 Aurora Prices for SecR'!AM35</f>
        <v>15.891999999999999</v>
      </c>
      <c r="AS36" s="339">
        <f>'FY25 Aurora Prices for SecR'!AN35</f>
        <v>0</v>
      </c>
      <c r="AT36" s="339">
        <f>'FY25 Aurora Prices for SecR'!AO35</f>
        <v>11.273999999999999</v>
      </c>
      <c r="AU36" s="339">
        <f>'FY25 Aurora Prices for SecR'!AP35</f>
        <v>23.663</v>
      </c>
      <c r="AV36" s="340">
        <f>'FY25 Aurora Prices for SecR'!AQ35</f>
        <v>20.044</v>
      </c>
      <c r="AX36" s="13">
        <v>1959</v>
      </c>
      <c r="AY36" s="74"/>
      <c r="AZ36" s="74"/>
      <c r="BA36" s="74"/>
      <c r="BB36" s="74"/>
      <c r="BC36" s="74"/>
      <c r="BD36" s="74"/>
      <c r="BE36" s="74"/>
      <c r="BF36" s="74"/>
      <c r="BG36" s="74"/>
      <c r="BH36" s="74"/>
      <c r="BI36" s="74"/>
      <c r="BJ36" s="75"/>
      <c r="BL36" s="13">
        <v>1959</v>
      </c>
      <c r="BM36" s="21">
        <f t="shared" si="4"/>
        <v>825867.33723240066</v>
      </c>
      <c r="BN36" s="21">
        <f t="shared" si="1"/>
        <v>35906139.987026788</v>
      </c>
      <c r="BO36" s="21">
        <f t="shared" si="1"/>
        <v>76365867.597518712</v>
      </c>
      <c r="BP36" s="21">
        <f t="shared" si="1"/>
        <v>83895542.215992555</v>
      </c>
      <c r="BQ36" s="21">
        <f t="shared" si="1"/>
        <v>107268030.1246261</v>
      </c>
      <c r="BR36" s="21">
        <f t="shared" si="1"/>
        <v>73403991.925337419</v>
      </c>
      <c r="BS36" s="21">
        <f t="shared" si="1"/>
        <v>12086936.132195434</v>
      </c>
      <c r="BT36" s="21">
        <f t="shared" si="5"/>
        <v>10259187.736658113</v>
      </c>
      <c r="BU36" s="21">
        <f t="shared" si="5"/>
        <v>35008370.832721218</v>
      </c>
      <c r="BV36" s="21">
        <f t="shared" si="2"/>
        <v>0</v>
      </c>
      <c r="BW36" s="21">
        <f t="shared" si="2"/>
        <v>45981596.730591983</v>
      </c>
      <c r="BX36" s="21">
        <f t="shared" si="2"/>
        <v>25130025.841968406</v>
      </c>
      <c r="BY36" s="21">
        <f t="shared" si="6"/>
        <v>31978683.953665413</v>
      </c>
      <c r="BZ36" s="21">
        <f t="shared" si="6"/>
        <v>47979920.985499389</v>
      </c>
      <c r="CA36" s="22">
        <f t="shared" si="7"/>
        <v>586090161.40103388</v>
      </c>
      <c r="CC36" s="13">
        <v>1959</v>
      </c>
      <c r="CD36" s="53"/>
      <c r="CE36" s="53"/>
      <c r="CF36" s="53"/>
      <c r="CG36" s="53"/>
      <c r="CH36" s="53"/>
      <c r="CI36" s="53"/>
      <c r="CJ36" s="53"/>
      <c r="CK36" s="53"/>
      <c r="CL36" s="53"/>
      <c r="CM36" s="53"/>
      <c r="CN36" s="53"/>
      <c r="CO36" s="53"/>
      <c r="CP36" s="53"/>
      <c r="CQ36" s="53"/>
      <c r="CR36" s="54"/>
    </row>
    <row r="37" spans="2:96" x14ac:dyDescent="0.25">
      <c r="B37" s="13">
        <v>1960</v>
      </c>
      <c r="C37" s="82">
        <f t="shared" si="8"/>
        <v>4019.1103394921811</v>
      </c>
      <c r="D37" s="82">
        <f t="shared" si="8"/>
        <v>3845.5866195109747</v>
      </c>
      <c r="E37" s="82">
        <f t="shared" si="8"/>
        <v>3075.7756852259417</v>
      </c>
      <c r="F37" s="82">
        <f t="shared" si="8"/>
        <v>3547.8534558459305</v>
      </c>
      <c r="G37" s="82">
        <f t="shared" si="8"/>
        <v>3661.3831216686858</v>
      </c>
      <c r="H37" s="82">
        <f t="shared" si="8"/>
        <v>2141.8284397528405</v>
      </c>
      <c r="I37" s="82">
        <f t="shared" si="8"/>
        <v>4972.7513461613808</v>
      </c>
      <c r="J37" s="82">
        <f t="shared" si="8"/>
        <v>3164.3572888113213</v>
      </c>
      <c r="K37" s="82">
        <f t="shared" si="8"/>
        <v>3004.2494669707403</v>
      </c>
      <c r="L37" s="82">
        <f t="shared" si="8"/>
        <v>4157.0812079068737</v>
      </c>
      <c r="M37" s="82">
        <f t="shared" si="8"/>
        <v>3138.8628448158179</v>
      </c>
      <c r="N37" s="82">
        <f t="shared" si="8"/>
        <v>2285.3874243793016</v>
      </c>
      <c r="O37" s="82">
        <f t="shared" si="8"/>
        <v>652.43406346889333</v>
      </c>
      <c r="P37" s="82">
        <f t="shared" si="8"/>
        <v>365.45391876993745</v>
      </c>
      <c r="Q37" s="83">
        <f t="shared" si="8"/>
        <v>3042.6747136650283</v>
      </c>
      <c r="S37" s="13">
        <v>1960</v>
      </c>
      <c r="T37" s="58"/>
      <c r="U37" s="58"/>
      <c r="V37" s="58"/>
      <c r="W37" s="58"/>
      <c r="X37" s="58"/>
      <c r="Y37" s="58"/>
      <c r="Z37" s="58"/>
      <c r="AA37" s="58"/>
      <c r="AB37" s="58"/>
      <c r="AC37" s="58"/>
      <c r="AD37" s="58"/>
      <c r="AE37" s="58"/>
      <c r="AF37" s="58"/>
      <c r="AG37" s="58"/>
      <c r="AH37" s="59"/>
      <c r="AJ37" s="13">
        <v>1960</v>
      </c>
      <c r="AK37" s="339">
        <f>'FY25 Aurora Prices for SecR'!AF36</f>
        <v>4.6820000000000004</v>
      </c>
      <c r="AL37" s="339">
        <f>'FY25 Aurora Prices for SecR'!AG36</f>
        <v>15.819000000000001</v>
      </c>
      <c r="AM37" s="339">
        <f>'FY25 Aurora Prices for SecR'!AH36</f>
        <v>32.225999999999999</v>
      </c>
      <c r="AN37" s="339">
        <f>'FY25 Aurora Prices for SecR'!AI36</f>
        <v>29.222000000000001</v>
      </c>
      <c r="AO37" s="339">
        <f>'FY25 Aurora Prices for SecR'!AJ36</f>
        <v>34.356999999999999</v>
      </c>
      <c r="AP37" s="339">
        <f>'FY25 Aurora Prices for SecR'!AK36</f>
        <v>32.162999999999997</v>
      </c>
      <c r="AQ37" s="339">
        <f>'FY25 Aurora Prices for SecR'!AL36</f>
        <v>6.2350000000000003</v>
      </c>
      <c r="AR37" s="339">
        <f>'FY25 Aurora Prices for SecR'!AM36</f>
        <v>15.125</v>
      </c>
      <c r="AS37" s="339">
        <f>'FY25 Aurora Prices for SecR'!AN36</f>
        <v>7.4429999999999996</v>
      </c>
      <c r="AT37" s="339">
        <f>'FY25 Aurora Prices for SecR'!AO36</f>
        <v>25.221</v>
      </c>
      <c r="AU37" s="339">
        <f>'FY25 Aurora Prices for SecR'!AP36</f>
        <v>35.466999999999999</v>
      </c>
      <c r="AV37" s="340">
        <f>'FY25 Aurora Prices for SecR'!AQ36</f>
        <v>33.048000000000002</v>
      </c>
      <c r="AX37" s="13">
        <v>1960</v>
      </c>
      <c r="AY37" s="74"/>
      <c r="AZ37" s="74"/>
      <c r="BA37" s="74"/>
      <c r="BB37" s="74"/>
      <c r="BC37" s="74"/>
      <c r="BD37" s="74"/>
      <c r="BE37" s="74"/>
      <c r="BF37" s="74"/>
      <c r="BG37" s="74"/>
      <c r="BH37" s="74"/>
      <c r="BI37" s="74"/>
      <c r="BJ37" s="75"/>
      <c r="BL37" s="13">
        <v>1960</v>
      </c>
      <c r="BM37" s="21">
        <f t="shared" si="4"/>
        <v>14000201.109469783</v>
      </c>
      <c r="BN37" s="21">
        <f t="shared" si="1"/>
        <v>43800001.008511759</v>
      </c>
      <c r="BO37" s="21">
        <f t="shared" si="1"/>
        <v>73745240.740675837</v>
      </c>
      <c r="BP37" s="21">
        <f t="shared" si="1"/>
        <v>77134478.022926956</v>
      </c>
      <c r="BQ37" s="21">
        <f t="shared" si="1"/>
        <v>84533662.020306945</v>
      </c>
      <c r="BR37" s="21">
        <f t="shared" si="1"/>
        <v>51252395.312181331</v>
      </c>
      <c r="BS37" s="21">
        <f t="shared" si="1"/>
        <v>11161837.671593836</v>
      </c>
      <c r="BT37" s="21">
        <f t="shared" si="5"/>
        <v>7102716.3704658924</v>
      </c>
      <c r="BU37" s="21">
        <f t="shared" si="5"/>
        <v>33806819.251821741</v>
      </c>
      <c r="BV37" s="21">
        <f t="shared" si="2"/>
        <v>22277631.909924619</v>
      </c>
      <c r="BW37" s="21">
        <f t="shared" si="2"/>
        <v>58898953.297970213</v>
      </c>
      <c r="BX37" s="21">
        <f t="shared" si="2"/>
        <v>29180100.880965844</v>
      </c>
      <c r="BY37" s="21">
        <f t="shared" si="6"/>
        <v>8885713.5087556764</v>
      </c>
      <c r="BZ37" s="21">
        <f t="shared" si="6"/>
        <v>8695815.1974064037</v>
      </c>
      <c r="CA37" s="22">
        <f t="shared" si="7"/>
        <v>524475566.30297691</v>
      </c>
      <c r="CC37" s="13">
        <v>1960</v>
      </c>
      <c r="CD37" s="53"/>
      <c r="CE37" s="53"/>
      <c r="CF37" s="53"/>
      <c r="CG37" s="53"/>
      <c r="CH37" s="53"/>
      <c r="CI37" s="53"/>
      <c r="CJ37" s="53"/>
      <c r="CK37" s="53"/>
      <c r="CL37" s="53"/>
      <c r="CM37" s="53"/>
      <c r="CN37" s="53"/>
      <c r="CO37" s="53"/>
      <c r="CP37" s="53"/>
      <c r="CQ37" s="53"/>
      <c r="CR37" s="54"/>
    </row>
    <row r="38" spans="2:96" x14ac:dyDescent="0.25">
      <c r="B38" s="13">
        <v>1961</v>
      </c>
      <c r="C38" s="82">
        <f t="shared" si="8"/>
        <v>199.72483674102205</v>
      </c>
      <c r="D38" s="82">
        <f t="shared" si="8"/>
        <v>1096.282235480935</v>
      </c>
      <c r="E38" s="82">
        <f t="shared" si="8"/>
        <v>755.6120945037519</v>
      </c>
      <c r="F38" s="82">
        <f t="shared" si="8"/>
        <v>4099.5918601859303</v>
      </c>
      <c r="G38" s="82">
        <f t="shared" si="8"/>
        <v>3640.1198594206862</v>
      </c>
      <c r="H38" s="82">
        <f t="shared" si="8"/>
        <v>4181.6304763921798</v>
      </c>
      <c r="I38" s="82">
        <f t="shared" si="8"/>
        <v>2904.0426121732407</v>
      </c>
      <c r="J38" s="82">
        <f t="shared" si="8"/>
        <v>1275.3573064762213</v>
      </c>
      <c r="K38" s="82">
        <f t="shared" si="8"/>
        <v>4043.2927575864387</v>
      </c>
      <c r="L38" s="82">
        <f t="shared" si="8"/>
        <v>6458.365088104073</v>
      </c>
      <c r="M38" s="82">
        <f t="shared" si="8"/>
        <v>1815.0180402571077</v>
      </c>
      <c r="N38" s="82">
        <f t="shared" si="8"/>
        <v>1319.0587035803619</v>
      </c>
      <c r="O38" s="82">
        <f t="shared" si="8"/>
        <v>981.20061768237338</v>
      </c>
      <c r="P38" s="82">
        <f t="shared" si="8"/>
        <v>319.13275532383796</v>
      </c>
      <c r="Q38" s="83">
        <f t="shared" si="8"/>
        <v>2488.8371688801726</v>
      </c>
      <c r="S38" s="13">
        <v>1961</v>
      </c>
      <c r="T38" s="58"/>
      <c r="U38" s="58"/>
      <c r="V38" s="58"/>
      <c r="W38" s="58"/>
      <c r="X38" s="58"/>
      <c r="Y38" s="58"/>
      <c r="Z38" s="58"/>
      <c r="AA38" s="58"/>
      <c r="AB38" s="58"/>
      <c r="AC38" s="58"/>
      <c r="AD38" s="58"/>
      <c r="AE38" s="58"/>
      <c r="AF38" s="58"/>
      <c r="AG38" s="58"/>
      <c r="AH38" s="59"/>
      <c r="AJ38" s="13">
        <v>1961</v>
      </c>
      <c r="AK38" s="339">
        <f>'FY25 Aurora Prices for SecR'!AF37</f>
        <v>26.794</v>
      </c>
      <c r="AL38" s="339">
        <f>'FY25 Aurora Prices for SecR'!AG37</f>
        <v>28.186</v>
      </c>
      <c r="AM38" s="339">
        <f>'FY25 Aurora Prices for SecR'!AH37</f>
        <v>38.999000000000002</v>
      </c>
      <c r="AN38" s="339">
        <f>'FY25 Aurora Prices for SecR'!AI37</f>
        <v>26.1</v>
      </c>
      <c r="AO38" s="339">
        <f>'FY25 Aurora Prices for SecR'!AJ37</f>
        <v>35.92</v>
      </c>
      <c r="AP38" s="339">
        <f>'FY25 Aurora Prices for SecR'!AK37</f>
        <v>25.181999999999999</v>
      </c>
      <c r="AQ38" s="339">
        <f>'FY25 Aurora Prices for SecR'!AL37</f>
        <v>16.02</v>
      </c>
      <c r="AR38" s="339">
        <f>'FY25 Aurora Prices for SecR'!AM37</f>
        <v>12.839</v>
      </c>
      <c r="AS38" s="339">
        <f>'FY25 Aurora Prices for SecR'!AN37</f>
        <v>0</v>
      </c>
      <c r="AT38" s="339">
        <f>'FY25 Aurora Prices for SecR'!AO37</f>
        <v>30.609000000000002</v>
      </c>
      <c r="AU38" s="339">
        <f>'FY25 Aurora Prices for SecR'!AP37</f>
        <v>37.808</v>
      </c>
      <c r="AV38" s="340">
        <f>'FY25 Aurora Prices for SecR'!AQ37</f>
        <v>34.210999999999999</v>
      </c>
      <c r="AX38" s="13">
        <v>1961</v>
      </c>
      <c r="AY38" s="74"/>
      <c r="AZ38" s="74"/>
      <c r="BA38" s="74"/>
      <c r="BB38" s="74"/>
      <c r="BC38" s="74"/>
      <c r="BD38" s="74"/>
      <c r="BE38" s="74"/>
      <c r="BF38" s="74"/>
      <c r="BG38" s="74"/>
      <c r="BH38" s="74"/>
      <c r="BI38" s="74"/>
      <c r="BJ38" s="75"/>
      <c r="BL38" s="13">
        <v>1961</v>
      </c>
      <c r="BM38" s="21">
        <f t="shared" si="4"/>
        <v>3981461.8930753749</v>
      </c>
      <c r="BN38" s="21">
        <f t="shared" si="4"/>
        <v>22247863.984271254</v>
      </c>
      <c r="BO38" s="21">
        <f t="shared" si="4"/>
        <v>21924278.358722556</v>
      </c>
      <c r="BP38" s="21">
        <f t="shared" si="4"/>
        <v>79607514.577834472</v>
      </c>
      <c r="BQ38" s="21">
        <f t="shared" si="4"/>
        <v>87866086.795462787</v>
      </c>
      <c r="BR38" s="21">
        <f t="shared" si="4"/>
        <v>78344553.080441847</v>
      </c>
      <c r="BS38" s="21">
        <f t="shared" si="4"/>
        <v>16748194.552925514</v>
      </c>
      <c r="BT38" s="21">
        <f t="shared" ref="BT38:BX69" si="9">(J38*BT$5*24)*AQ38</f>
        <v>7355240.6579096634</v>
      </c>
      <c r="BU38" s="21">
        <f t="shared" si="9"/>
        <v>38622405.771701299</v>
      </c>
      <c r="BV38" s="21">
        <f t="shared" si="9"/>
        <v>0</v>
      </c>
      <c r="BW38" s="21">
        <f t="shared" si="9"/>
        <v>41333580.072506979</v>
      </c>
      <c r="BX38" s="21">
        <f t="shared" si="9"/>
        <v>17953549.727387875</v>
      </c>
      <c r="BY38" s="21">
        <f t="shared" si="6"/>
        <v>14245337.454080706</v>
      </c>
      <c r="BZ38" s="21">
        <f t="shared" si="6"/>
        <v>7860852.4985163501</v>
      </c>
      <c r="CA38" s="22">
        <f t="shared" si="7"/>
        <v>438090919.42483664</v>
      </c>
      <c r="CC38" s="13">
        <v>1961</v>
      </c>
      <c r="CD38" s="53"/>
      <c r="CE38" s="53"/>
      <c r="CF38" s="53"/>
      <c r="CG38" s="53"/>
      <c r="CH38" s="53"/>
      <c r="CI38" s="53"/>
      <c r="CJ38" s="53"/>
      <c r="CK38" s="53"/>
      <c r="CL38" s="53"/>
      <c r="CM38" s="53"/>
      <c r="CN38" s="53"/>
      <c r="CO38" s="53"/>
      <c r="CP38" s="53"/>
      <c r="CQ38" s="53"/>
      <c r="CR38" s="54"/>
    </row>
    <row r="39" spans="2:96" x14ac:dyDescent="0.25">
      <c r="B39" s="13">
        <v>1962</v>
      </c>
      <c r="C39" s="82">
        <f t="shared" ref="C39:Q54" si="10">C139-C$100</f>
        <v>-437.79871431124866</v>
      </c>
      <c r="D39" s="82">
        <f t="shared" si="10"/>
        <v>618.67213435251415</v>
      </c>
      <c r="E39" s="82">
        <f t="shared" si="10"/>
        <v>760.25421534717225</v>
      </c>
      <c r="F39" s="82">
        <f t="shared" si="10"/>
        <v>2439.2131355592301</v>
      </c>
      <c r="G39" s="82">
        <f t="shared" si="10"/>
        <v>4459.6363550436845</v>
      </c>
      <c r="H39" s="82">
        <f t="shared" si="10"/>
        <v>251.27850925856092</v>
      </c>
      <c r="I39" s="82">
        <f t="shared" si="10"/>
        <v>2197.3631998468818</v>
      </c>
      <c r="J39" s="82">
        <f t="shared" si="10"/>
        <v>3977.7471257367615</v>
      </c>
      <c r="K39" s="82">
        <f t="shared" si="10"/>
        <v>3180.0760479703085</v>
      </c>
      <c r="L39" s="82">
        <f t="shared" si="10"/>
        <v>4023.4412442821731</v>
      </c>
      <c r="M39" s="82">
        <f t="shared" si="10"/>
        <v>1740.9230023632281</v>
      </c>
      <c r="N39" s="82">
        <f t="shared" si="10"/>
        <v>1904.0364278047127</v>
      </c>
      <c r="O39" s="82">
        <f t="shared" si="10"/>
        <v>1474.1855106378734</v>
      </c>
      <c r="P39" s="82">
        <f t="shared" si="10"/>
        <v>498.48162669545763</v>
      </c>
      <c r="Q39" s="83">
        <f t="shared" si="10"/>
        <v>1860.6908409320149</v>
      </c>
      <c r="S39" s="13">
        <v>1962</v>
      </c>
      <c r="T39" s="58"/>
      <c r="U39" s="58"/>
      <c r="V39" s="58"/>
      <c r="W39" s="58"/>
      <c r="X39" s="58"/>
      <c r="Y39" s="58"/>
      <c r="Z39" s="58"/>
      <c r="AA39" s="58"/>
      <c r="AB39" s="58"/>
      <c r="AC39" s="58"/>
      <c r="AD39" s="58"/>
      <c r="AE39" s="58"/>
      <c r="AF39" s="58"/>
      <c r="AG39" s="58"/>
      <c r="AH39" s="59"/>
      <c r="AJ39" s="13">
        <v>1962</v>
      </c>
      <c r="AK39" s="339">
        <f>'FY25 Aurora Prices for SecR'!AF38</f>
        <v>29.318999999999999</v>
      </c>
      <c r="AL39" s="339">
        <f>'FY25 Aurora Prices for SecR'!AG38</f>
        <v>34.326000000000001</v>
      </c>
      <c r="AM39" s="339">
        <f>'FY25 Aurora Prices for SecR'!AH38</f>
        <v>42.232999999999997</v>
      </c>
      <c r="AN39" s="339">
        <f>'FY25 Aurora Prices for SecR'!AI38</f>
        <v>33.143000000000001</v>
      </c>
      <c r="AO39" s="339">
        <f>'FY25 Aurora Prices for SecR'!AJ38</f>
        <v>33.725000000000001</v>
      </c>
      <c r="AP39" s="339">
        <f>'FY25 Aurora Prices for SecR'!AK38</f>
        <v>37.234999999999999</v>
      </c>
      <c r="AQ39" s="339">
        <f>'FY25 Aurora Prices for SecR'!AL38</f>
        <v>10.555</v>
      </c>
      <c r="AR39" s="339">
        <f>'FY25 Aurora Prices for SecR'!AM38</f>
        <v>14.349</v>
      </c>
      <c r="AS39" s="339">
        <f>'FY25 Aurora Prices for SecR'!AN38</f>
        <v>8.2010000000000005</v>
      </c>
      <c r="AT39" s="339">
        <f>'FY25 Aurora Prices for SecR'!AO38</f>
        <v>29.451000000000001</v>
      </c>
      <c r="AU39" s="339">
        <f>'FY25 Aurora Prices for SecR'!AP38</f>
        <v>32.872</v>
      </c>
      <c r="AV39" s="340">
        <f>'FY25 Aurora Prices for SecR'!AQ38</f>
        <v>33.448999999999998</v>
      </c>
      <c r="AX39" s="13">
        <v>1962</v>
      </c>
      <c r="AY39" s="74"/>
      <c r="AZ39" s="74"/>
      <c r="BA39" s="74"/>
      <c r="BB39" s="74"/>
      <c r="BC39" s="74"/>
      <c r="BD39" s="74"/>
      <c r="BE39" s="74"/>
      <c r="BF39" s="74"/>
      <c r="BG39" s="74"/>
      <c r="BH39" s="74"/>
      <c r="BI39" s="74"/>
      <c r="BJ39" s="75"/>
      <c r="BL39" s="13">
        <v>1962</v>
      </c>
      <c r="BM39" s="21">
        <f t="shared" ref="BM39:BS70" si="11">(C39*BM$5*24)*AK39</f>
        <v>-9549850.4556392767</v>
      </c>
      <c r="BN39" s="21">
        <f t="shared" si="11"/>
        <v>15290308.57232477</v>
      </c>
      <c r="BO39" s="21">
        <f t="shared" si="11"/>
        <v>23888215.309907299</v>
      </c>
      <c r="BP39" s="21">
        <f t="shared" si="11"/>
        <v>60147073.668168634</v>
      </c>
      <c r="BQ39" s="21">
        <f t="shared" si="11"/>
        <v>101069630.64162605</v>
      </c>
      <c r="BR39" s="21">
        <f t="shared" si="11"/>
        <v>6961128.337428432</v>
      </c>
      <c r="BS39" s="21">
        <f t="shared" si="11"/>
        <v>8349540.6867781812</v>
      </c>
      <c r="BT39" s="21">
        <f t="shared" si="9"/>
        <v>15114643.528374547</v>
      </c>
      <c r="BU39" s="21">
        <f t="shared" si="9"/>
        <v>33949397.941970512</v>
      </c>
      <c r="BV39" s="21">
        <f t="shared" si="9"/>
        <v>23757293.983937833</v>
      </c>
      <c r="BW39" s="21">
        <f t="shared" si="9"/>
        <v>38146310.966893978</v>
      </c>
      <c r="BX39" s="21">
        <f t="shared" si="9"/>
        <v>22532214.763726745</v>
      </c>
      <c r="BY39" s="21">
        <f t="shared" si="6"/>
        <v>18608419.624584261</v>
      </c>
      <c r="BZ39" s="21">
        <f t="shared" si="6"/>
        <v>12005072.590562182</v>
      </c>
      <c r="CA39" s="22">
        <f t="shared" si="7"/>
        <v>370269400.16064417</v>
      </c>
      <c r="CC39" s="13">
        <v>1962</v>
      </c>
      <c r="CD39" s="53"/>
      <c r="CE39" s="53"/>
      <c r="CF39" s="53"/>
      <c r="CG39" s="53"/>
      <c r="CH39" s="53"/>
      <c r="CI39" s="53"/>
      <c r="CJ39" s="53"/>
      <c r="CK39" s="53"/>
      <c r="CL39" s="53"/>
      <c r="CM39" s="53"/>
      <c r="CN39" s="53"/>
      <c r="CO39" s="53"/>
      <c r="CP39" s="53"/>
      <c r="CQ39" s="53"/>
      <c r="CR39" s="54"/>
    </row>
    <row r="40" spans="2:96" x14ac:dyDescent="0.25">
      <c r="B40" s="13">
        <v>1963</v>
      </c>
      <c r="C40" s="82">
        <f t="shared" si="10"/>
        <v>531.57417766604158</v>
      </c>
      <c r="D40" s="82">
        <f t="shared" si="10"/>
        <v>1987.7643339635842</v>
      </c>
      <c r="E40" s="82">
        <f t="shared" si="10"/>
        <v>2852.7055610134421</v>
      </c>
      <c r="F40" s="82">
        <f t="shared" si="10"/>
        <v>2923.2797104057299</v>
      </c>
      <c r="G40" s="82">
        <f t="shared" si="10"/>
        <v>4599.860200955186</v>
      </c>
      <c r="H40" s="82">
        <f t="shared" si="10"/>
        <v>872.27653483370068</v>
      </c>
      <c r="I40" s="82">
        <f t="shared" si="10"/>
        <v>842.18143877199145</v>
      </c>
      <c r="J40" s="82">
        <f t="shared" si="10"/>
        <v>285.68105724201087</v>
      </c>
      <c r="K40" s="82">
        <f t="shared" si="10"/>
        <v>2297.21843508455</v>
      </c>
      <c r="L40" s="82">
        <f t="shared" si="10"/>
        <v>3783.3488834845821</v>
      </c>
      <c r="M40" s="82">
        <f t="shared" si="10"/>
        <v>2951.0099402533779</v>
      </c>
      <c r="N40" s="82">
        <f t="shared" si="10"/>
        <v>2133.8354243707527</v>
      </c>
      <c r="O40" s="82">
        <f t="shared" si="10"/>
        <v>1093.2871538346235</v>
      </c>
      <c r="P40" s="82">
        <f t="shared" si="10"/>
        <v>949.5967507897376</v>
      </c>
      <c r="Q40" s="83">
        <f t="shared" si="10"/>
        <v>2161.9644556807998</v>
      </c>
      <c r="S40" s="13">
        <v>1963</v>
      </c>
      <c r="T40" s="58"/>
      <c r="U40" s="58"/>
      <c r="V40" s="58"/>
      <c r="W40" s="58"/>
      <c r="X40" s="58"/>
      <c r="Y40" s="58"/>
      <c r="Z40" s="58"/>
      <c r="AA40" s="58"/>
      <c r="AB40" s="58"/>
      <c r="AC40" s="58"/>
      <c r="AD40" s="58"/>
      <c r="AE40" s="58"/>
      <c r="AF40" s="58"/>
      <c r="AG40" s="58"/>
      <c r="AH40" s="59"/>
      <c r="AJ40" s="13">
        <v>1963</v>
      </c>
      <c r="AK40" s="339">
        <f>'FY25 Aurora Prices for SecR'!AF39</f>
        <v>22.169</v>
      </c>
      <c r="AL40" s="339">
        <f>'FY25 Aurora Prices for SecR'!AG39</f>
        <v>22.544</v>
      </c>
      <c r="AM40" s="339">
        <f>'FY25 Aurora Prices for SecR'!AH39</f>
        <v>29.754000000000001</v>
      </c>
      <c r="AN40" s="339">
        <f>'FY25 Aurora Prices for SecR'!AI39</f>
        <v>30.138999999999999</v>
      </c>
      <c r="AO40" s="339">
        <f>'FY25 Aurora Prices for SecR'!AJ39</f>
        <v>26.779</v>
      </c>
      <c r="AP40" s="339">
        <f>'FY25 Aurora Prices for SecR'!AK39</f>
        <v>34.012</v>
      </c>
      <c r="AQ40" s="339">
        <f>'FY25 Aurora Prices for SecR'!AL39</f>
        <v>24.334</v>
      </c>
      <c r="AR40" s="339">
        <f>'FY25 Aurora Prices for SecR'!AM39</f>
        <v>18.027000000000001</v>
      </c>
      <c r="AS40" s="339">
        <f>'FY25 Aurora Prices for SecR'!AN39</f>
        <v>7.649</v>
      </c>
      <c r="AT40" s="339">
        <f>'FY25 Aurora Prices for SecR'!AO39</f>
        <v>24.428999999999998</v>
      </c>
      <c r="AU40" s="339">
        <f>'FY25 Aurora Prices for SecR'!AP39</f>
        <v>33.444000000000003</v>
      </c>
      <c r="AV40" s="340">
        <f>'FY25 Aurora Prices for SecR'!AQ39</f>
        <v>33.201999999999998</v>
      </c>
      <c r="AX40" s="13">
        <v>1963</v>
      </c>
      <c r="AY40" s="74"/>
      <c r="AZ40" s="74"/>
      <c r="BA40" s="74"/>
      <c r="BB40" s="74"/>
      <c r="BC40" s="74"/>
      <c r="BD40" s="74"/>
      <c r="BE40" s="74"/>
      <c r="BF40" s="74"/>
      <c r="BG40" s="74"/>
      <c r="BH40" s="74"/>
      <c r="BI40" s="74"/>
      <c r="BJ40" s="75"/>
      <c r="BL40" s="13">
        <v>1963</v>
      </c>
      <c r="BM40" s="21">
        <f t="shared" si="11"/>
        <v>8767644.1508407854</v>
      </c>
      <c r="BN40" s="21">
        <f t="shared" si="11"/>
        <v>32264754.584310032</v>
      </c>
      <c r="BO40" s="21">
        <f t="shared" si="11"/>
        <v>63150274.539221108</v>
      </c>
      <c r="BP40" s="21">
        <f t="shared" si="11"/>
        <v>65549917.030787215</v>
      </c>
      <c r="BQ40" s="21">
        <f t="shared" si="11"/>
        <v>82776729.047966644</v>
      </c>
      <c r="BR40" s="21">
        <f t="shared" si="11"/>
        <v>22072894.910056286</v>
      </c>
      <c r="BS40" s="21">
        <f t="shared" si="11"/>
        <v>7377711.5271879509</v>
      </c>
      <c r="BT40" s="21">
        <f t="shared" si="9"/>
        <v>2502634.6248937533</v>
      </c>
      <c r="BU40" s="21">
        <f t="shared" si="9"/>
        <v>30810495.806576274</v>
      </c>
      <c r="BV40" s="21">
        <f t="shared" si="9"/>
        <v>20835961.639036968</v>
      </c>
      <c r="BW40" s="21">
        <f t="shared" si="9"/>
        <v>53635125.041854627</v>
      </c>
      <c r="BX40" s="21">
        <f t="shared" si="9"/>
        <v>25691037.095755965</v>
      </c>
      <c r="BY40" s="21">
        <f t="shared" si="6"/>
        <v>14040535.899972538</v>
      </c>
      <c r="BZ40" s="21">
        <f t="shared" si="6"/>
        <v>22700528.150199026</v>
      </c>
      <c r="CA40" s="22">
        <f t="shared" si="7"/>
        <v>452176244.04865921</v>
      </c>
      <c r="CC40" s="13">
        <v>1963</v>
      </c>
      <c r="CD40" s="53"/>
      <c r="CE40" s="53"/>
      <c r="CF40" s="53"/>
      <c r="CG40" s="53"/>
      <c r="CH40" s="53"/>
      <c r="CI40" s="53"/>
      <c r="CJ40" s="53"/>
      <c r="CK40" s="53"/>
      <c r="CL40" s="53"/>
      <c r="CM40" s="53"/>
      <c r="CN40" s="53"/>
      <c r="CO40" s="53"/>
      <c r="CP40" s="53"/>
      <c r="CQ40" s="53"/>
      <c r="CR40" s="54"/>
    </row>
    <row r="41" spans="2:96" x14ac:dyDescent="0.25">
      <c r="B41" s="13">
        <v>1964</v>
      </c>
      <c r="C41" s="82">
        <f t="shared" si="10"/>
        <v>113.15881075425204</v>
      </c>
      <c r="D41" s="82">
        <f t="shared" si="10"/>
        <v>434.25769482012402</v>
      </c>
      <c r="E41" s="82">
        <f t="shared" si="10"/>
        <v>687.37365942943234</v>
      </c>
      <c r="F41" s="82">
        <f t="shared" si="10"/>
        <v>959.88004138980978</v>
      </c>
      <c r="G41" s="82">
        <f t="shared" si="10"/>
        <v>2891.8177200054861</v>
      </c>
      <c r="H41" s="82">
        <f t="shared" si="10"/>
        <v>120.68365039942091</v>
      </c>
      <c r="I41" s="82">
        <f t="shared" si="10"/>
        <v>1853.9612399550715</v>
      </c>
      <c r="J41" s="82">
        <f t="shared" si="10"/>
        <v>880.48209108469109</v>
      </c>
      <c r="K41" s="82">
        <f t="shared" si="10"/>
        <v>2978.3476375718301</v>
      </c>
      <c r="L41" s="82">
        <f t="shared" si="10"/>
        <v>6875.4120538921734</v>
      </c>
      <c r="M41" s="82">
        <f t="shared" si="10"/>
        <v>6054.0142944973777</v>
      </c>
      <c r="N41" s="82">
        <f t="shared" si="10"/>
        <v>3319.5053971449215</v>
      </c>
      <c r="O41" s="82">
        <f t="shared" si="10"/>
        <v>3006.1517082449236</v>
      </c>
      <c r="P41" s="82">
        <f t="shared" si="10"/>
        <v>1475.5913292724481</v>
      </c>
      <c r="Q41" s="83">
        <f t="shared" si="10"/>
        <v>2261.5027927380943</v>
      </c>
      <c r="S41" s="13">
        <v>1964</v>
      </c>
      <c r="T41" s="58"/>
      <c r="U41" s="58"/>
      <c r="V41" s="58"/>
      <c r="W41" s="58"/>
      <c r="X41" s="58"/>
      <c r="Y41" s="58"/>
      <c r="Z41" s="58"/>
      <c r="AA41" s="58"/>
      <c r="AB41" s="58"/>
      <c r="AC41" s="58"/>
      <c r="AD41" s="58"/>
      <c r="AE41" s="58"/>
      <c r="AF41" s="58"/>
      <c r="AG41" s="58"/>
      <c r="AH41" s="59"/>
      <c r="AJ41" s="13">
        <v>1964</v>
      </c>
      <c r="AK41" s="339">
        <f>'FY25 Aurora Prices for SecR'!AF40</f>
        <v>25.376000000000001</v>
      </c>
      <c r="AL41" s="339">
        <f>'FY25 Aurora Prices for SecR'!AG40</f>
        <v>32.645000000000003</v>
      </c>
      <c r="AM41" s="339">
        <f>'FY25 Aurora Prices for SecR'!AH40</f>
        <v>42.042999999999999</v>
      </c>
      <c r="AN41" s="339">
        <f>'FY25 Aurora Prices for SecR'!AI40</f>
        <v>36.962000000000003</v>
      </c>
      <c r="AO41" s="339">
        <f>'FY25 Aurora Prices for SecR'!AJ40</f>
        <v>35.600999999999999</v>
      </c>
      <c r="AP41" s="339">
        <f>'FY25 Aurora Prices for SecR'!AK40</f>
        <v>37.155999999999999</v>
      </c>
      <c r="AQ41" s="339">
        <f>'FY25 Aurora Prices for SecR'!AL40</f>
        <v>20.693000000000001</v>
      </c>
      <c r="AR41" s="339">
        <f>'FY25 Aurora Prices for SecR'!AM40</f>
        <v>16.484999999999999</v>
      </c>
      <c r="AS41" s="339">
        <f>'FY25 Aurora Prices for SecR'!AN40</f>
        <v>0</v>
      </c>
      <c r="AT41" s="339">
        <f>'FY25 Aurora Prices for SecR'!AO40</f>
        <v>6.14</v>
      </c>
      <c r="AU41" s="339">
        <f>'FY25 Aurora Prices for SecR'!AP40</f>
        <v>27.914000000000001</v>
      </c>
      <c r="AV41" s="340">
        <f>'FY25 Aurora Prices for SecR'!AQ40</f>
        <v>30.379000000000001</v>
      </c>
      <c r="AX41" s="13">
        <v>1964</v>
      </c>
      <c r="AY41" s="74"/>
      <c r="AZ41" s="74"/>
      <c r="BA41" s="74"/>
      <c r="BB41" s="74"/>
      <c r="BC41" s="74"/>
      <c r="BD41" s="74"/>
      <c r="BE41" s="74"/>
      <c r="BF41" s="74"/>
      <c r="BG41" s="74"/>
      <c r="BH41" s="74"/>
      <c r="BI41" s="74"/>
      <c r="BJ41" s="75"/>
      <c r="BL41" s="13">
        <v>1964</v>
      </c>
      <c r="BM41" s="21">
        <f t="shared" si="11"/>
        <v>2136409.3783847257</v>
      </c>
      <c r="BN41" s="21">
        <f t="shared" si="11"/>
        <v>10206966.562130123</v>
      </c>
      <c r="BO41" s="21">
        <f t="shared" si="11"/>
        <v>21501042.567963369</v>
      </c>
      <c r="BP41" s="21">
        <f t="shared" si="11"/>
        <v>26396440.050848514</v>
      </c>
      <c r="BQ41" s="21">
        <f t="shared" si="11"/>
        <v>69183476.980743095</v>
      </c>
      <c r="BR41" s="21">
        <f t="shared" si="11"/>
        <v>3336186.5553952167</v>
      </c>
      <c r="BS41" s="21">
        <f t="shared" si="11"/>
        <v>13811047.177820506</v>
      </c>
      <c r="BT41" s="21">
        <f t="shared" si="9"/>
        <v>6559133.7278935853</v>
      </c>
      <c r="BU41" s="21">
        <f t="shared" si="9"/>
        <v>36528957.239196479</v>
      </c>
      <c r="BV41" s="21">
        <f t="shared" si="9"/>
        <v>0</v>
      </c>
      <c r="BW41" s="21">
        <f t="shared" si="9"/>
        <v>27655705.939551141</v>
      </c>
      <c r="BX41" s="21">
        <f t="shared" si="9"/>
        <v>33357842.516125198</v>
      </c>
      <c r="BY41" s="21">
        <f t="shared" si="6"/>
        <v>32222868.013036337</v>
      </c>
      <c r="BZ41" s="21">
        <f t="shared" si="6"/>
        <v>32275432.074216746</v>
      </c>
      <c r="CA41" s="22">
        <f t="shared" si="7"/>
        <v>315171508.78330499</v>
      </c>
      <c r="CC41" s="13">
        <v>1964</v>
      </c>
      <c r="CD41" s="53"/>
      <c r="CE41" s="53"/>
      <c r="CF41" s="53"/>
      <c r="CG41" s="53"/>
      <c r="CH41" s="53"/>
      <c r="CI41" s="53"/>
      <c r="CJ41" s="53"/>
      <c r="CK41" s="53"/>
      <c r="CL41" s="53"/>
      <c r="CM41" s="53"/>
      <c r="CN41" s="53"/>
      <c r="CO41" s="53"/>
      <c r="CP41" s="53"/>
      <c r="CQ41" s="53"/>
      <c r="CR41" s="54"/>
    </row>
    <row r="42" spans="2:96" x14ac:dyDescent="0.25">
      <c r="B42" s="13">
        <v>1965</v>
      </c>
      <c r="C42" s="82">
        <f t="shared" si="10"/>
        <v>1216.4443183717813</v>
      </c>
      <c r="D42" s="82">
        <f t="shared" si="10"/>
        <v>1613.5721027456939</v>
      </c>
      <c r="E42" s="82">
        <f t="shared" si="10"/>
        <v>4404.1813418644424</v>
      </c>
      <c r="F42" s="82">
        <f t="shared" si="10"/>
        <v>7014.5432714137296</v>
      </c>
      <c r="G42" s="82">
        <f t="shared" si="10"/>
        <v>8391.1425962052854</v>
      </c>
      <c r="H42" s="82">
        <f t="shared" si="10"/>
        <v>5425.3296352633806</v>
      </c>
      <c r="I42" s="82">
        <f t="shared" si="10"/>
        <v>2499.5165479720808</v>
      </c>
      <c r="J42" s="82">
        <f t="shared" si="10"/>
        <v>3271.5601781454407</v>
      </c>
      <c r="K42" s="82">
        <f t="shared" si="10"/>
        <v>4811.10284574458</v>
      </c>
      <c r="L42" s="82">
        <f t="shared" si="10"/>
        <v>4684.0521651526733</v>
      </c>
      <c r="M42" s="82">
        <f t="shared" si="10"/>
        <v>4233.0290071229774</v>
      </c>
      <c r="N42" s="82">
        <f t="shared" si="10"/>
        <v>3456.6638399429012</v>
      </c>
      <c r="O42" s="82">
        <f t="shared" si="10"/>
        <v>3521.4931096071932</v>
      </c>
      <c r="P42" s="82">
        <f t="shared" si="10"/>
        <v>541.85992972217809</v>
      </c>
      <c r="Q42" s="83">
        <f t="shared" si="10"/>
        <v>4060.6100378375431</v>
      </c>
      <c r="S42" s="13">
        <v>1965</v>
      </c>
      <c r="T42" s="58"/>
      <c r="U42" s="58"/>
      <c r="V42" s="58"/>
      <c r="W42" s="58"/>
      <c r="X42" s="58"/>
      <c r="Y42" s="58"/>
      <c r="Z42" s="58"/>
      <c r="AA42" s="58"/>
      <c r="AB42" s="58"/>
      <c r="AC42" s="58"/>
      <c r="AD42" s="58"/>
      <c r="AE42" s="58"/>
      <c r="AF42" s="58"/>
      <c r="AG42" s="58"/>
      <c r="AH42" s="59"/>
      <c r="AJ42" s="13">
        <v>1965</v>
      </c>
      <c r="AK42" s="339">
        <f>'FY25 Aurora Prices for SecR'!AF41</f>
        <v>19.39</v>
      </c>
      <c r="AL42" s="339">
        <f>'FY25 Aurora Prices for SecR'!AG41</f>
        <v>28.010999999999999</v>
      </c>
      <c r="AM42" s="339">
        <f>'FY25 Aurora Prices for SecR'!AH41</f>
        <v>29.655999999999999</v>
      </c>
      <c r="AN42" s="339">
        <f>'FY25 Aurora Prices for SecR'!AI41</f>
        <v>17.158999999999999</v>
      </c>
      <c r="AO42" s="339">
        <f>'FY25 Aurora Prices for SecR'!AJ41</f>
        <v>14.955</v>
      </c>
      <c r="AP42" s="339">
        <f>'FY25 Aurora Prices for SecR'!AK41</f>
        <v>18.984999999999999</v>
      </c>
      <c r="AQ42" s="339">
        <f>'FY25 Aurora Prices for SecR'!AL41</f>
        <v>10.510999999999999</v>
      </c>
      <c r="AR42" s="339">
        <f>'FY25 Aurora Prices for SecR'!AM41</f>
        <v>7.0549999999999997</v>
      </c>
      <c r="AS42" s="339">
        <f>'FY25 Aurora Prices for SecR'!AN41</f>
        <v>6.7149999999999999</v>
      </c>
      <c r="AT42" s="339">
        <f>'FY25 Aurora Prices for SecR'!AO41</f>
        <v>21.154</v>
      </c>
      <c r="AU42" s="339">
        <f>'FY25 Aurora Prices for SecR'!AP41</f>
        <v>25.753</v>
      </c>
      <c r="AV42" s="340">
        <f>'FY25 Aurora Prices for SecR'!AQ41</f>
        <v>31.884</v>
      </c>
      <c r="AX42" s="13">
        <v>1965</v>
      </c>
      <c r="AY42" s="74"/>
      <c r="AZ42" s="74"/>
      <c r="BA42" s="74"/>
      <c r="BB42" s="74"/>
      <c r="BC42" s="74"/>
      <c r="BD42" s="74"/>
      <c r="BE42" s="74"/>
      <c r="BF42" s="74"/>
      <c r="BG42" s="74"/>
      <c r="BH42" s="74"/>
      <c r="BI42" s="74"/>
      <c r="BJ42" s="75"/>
      <c r="BL42" s="13">
        <v>1965</v>
      </c>
      <c r="BM42" s="21">
        <f t="shared" si="11"/>
        <v>17548620.367922258</v>
      </c>
      <c r="BN42" s="21">
        <f t="shared" si="11"/>
        <v>32542393.082406934</v>
      </c>
      <c r="BO42" s="21">
        <f t="shared" si="11"/>
        <v>97174138.994502947</v>
      </c>
      <c r="BP42" s="21">
        <f t="shared" si="11"/>
        <v>89549735.707675993</v>
      </c>
      <c r="BQ42" s="21">
        <f t="shared" si="11"/>
        <v>84328969.217640027</v>
      </c>
      <c r="BR42" s="21">
        <f t="shared" si="11"/>
        <v>76631913.045353606</v>
      </c>
      <c r="BS42" s="21">
        <f t="shared" si="11"/>
        <v>9458070.6368644349</v>
      </c>
      <c r="BT42" s="21">
        <f t="shared" si="9"/>
        <v>12379452.851695221</v>
      </c>
      <c r="BU42" s="21">
        <f t="shared" si="9"/>
        <v>25253093.949085642</v>
      </c>
      <c r="BV42" s="21">
        <f t="shared" si="9"/>
        <v>22646455.408080146</v>
      </c>
      <c r="BW42" s="21">
        <f t="shared" si="9"/>
        <v>66621848.738809526</v>
      </c>
      <c r="BX42" s="21">
        <f t="shared" si="9"/>
        <v>32047006.993217833</v>
      </c>
      <c r="BY42" s="21">
        <f t="shared" si="6"/>
        <v>34824580.627858199</v>
      </c>
      <c r="BZ42" s="21">
        <f t="shared" si="6"/>
        <v>12439196.639468586</v>
      </c>
      <c r="CA42" s="22">
        <f t="shared" si="7"/>
        <v>613445476.26058137</v>
      </c>
      <c r="CC42" s="13">
        <v>1965</v>
      </c>
      <c r="CD42" s="53"/>
      <c r="CE42" s="53"/>
      <c r="CF42" s="53"/>
      <c r="CG42" s="53"/>
      <c r="CH42" s="53"/>
      <c r="CI42" s="53"/>
      <c r="CJ42" s="53"/>
      <c r="CK42" s="53"/>
      <c r="CL42" s="53"/>
      <c r="CM42" s="53"/>
      <c r="CN42" s="53"/>
      <c r="CO42" s="53"/>
      <c r="CP42" s="53"/>
      <c r="CQ42" s="53"/>
      <c r="CR42" s="54"/>
    </row>
    <row r="43" spans="2:96" x14ac:dyDescent="0.25">
      <c r="B43" s="13">
        <v>1966</v>
      </c>
      <c r="C43" s="82">
        <f t="shared" si="10"/>
        <v>468.82839584545127</v>
      </c>
      <c r="D43" s="82">
        <f t="shared" si="10"/>
        <v>499.95715853219463</v>
      </c>
      <c r="E43" s="82">
        <f t="shared" si="10"/>
        <v>963.10869114691286</v>
      </c>
      <c r="F43" s="82">
        <f t="shared" si="10"/>
        <v>2007.2022646879195</v>
      </c>
      <c r="G43" s="82">
        <f t="shared" si="10"/>
        <v>3825.9982610585857</v>
      </c>
      <c r="H43" s="82">
        <f t="shared" si="10"/>
        <v>1040.1545631759909</v>
      </c>
      <c r="I43" s="82">
        <f t="shared" si="10"/>
        <v>2355.6029942818814</v>
      </c>
      <c r="J43" s="82">
        <f t="shared" si="10"/>
        <v>1655.075539234891</v>
      </c>
      <c r="K43" s="82">
        <f t="shared" si="10"/>
        <v>1826.168350835479</v>
      </c>
      <c r="L43" s="82">
        <f t="shared" si="10"/>
        <v>3148.6429236839131</v>
      </c>
      <c r="M43" s="82">
        <f t="shared" si="10"/>
        <v>2701.9787699152475</v>
      </c>
      <c r="N43" s="82">
        <f t="shared" si="10"/>
        <v>1768.622353539462</v>
      </c>
      <c r="O43" s="82">
        <f t="shared" si="10"/>
        <v>576.55407066180305</v>
      </c>
      <c r="P43" s="82">
        <f t="shared" si="10"/>
        <v>333.4878165002674</v>
      </c>
      <c r="Q43" s="83">
        <f t="shared" si="10"/>
        <v>1667.5750897375801</v>
      </c>
      <c r="S43" s="13">
        <v>1966</v>
      </c>
      <c r="T43" s="58"/>
      <c r="U43" s="58"/>
      <c r="V43" s="58"/>
      <c r="W43" s="58"/>
      <c r="X43" s="58"/>
      <c r="Y43" s="58"/>
      <c r="Z43" s="58"/>
      <c r="AA43" s="58"/>
      <c r="AB43" s="58"/>
      <c r="AC43" s="58"/>
      <c r="AD43" s="58"/>
      <c r="AE43" s="58"/>
      <c r="AF43" s="58"/>
      <c r="AG43" s="58"/>
      <c r="AH43" s="59"/>
      <c r="AJ43" s="13">
        <v>1966</v>
      </c>
      <c r="AK43" s="339">
        <f>'FY25 Aurora Prices for SecR'!AF42</f>
        <v>23.169</v>
      </c>
      <c r="AL43" s="339">
        <f>'FY25 Aurora Prices for SecR'!AG42</f>
        <v>34.673999999999999</v>
      </c>
      <c r="AM43" s="339">
        <f>'FY25 Aurora Prices for SecR'!AH42</f>
        <v>41.338999999999999</v>
      </c>
      <c r="AN43" s="339">
        <f>'FY25 Aurora Prices for SecR'!AI42</f>
        <v>36.185000000000002</v>
      </c>
      <c r="AO43" s="339">
        <f>'FY25 Aurora Prices for SecR'!AJ42</f>
        <v>35.689</v>
      </c>
      <c r="AP43" s="339">
        <f>'FY25 Aurora Prices for SecR'!AK42</f>
        <v>33.768999999999998</v>
      </c>
      <c r="AQ43" s="339">
        <f>'FY25 Aurora Prices for SecR'!AL42</f>
        <v>14.502000000000001</v>
      </c>
      <c r="AR43" s="339">
        <f>'FY25 Aurora Prices for SecR'!AM42</f>
        <v>17.8</v>
      </c>
      <c r="AS43" s="339">
        <f>'FY25 Aurora Prices for SecR'!AN42</f>
        <v>9.2210000000000001</v>
      </c>
      <c r="AT43" s="339">
        <f>'FY25 Aurora Prices for SecR'!AO42</f>
        <v>25.85</v>
      </c>
      <c r="AU43" s="339">
        <f>'FY25 Aurora Prices for SecR'!AP42</f>
        <v>35.277999999999999</v>
      </c>
      <c r="AV43" s="340">
        <f>'FY25 Aurora Prices for SecR'!AQ42</f>
        <v>32.558999999999997</v>
      </c>
      <c r="AX43" s="13">
        <v>1966</v>
      </c>
      <c r="AY43" s="74"/>
      <c r="AZ43" s="74"/>
      <c r="BA43" s="74"/>
      <c r="BB43" s="74"/>
      <c r="BC43" s="74"/>
      <c r="BD43" s="74"/>
      <c r="BE43" s="74"/>
      <c r="BF43" s="74"/>
      <c r="BG43" s="74"/>
      <c r="BH43" s="74"/>
      <c r="BI43" s="74"/>
      <c r="BJ43" s="75"/>
      <c r="BL43" s="13">
        <v>1966</v>
      </c>
      <c r="BM43" s="21">
        <f t="shared" si="11"/>
        <v>8081540.116887386</v>
      </c>
      <c r="BN43" s="21">
        <f t="shared" si="11"/>
        <v>12481570.450760627</v>
      </c>
      <c r="BO43" s="21">
        <f t="shared" si="11"/>
        <v>29621578.936391737</v>
      </c>
      <c r="BP43" s="21">
        <f t="shared" si="11"/>
        <v>54037176.777112886</v>
      </c>
      <c r="BQ43" s="21">
        <f t="shared" si="11"/>
        <v>91758946.902954146</v>
      </c>
      <c r="BR43" s="21">
        <f t="shared" si="11"/>
        <v>26132984.706254188</v>
      </c>
      <c r="BS43" s="21">
        <f t="shared" si="11"/>
        <v>12297943.664307304</v>
      </c>
      <c r="BT43" s="21">
        <f t="shared" si="9"/>
        <v>8640685.9691943806</v>
      </c>
      <c r="BU43" s="21">
        <f t="shared" si="9"/>
        <v>24184312.703784417</v>
      </c>
      <c r="BV43" s="21">
        <f t="shared" si="9"/>
        <v>20904218.207488343</v>
      </c>
      <c r="BW43" s="21">
        <f t="shared" si="9"/>
        <v>51965536.494518004</v>
      </c>
      <c r="BX43" s="21">
        <f t="shared" si="9"/>
        <v>22461645.379739448</v>
      </c>
      <c r="BY43" s="21">
        <f t="shared" si="6"/>
        <v>7810435.0098459218</v>
      </c>
      <c r="BZ43" s="21">
        <f t="shared" si="6"/>
        <v>7817781.4685511878</v>
      </c>
      <c r="CA43" s="22">
        <f t="shared" si="7"/>
        <v>378196356.78778988</v>
      </c>
      <c r="CC43" s="13">
        <v>1966</v>
      </c>
      <c r="CD43" s="53"/>
      <c r="CE43" s="53"/>
      <c r="CF43" s="53"/>
      <c r="CG43" s="53"/>
      <c r="CH43" s="53"/>
      <c r="CI43" s="53"/>
      <c r="CJ43" s="53"/>
      <c r="CK43" s="53"/>
      <c r="CL43" s="53"/>
      <c r="CM43" s="53"/>
      <c r="CN43" s="53"/>
      <c r="CO43" s="53"/>
      <c r="CP43" s="53"/>
      <c r="CQ43" s="53"/>
      <c r="CR43" s="54"/>
    </row>
    <row r="44" spans="2:96" x14ac:dyDescent="0.25">
      <c r="B44" s="13">
        <v>1967</v>
      </c>
      <c r="C44" s="82">
        <f t="shared" si="10"/>
        <v>-181.44836052666869</v>
      </c>
      <c r="D44" s="82">
        <f t="shared" si="10"/>
        <v>333.29552978128413</v>
      </c>
      <c r="E44" s="82">
        <f t="shared" si="10"/>
        <v>1513.7144722075018</v>
      </c>
      <c r="F44" s="82">
        <f t="shared" si="10"/>
        <v>4631.1556696886291</v>
      </c>
      <c r="G44" s="82">
        <f t="shared" si="10"/>
        <v>6395.645732265285</v>
      </c>
      <c r="H44" s="82">
        <f t="shared" si="10"/>
        <v>3297.3378740726803</v>
      </c>
      <c r="I44" s="82">
        <f t="shared" si="10"/>
        <v>2004.4834635176012</v>
      </c>
      <c r="J44" s="82">
        <f t="shared" si="10"/>
        <v>856.22010102045078</v>
      </c>
      <c r="K44" s="82">
        <f t="shared" si="10"/>
        <v>2559.4304144898297</v>
      </c>
      <c r="L44" s="82">
        <f t="shared" si="10"/>
        <v>6167.2734732490726</v>
      </c>
      <c r="M44" s="82">
        <f t="shared" si="10"/>
        <v>4874.3247609666778</v>
      </c>
      <c r="N44" s="82">
        <f t="shared" si="10"/>
        <v>2293.9208802493722</v>
      </c>
      <c r="O44" s="82">
        <f t="shared" si="10"/>
        <v>2077.8814880815635</v>
      </c>
      <c r="P44" s="82">
        <f t="shared" si="10"/>
        <v>651.38878859387751</v>
      </c>
      <c r="Q44" s="83">
        <f t="shared" si="10"/>
        <v>2822.984810319389</v>
      </c>
      <c r="S44" s="13">
        <v>1967</v>
      </c>
      <c r="T44" s="58"/>
      <c r="U44" s="58"/>
      <c r="V44" s="58"/>
      <c r="W44" s="58"/>
      <c r="X44" s="58"/>
      <c r="Y44" s="58"/>
      <c r="Z44" s="58"/>
      <c r="AA44" s="58"/>
      <c r="AB44" s="58"/>
      <c r="AC44" s="58"/>
      <c r="AD44" s="58"/>
      <c r="AE44" s="58"/>
      <c r="AF44" s="58"/>
      <c r="AG44" s="58"/>
      <c r="AH44" s="59"/>
      <c r="AJ44" s="13">
        <v>1967</v>
      </c>
      <c r="AK44" s="339">
        <f>'FY25 Aurora Prices for SecR'!AF43</f>
        <v>26.725999999999999</v>
      </c>
      <c r="AL44" s="339">
        <f>'FY25 Aurora Prices for SecR'!AG43</f>
        <v>36.277000000000001</v>
      </c>
      <c r="AM44" s="339">
        <f>'FY25 Aurora Prices for SecR'!AH43</f>
        <v>37.966999999999999</v>
      </c>
      <c r="AN44" s="339">
        <f>'FY25 Aurora Prices for SecR'!AI43</f>
        <v>24.594999999999999</v>
      </c>
      <c r="AO44" s="339">
        <f>'FY25 Aurora Prices for SecR'!AJ43</f>
        <v>27.803000000000001</v>
      </c>
      <c r="AP44" s="339">
        <f>'FY25 Aurora Prices for SecR'!AK43</f>
        <v>30.626999999999999</v>
      </c>
      <c r="AQ44" s="339">
        <f>'FY25 Aurora Prices for SecR'!AL43</f>
        <v>21.952000000000002</v>
      </c>
      <c r="AR44" s="339">
        <f>'FY25 Aurora Prices for SecR'!AM43</f>
        <v>16.969000000000001</v>
      </c>
      <c r="AS44" s="339">
        <f>'FY25 Aurora Prices for SecR'!AN43</f>
        <v>0</v>
      </c>
      <c r="AT44" s="339">
        <f>'FY25 Aurora Prices for SecR'!AO43</f>
        <v>12.927</v>
      </c>
      <c r="AU44" s="339">
        <f>'FY25 Aurora Prices for SecR'!AP43</f>
        <v>27.532</v>
      </c>
      <c r="AV44" s="340">
        <f>'FY25 Aurora Prices for SecR'!AQ43</f>
        <v>32.438000000000002</v>
      </c>
      <c r="AX44" s="13">
        <v>1967</v>
      </c>
      <c r="AY44" s="74"/>
      <c r="AZ44" s="74"/>
      <c r="BA44" s="74"/>
      <c r="BB44" s="74"/>
      <c r="BC44" s="74"/>
      <c r="BD44" s="74"/>
      <c r="BE44" s="74"/>
      <c r="BF44" s="74"/>
      <c r="BG44" s="74"/>
      <c r="BH44" s="74"/>
      <c r="BI44" s="74"/>
      <c r="BJ44" s="75"/>
      <c r="BL44" s="13">
        <v>1967</v>
      </c>
      <c r="BM44" s="21">
        <f t="shared" si="11"/>
        <v>-3607945.3292761962</v>
      </c>
      <c r="BN44" s="21">
        <f t="shared" si="11"/>
        <v>8705492.5923904646</v>
      </c>
      <c r="BO44" s="21">
        <f t="shared" si="11"/>
        <v>42758570.840528853</v>
      </c>
      <c r="BP44" s="21">
        <f t="shared" si="11"/>
        <v>84744035.629817918</v>
      </c>
      <c r="BQ44" s="21">
        <f t="shared" si="11"/>
        <v>119493788.9336834</v>
      </c>
      <c r="BR44" s="21">
        <f t="shared" si="11"/>
        <v>75134749.899502635</v>
      </c>
      <c r="BS44" s="21">
        <f t="shared" si="11"/>
        <v>15840871.556809817</v>
      </c>
      <c r="BT44" s="21">
        <f t="shared" si="9"/>
        <v>6766467.7167363372</v>
      </c>
      <c r="BU44" s="21">
        <f t="shared" si="9"/>
        <v>32312645.179387573</v>
      </c>
      <c r="BV44" s="21">
        <f t="shared" si="9"/>
        <v>0</v>
      </c>
      <c r="BW44" s="21">
        <f t="shared" si="9"/>
        <v>46879734.761652082</v>
      </c>
      <c r="BX44" s="21">
        <f t="shared" si="9"/>
        <v>22736242.683009259</v>
      </c>
      <c r="BY44" s="21">
        <f t="shared" si="6"/>
        <v>21967961.521866858</v>
      </c>
      <c r="BZ44" s="21">
        <f t="shared" si="6"/>
        <v>15213419.657573903</v>
      </c>
      <c r="CA44" s="22">
        <f t="shared" si="7"/>
        <v>488946035.64368284</v>
      </c>
      <c r="CC44" s="13">
        <v>1967</v>
      </c>
      <c r="CD44" s="53"/>
      <c r="CE44" s="53"/>
      <c r="CF44" s="53"/>
      <c r="CG44" s="53"/>
      <c r="CH44" s="53"/>
      <c r="CI44" s="53"/>
      <c r="CJ44" s="53"/>
      <c r="CK44" s="53"/>
      <c r="CL44" s="53"/>
      <c r="CM44" s="53"/>
      <c r="CN44" s="53"/>
      <c r="CO44" s="53"/>
      <c r="CP44" s="53"/>
      <c r="CQ44" s="53"/>
      <c r="CR44" s="54"/>
    </row>
    <row r="45" spans="2:96" x14ac:dyDescent="0.25">
      <c r="B45" s="13">
        <v>1968</v>
      </c>
      <c r="C45" s="82">
        <f t="shared" si="10"/>
        <v>341.52801392308174</v>
      </c>
      <c r="D45" s="82">
        <f t="shared" si="10"/>
        <v>1488.1345272976041</v>
      </c>
      <c r="E45" s="82">
        <f t="shared" si="10"/>
        <v>1106.8047768806327</v>
      </c>
      <c r="F45" s="82">
        <f t="shared" si="10"/>
        <v>4011.2868861487295</v>
      </c>
      <c r="G45" s="82">
        <f t="shared" si="10"/>
        <v>3878.9591725597847</v>
      </c>
      <c r="H45" s="82">
        <f t="shared" si="10"/>
        <v>4104.6597660348816</v>
      </c>
      <c r="I45" s="82">
        <f t="shared" si="10"/>
        <v>53.589668805380825</v>
      </c>
      <c r="J45" s="82">
        <f t="shared" si="10"/>
        <v>-762.22615672006941</v>
      </c>
      <c r="K45" s="82">
        <f t="shared" si="10"/>
        <v>2113.384184166619</v>
      </c>
      <c r="L45" s="82">
        <f t="shared" si="10"/>
        <v>3884.7752966052731</v>
      </c>
      <c r="M45" s="82">
        <f t="shared" si="10"/>
        <v>3228.8383558407077</v>
      </c>
      <c r="N45" s="82">
        <f t="shared" si="10"/>
        <v>2595.5799670280212</v>
      </c>
      <c r="O45" s="82">
        <f t="shared" si="10"/>
        <v>2151.4353148494238</v>
      </c>
      <c r="P45" s="82">
        <f t="shared" si="10"/>
        <v>1988.1625594270881</v>
      </c>
      <c r="Q45" s="83">
        <f t="shared" si="10"/>
        <v>2348.5974448729812</v>
      </c>
      <c r="S45" s="13">
        <v>1968</v>
      </c>
      <c r="T45" s="58"/>
      <c r="U45" s="58"/>
      <c r="V45" s="58"/>
      <c r="W45" s="58"/>
      <c r="X45" s="58"/>
      <c r="Y45" s="58"/>
      <c r="Z45" s="58"/>
      <c r="AA45" s="58"/>
      <c r="AB45" s="58"/>
      <c r="AC45" s="58"/>
      <c r="AD45" s="58"/>
      <c r="AE45" s="58"/>
      <c r="AF45" s="58"/>
      <c r="AG45" s="58"/>
      <c r="AH45" s="59"/>
      <c r="AJ45" s="13">
        <v>1968</v>
      </c>
      <c r="AK45" s="339">
        <f>'FY25 Aurora Prices for SecR'!AF44</f>
        <v>23.166</v>
      </c>
      <c r="AL45" s="339">
        <f>'FY25 Aurora Prices for SecR'!AG44</f>
        <v>29.905999999999999</v>
      </c>
      <c r="AM45" s="339">
        <f>'FY25 Aurora Prices for SecR'!AH44</f>
        <v>41.787999999999997</v>
      </c>
      <c r="AN45" s="339">
        <f>'FY25 Aurora Prices for SecR'!AI44</f>
        <v>27.506</v>
      </c>
      <c r="AO45" s="339">
        <f>'FY25 Aurora Prices for SecR'!AJ44</f>
        <v>34.963999999999999</v>
      </c>
      <c r="AP45" s="339">
        <f>'FY25 Aurora Prices for SecR'!AK44</f>
        <v>25.576000000000001</v>
      </c>
      <c r="AQ45" s="339">
        <f>'FY25 Aurora Prices for SecR'!AL44</f>
        <v>32.398000000000003</v>
      </c>
      <c r="AR45" s="339">
        <f>'FY25 Aurora Prices for SecR'!AM44</f>
        <v>20.498999999999999</v>
      </c>
      <c r="AS45" s="339">
        <f>'FY25 Aurora Prices for SecR'!AN44</f>
        <v>4.78</v>
      </c>
      <c r="AT45" s="339">
        <f>'FY25 Aurora Prices for SecR'!AO44</f>
        <v>22.495999999999999</v>
      </c>
      <c r="AU45" s="339">
        <f>'FY25 Aurora Prices for SecR'!AP44</f>
        <v>28.161999999999999</v>
      </c>
      <c r="AV45" s="340">
        <f>'FY25 Aurora Prices for SecR'!AQ44</f>
        <v>24.974</v>
      </c>
      <c r="AX45" s="13">
        <v>1968</v>
      </c>
      <c r="AY45" s="74"/>
      <c r="AZ45" s="74"/>
      <c r="BA45" s="74"/>
      <c r="BB45" s="74"/>
      <c r="BC45" s="74"/>
      <c r="BD45" s="74"/>
      <c r="BE45" s="74"/>
      <c r="BF45" s="74"/>
      <c r="BG45" s="74"/>
      <c r="BH45" s="74"/>
      <c r="BI45" s="74"/>
      <c r="BJ45" s="75"/>
      <c r="BL45" s="13">
        <v>1968</v>
      </c>
      <c r="BM45" s="21">
        <f t="shared" si="11"/>
        <v>5886407.4500833312</v>
      </c>
      <c r="BN45" s="21">
        <f t="shared" si="11"/>
        <v>32042988.844820745</v>
      </c>
      <c r="BO45" s="21">
        <f t="shared" si="11"/>
        <v>34410861.564118177</v>
      </c>
      <c r="BP45" s="21">
        <f t="shared" si="11"/>
        <v>82088836.07526277</v>
      </c>
      <c r="BQ45" s="21">
        <f t="shared" si="11"/>
        <v>91139279.958303556</v>
      </c>
      <c r="BR45" s="21">
        <f t="shared" si="11"/>
        <v>78105698.963024452</v>
      </c>
      <c r="BS45" s="21">
        <f t="shared" si="11"/>
        <v>625031.31238442217</v>
      </c>
      <c r="BT45" s="21">
        <f t="shared" si="9"/>
        <v>-8890057.0891500525</v>
      </c>
      <c r="BU45" s="21">
        <f t="shared" si="9"/>
        <v>32231763.21907625</v>
      </c>
      <c r="BV45" s="21">
        <f t="shared" si="9"/>
        <v>13369842.660796707</v>
      </c>
      <c r="BW45" s="21">
        <f t="shared" si="9"/>
        <v>54041145.053826459</v>
      </c>
      <c r="BX45" s="21">
        <f t="shared" si="9"/>
        <v>26314820.291319523</v>
      </c>
      <c r="BY45" s="21">
        <f t="shared" si="6"/>
        <v>23266068.993327156</v>
      </c>
      <c r="BZ45" s="21">
        <f t="shared" si="6"/>
        <v>35749707.666575111</v>
      </c>
      <c r="CA45" s="22">
        <f t="shared" si="7"/>
        <v>500382394.96376866</v>
      </c>
      <c r="CC45" s="13">
        <v>1968</v>
      </c>
      <c r="CD45" s="53"/>
      <c r="CE45" s="53"/>
      <c r="CF45" s="53"/>
      <c r="CG45" s="53"/>
      <c r="CH45" s="53"/>
      <c r="CI45" s="53"/>
      <c r="CJ45" s="53"/>
      <c r="CK45" s="53"/>
      <c r="CL45" s="53"/>
      <c r="CM45" s="53"/>
      <c r="CN45" s="53"/>
      <c r="CO45" s="53"/>
      <c r="CP45" s="53"/>
      <c r="CQ45" s="53"/>
      <c r="CR45" s="54"/>
    </row>
    <row r="46" spans="2:96" x14ac:dyDescent="0.25">
      <c r="B46" s="13">
        <v>1969</v>
      </c>
      <c r="C46" s="82">
        <f t="shared" si="10"/>
        <v>1364.4222074662221</v>
      </c>
      <c r="D46" s="82">
        <f t="shared" si="10"/>
        <v>2704.0804549985742</v>
      </c>
      <c r="E46" s="82">
        <f t="shared" si="10"/>
        <v>2244.7485824477435</v>
      </c>
      <c r="F46" s="82">
        <f t="shared" si="10"/>
        <v>6103.8237339942298</v>
      </c>
      <c r="G46" s="82">
        <f t="shared" si="10"/>
        <v>6589.8781660915856</v>
      </c>
      <c r="H46" s="82">
        <f t="shared" si="10"/>
        <v>3662.7030118779803</v>
      </c>
      <c r="I46" s="82">
        <f t="shared" si="10"/>
        <v>5453.3001703491818</v>
      </c>
      <c r="J46" s="82">
        <f t="shared" si="10"/>
        <v>4926.8122099425509</v>
      </c>
      <c r="K46" s="82">
        <f t="shared" si="10"/>
        <v>5153.8439880537799</v>
      </c>
      <c r="L46" s="82">
        <f t="shared" si="10"/>
        <v>4038.5974715812727</v>
      </c>
      <c r="M46" s="82">
        <f t="shared" si="10"/>
        <v>3503.9139952931782</v>
      </c>
      <c r="N46" s="82">
        <f t="shared" si="10"/>
        <v>1663.1729354699719</v>
      </c>
      <c r="O46" s="82">
        <f t="shared" si="10"/>
        <v>1389.584374143953</v>
      </c>
      <c r="P46" s="82">
        <f t="shared" si="10"/>
        <v>463.45206239330764</v>
      </c>
      <c r="Q46" s="83">
        <f t="shared" si="10"/>
        <v>3546.9454101467236</v>
      </c>
      <c r="S46" s="13">
        <v>1969</v>
      </c>
      <c r="T46" s="58"/>
      <c r="U46" s="58"/>
      <c r="V46" s="58"/>
      <c r="W46" s="58"/>
      <c r="X46" s="58"/>
      <c r="Y46" s="58"/>
      <c r="Z46" s="58"/>
      <c r="AA46" s="58"/>
      <c r="AB46" s="58"/>
      <c r="AC46" s="58"/>
      <c r="AD46" s="58"/>
      <c r="AE46" s="58"/>
      <c r="AF46" s="58"/>
      <c r="AG46" s="58"/>
      <c r="AH46" s="59"/>
      <c r="AJ46" s="13">
        <v>1969</v>
      </c>
      <c r="AK46" s="339">
        <f>'FY25 Aurora Prices for SecR'!AF45</f>
        <v>15.577999999999999</v>
      </c>
      <c r="AL46" s="339">
        <f>'FY25 Aurora Prices for SecR'!AG45</f>
        <v>23.201000000000001</v>
      </c>
      <c r="AM46" s="339">
        <f>'FY25 Aurora Prices for SecR'!AH45</f>
        <v>36.021000000000001</v>
      </c>
      <c r="AN46" s="339">
        <f>'FY25 Aurora Prices for SecR'!AI45</f>
        <v>20.257999999999999</v>
      </c>
      <c r="AO46" s="339">
        <f>'FY25 Aurora Prices for SecR'!AJ45</f>
        <v>25.504999999999999</v>
      </c>
      <c r="AP46" s="339">
        <f>'FY25 Aurora Prices for SecR'!AK45</f>
        <v>27.79</v>
      </c>
      <c r="AQ46" s="339">
        <f>'FY25 Aurora Prices for SecR'!AL45</f>
        <v>2.3610000000000002</v>
      </c>
      <c r="AR46" s="339">
        <f>'FY25 Aurora Prices for SecR'!AM45</f>
        <v>3.7240000000000002</v>
      </c>
      <c r="AS46" s="339">
        <f>'FY25 Aurora Prices for SecR'!AN45</f>
        <v>3.262</v>
      </c>
      <c r="AT46" s="339">
        <f>'FY25 Aurora Prices for SecR'!AO45</f>
        <v>20.448</v>
      </c>
      <c r="AU46" s="339">
        <f>'FY25 Aurora Prices for SecR'!AP45</f>
        <v>30.891999999999999</v>
      </c>
      <c r="AV46" s="340">
        <f>'FY25 Aurora Prices for SecR'!AQ45</f>
        <v>32.457999999999998</v>
      </c>
      <c r="AX46" s="13">
        <v>1969</v>
      </c>
      <c r="AY46" s="74"/>
      <c r="AZ46" s="74"/>
      <c r="BA46" s="74"/>
      <c r="BB46" s="74"/>
      <c r="BC46" s="74"/>
      <c r="BD46" s="74"/>
      <c r="BE46" s="74"/>
      <c r="BF46" s="74"/>
      <c r="BG46" s="74"/>
      <c r="BH46" s="74"/>
      <c r="BI46" s="74"/>
      <c r="BJ46" s="75"/>
      <c r="BL46" s="13">
        <v>1969</v>
      </c>
      <c r="BM46" s="21">
        <f t="shared" si="11"/>
        <v>15813697.04604415</v>
      </c>
      <c r="BN46" s="21">
        <f t="shared" si="11"/>
        <v>45170906.858223781</v>
      </c>
      <c r="BO46" s="21">
        <f t="shared" si="11"/>
        <v>60158417.984132521</v>
      </c>
      <c r="BP46" s="21">
        <f t="shared" si="11"/>
        <v>91996538.335221782</v>
      </c>
      <c r="BQ46" s="21">
        <f t="shared" si="11"/>
        <v>112946294.24478348</v>
      </c>
      <c r="BR46" s="21">
        <f t="shared" si="11"/>
        <v>75729168.424866259</v>
      </c>
      <c r="BS46" s="21">
        <f t="shared" si="11"/>
        <v>4635087.0127899917</v>
      </c>
      <c r="BT46" s="21">
        <f t="shared" si="9"/>
        <v>4187593.3059627707</v>
      </c>
      <c r="BU46" s="21">
        <f t="shared" si="9"/>
        <v>14279528.768565133</v>
      </c>
      <c r="BV46" s="21">
        <f t="shared" si="9"/>
        <v>9485211.565654641</v>
      </c>
      <c r="BW46" s="21">
        <f t="shared" si="9"/>
        <v>53306136.831561647</v>
      </c>
      <c r="BX46" s="21">
        <f t="shared" si="9"/>
        <v>18496345.796113811</v>
      </c>
      <c r="BY46" s="21">
        <f t="shared" si="6"/>
        <v>16483983.546645118</v>
      </c>
      <c r="BZ46" s="21">
        <f t="shared" si="6"/>
        <v>10830763.469636623</v>
      </c>
      <c r="CA46" s="22">
        <f t="shared" si="7"/>
        <v>533519673.19020158</v>
      </c>
      <c r="CC46" s="13">
        <v>1969</v>
      </c>
      <c r="CD46" s="53"/>
      <c r="CE46" s="53"/>
      <c r="CF46" s="53"/>
      <c r="CG46" s="53"/>
      <c r="CH46" s="53"/>
      <c r="CI46" s="53"/>
      <c r="CJ46" s="53"/>
      <c r="CK46" s="53"/>
      <c r="CL46" s="53"/>
      <c r="CM46" s="53"/>
      <c r="CN46" s="53"/>
      <c r="CO46" s="53"/>
      <c r="CP46" s="53"/>
      <c r="CQ46" s="53"/>
      <c r="CR46" s="54"/>
    </row>
    <row r="47" spans="2:96" x14ac:dyDescent="0.25">
      <c r="B47" s="13">
        <v>1970</v>
      </c>
      <c r="C47" s="82">
        <f t="shared" si="10"/>
        <v>107.97317815550196</v>
      </c>
      <c r="D47" s="82">
        <f t="shared" si="10"/>
        <v>1032.4471584225548</v>
      </c>
      <c r="E47" s="82">
        <f t="shared" si="10"/>
        <v>155.27744336524211</v>
      </c>
      <c r="F47" s="82">
        <f t="shared" si="10"/>
        <v>2595.4145822501305</v>
      </c>
      <c r="G47" s="82">
        <f t="shared" si="10"/>
        <v>4798.5342396963852</v>
      </c>
      <c r="H47" s="82">
        <f t="shared" si="10"/>
        <v>1420.5217361709711</v>
      </c>
      <c r="I47" s="82">
        <f t="shared" si="10"/>
        <v>282.30019081272076</v>
      </c>
      <c r="J47" s="82">
        <f t="shared" si="10"/>
        <v>-500.98440253010904</v>
      </c>
      <c r="K47" s="82">
        <f t="shared" si="10"/>
        <v>2830.4798778340291</v>
      </c>
      <c r="L47" s="82">
        <f t="shared" si="10"/>
        <v>5957.7326351835736</v>
      </c>
      <c r="M47" s="82">
        <f t="shared" si="10"/>
        <v>962.36915072119791</v>
      </c>
      <c r="N47" s="82">
        <f t="shared" si="10"/>
        <v>897.88850848678157</v>
      </c>
      <c r="O47" s="82">
        <f t="shared" si="10"/>
        <v>773.60541298860335</v>
      </c>
      <c r="P47" s="82">
        <f t="shared" si="10"/>
        <v>442.38738019778793</v>
      </c>
      <c r="Q47" s="83">
        <f t="shared" si="10"/>
        <v>1753.9157199571964</v>
      </c>
      <c r="S47" s="13">
        <v>1970</v>
      </c>
      <c r="T47" s="58"/>
      <c r="U47" s="58"/>
      <c r="V47" s="58"/>
      <c r="W47" s="58"/>
      <c r="X47" s="58"/>
      <c r="Y47" s="58"/>
      <c r="Z47" s="58"/>
      <c r="AA47" s="58"/>
      <c r="AB47" s="58"/>
      <c r="AC47" s="58"/>
      <c r="AD47" s="58"/>
      <c r="AE47" s="58"/>
      <c r="AF47" s="58"/>
      <c r="AG47" s="58"/>
      <c r="AH47" s="59"/>
      <c r="AJ47" s="13">
        <v>1970</v>
      </c>
      <c r="AK47" s="339">
        <f>'FY25 Aurora Prices for SecR'!AF46</f>
        <v>24.905000000000001</v>
      </c>
      <c r="AL47" s="339">
        <f>'FY25 Aurora Prices for SecR'!AG46</f>
        <v>30.462</v>
      </c>
      <c r="AM47" s="339">
        <f>'FY25 Aurora Prices for SecR'!AH46</f>
        <v>44.472999999999999</v>
      </c>
      <c r="AN47" s="339">
        <f>'FY25 Aurora Prices for SecR'!AI46</f>
        <v>32.826999999999998</v>
      </c>
      <c r="AO47" s="339">
        <f>'FY25 Aurora Prices for SecR'!AJ46</f>
        <v>31.803999999999998</v>
      </c>
      <c r="AP47" s="339">
        <f>'FY25 Aurora Prices for SecR'!AK46</f>
        <v>34.923000000000002</v>
      </c>
      <c r="AQ47" s="339">
        <f>'FY25 Aurora Prices for SecR'!AL46</f>
        <v>31.155999999999999</v>
      </c>
      <c r="AR47" s="339">
        <f>'FY25 Aurora Prices for SecR'!AM46</f>
        <v>19.530999999999999</v>
      </c>
      <c r="AS47" s="339">
        <f>'FY25 Aurora Prices for SecR'!AN46</f>
        <v>0</v>
      </c>
      <c r="AT47" s="339">
        <f>'FY25 Aurora Prices for SecR'!AO46</f>
        <v>34.881</v>
      </c>
      <c r="AU47" s="339">
        <f>'FY25 Aurora Prices for SecR'!AP46</f>
        <v>39.828000000000003</v>
      </c>
      <c r="AV47" s="340">
        <f>'FY25 Aurora Prices for SecR'!AQ46</f>
        <v>34.186</v>
      </c>
      <c r="AX47" s="13">
        <v>1970</v>
      </c>
      <c r="AY47" s="74"/>
      <c r="AZ47" s="74"/>
      <c r="BA47" s="74"/>
      <c r="BB47" s="74"/>
      <c r="BC47" s="74"/>
      <c r="BD47" s="74"/>
      <c r="BE47" s="74"/>
      <c r="BF47" s="74"/>
      <c r="BG47" s="74"/>
      <c r="BH47" s="74"/>
      <c r="BI47" s="74"/>
      <c r="BJ47" s="75"/>
      <c r="BL47" s="13">
        <v>1970</v>
      </c>
      <c r="BM47" s="21">
        <f t="shared" si="11"/>
        <v>2000669.5694603056</v>
      </c>
      <c r="BN47" s="21">
        <f t="shared" si="11"/>
        <v>22644291.844704863</v>
      </c>
      <c r="BO47" s="21">
        <f t="shared" si="11"/>
        <v>5137806.3816541145</v>
      </c>
      <c r="BP47" s="21">
        <f t="shared" si="11"/>
        <v>63388557.82169462</v>
      </c>
      <c r="BQ47" s="21">
        <f t="shared" si="11"/>
        <v>102555655.74865219</v>
      </c>
      <c r="BR47" s="21">
        <f t="shared" si="11"/>
        <v>36909007.160670325</v>
      </c>
      <c r="BS47" s="21">
        <f t="shared" si="11"/>
        <v>3166324.1081860061</v>
      </c>
      <c r="BT47" s="21">
        <f t="shared" si="9"/>
        <v>-5619121.2162821079</v>
      </c>
      <c r="BU47" s="21">
        <f t="shared" si="9"/>
        <v>41129884.255518459</v>
      </c>
      <c r="BV47" s="21">
        <f t="shared" si="9"/>
        <v>0</v>
      </c>
      <c r="BW47" s="21">
        <f t="shared" si="9"/>
        <v>24974888.369651742</v>
      </c>
      <c r="BX47" s="21">
        <f t="shared" si="9"/>
        <v>12873997.265764153</v>
      </c>
      <c r="BY47" s="21">
        <f t="shared" si="6"/>
        <v>11831484.053187877</v>
      </c>
      <c r="BZ47" s="21">
        <f t="shared" si="6"/>
        <v>10888887.585197937</v>
      </c>
      <c r="CA47" s="22">
        <f t="shared" si="7"/>
        <v>331882332.94806051</v>
      </c>
      <c r="CC47" s="13">
        <v>1970</v>
      </c>
      <c r="CD47" s="53"/>
      <c r="CE47" s="53"/>
      <c r="CF47" s="53"/>
      <c r="CG47" s="53"/>
      <c r="CH47" s="53"/>
      <c r="CI47" s="53"/>
      <c r="CJ47" s="53"/>
      <c r="CK47" s="53"/>
      <c r="CL47" s="53"/>
      <c r="CM47" s="53"/>
      <c r="CN47" s="53"/>
      <c r="CO47" s="53"/>
      <c r="CP47" s="53"/>
      <c r="CQ47" s="53"/>
      <c r="CR47" s="54"/>
    </row>
    <row r="48" spans="2:96" x14ac:dyDescent="0.25">
      <c r="B48" s="13">
        <v>1971</v>
      </c>
      <c r="C48" s="82">
        <f t="shared" si="10"/>
        <v>-161.77316367559797</v>
      </c>
      <c r="D48" s="82">
        <f t="shared" si="10"/>
        <v>439.35002680768412</v>
      </c>
      <c r="E48" s="82">
        <f t="shared" si="10"/>
        <v>452.60469477386232</v>
      </c>
      <c r="F48" s="82">
        <f t="shared" si="10"/>
        <v>6285.9218823396295</v>
      </c>
      <c r="G48" s="82">
        <f t="shared" si="10"/>
        <v>8039.8919338474852</v>
      </c>
      <c r="H48" s="82">
        <f t="shared" si="10"/>
        <v>4993.6535039768805</v>
      </c>
      <c r="I48" s="82">
        <f t="shared" si="10"/>
        <v>3816.8945361868309</v>
      </c>
      <c r="J48" s="82">
        <f t="shared" si="10"/>
        <v>3507.1403265319204</v>
      </c>
      <c r="K48" s="82">
        <f t="shared" si="10"/>
        <v>6121.78956004888</v>
      </c>
      <c r="L48" s="82">
        <f t="shared" si="10"/>
        <v>6764.8572586389737</v>
      </c>
      <c r="M48" s="82">
        <f t="shared" si="10"/>
        <v>5421.9283092418773</v>
      </c>
      <c r="N48" s="82">
        <f t="shared" si="10"/>
        <v>3487.8446615925914</v>
      </c>
      <c r="O48" s="82">
        <f t="shared" si="10"/>
        <v>4016.3156022363937</v>
      </c>
      <c r="P48" s="82">
        <f t="shared" si="10"/>
        <v>887.6979931400474</v>
      </c>
      <c r="Q48" s="83">
        <f t="shared" si="10"/>
        <v>3889.7888304186308</v>
      </c>
      <c r="S48" s="13">
        <v>1971</v>
      </c>
      <c r="T48" s="58"/>
      <c r="U48" s="58"/>
      <c r="V48" s="58"/>
      <c r="W48" s="58"/>
      <c r="X48" s="58"/>
      <c r="Y48" s="58"/>
      <c r="Z48" s="58"/>
      <c r="AA48" s="58"/>
      <c r="AB48" s="58"/>
      <c r="AC48" s="58"/>
      <c r="AD48" s="58"/>
      <c r="AE48" s="58"/>
      <c r="AF48" s="58"/>
      <c r="AG48" s="58"/>
      <c r="AH48" s="59"/>
      <c r="AJ48" s="13">
        <v>1971</v>
      </c>
      <c r="AK48" s="339">
        <f>'FY25 Aurora Prices for SecR'!AF47</f>
        <v>30.422000000000001</v>
      </c>
      <c r="AL48" s="339">
        <f>'FY25 Aurora Prices for SecR'!AG47</f>
        <v>34.03</v>
      </c>
      <c r="AM48" s="339">
        <f>'FY25 Aurora Prices for SecR'!AH47</f>
        <v>42.728999999999999</v>
      </c>
      <c r="AN48" s="339">
        <f>'FY25 Aurora Prices for SecR'!AI47</f>
        <v>18.402999999999999</v>
      </c>
      <c r="AO48" s="339">
        <f>'FY25 Aurora Prices for SecR'!AJ47</f>
        <v>12.631</v>
      </c>
      <c r="AP48" s="339">
        <f>'FY25 Aurora Prices for SecR'!AK47</f>
        <v>15.949</v>
      </c>
      <c r="AQ48" s="339">
        <f>'FY25 Aurora Prices for SecR'!AL47</f>
        <v>6.8170000000000002</v>
      </c>
      <c r="AR48" s="339">
        <f>'FY25 Aurora Prices for SecR'!AM47</f>
        <v>0</v>
      </c>
      <c r="AS48" s="339">
        <f>'FY25 Aurora Prices for SecR'!AN47</f>
        <v>0</v>
      </c>
      <c r="AT48" s="339">
        <f>'FY25 Aurora Prices for SecR'!AO47</f>
        <v>8.4309999999999992</v>
      </c>
      <c r="AU48" s="339">
        <f>'FY25 Aurora Prices for SecR'!AP47</f>
        <v>22.117000000000001</v>
      </c>
      <c r="AV48" s="340">
        <f>'FY25 Aurora Prices for SecR'!AQ47</f>
        <v>29.050999999999998</v>
      </c>
      <c r="AX48" s="13">
        <v>1971</v>
      </c>
      <c r="AY48" s="74"/>
      <c r="AZ48" s="74"/>
      <c r="BA48" s="74"/>
      <c r="BB48" s="74"/>
      <c r="BC48" s="74"/>
      <c r="BD48" s="74"/>
      <c r="BE48" s="74"/>
      <c r="BF48" s="74"/>
      <c r="BG48" s="74"/>
      <c r="BH48" s="74"/>
      <c r="BI48" s="74"/>
      <c r="BJ48" s="75"/>
      <c r="BL48" s="13">
        <v>1971</v>
      </c>
      <c r="BM48" s="21">
        <f t="shared" si="11"/>
        <v>-3661568.6098922468</v>
      </c>
      <c r="BN48" s="21">
        <f t="shared" si="11"/>
        <v>10764778.616831152</v>
      </c>
      <c r="BO48" s="21">
        <f t="shared" si="11"/>
        <v>14388473.42622632</v>
      </c>
      <c r="BP48" s="21">
        <f t="shared" si="11"/>
        <v>86065786.378117964</v>
      </c>
      <c r="BQ48" s="21">
        <f t="shared" si="11"/>
        <v>68242860.011039332</v>
      </c>
      <c r="BR48" s="21">
        <f t="shared" si="11"/>
        <v>59254972.122785889</v>
      </c>
      <c r="BS48" s="21">
        <f t="shared" si="11"/>
        <v>9367117.2191468254</v>
      </c>
      <c r="BT48" s="21">
        <f t="shared" si="9"/>
        <v>8606943.2181485165</v>
      </c>
      <c r="BU48" s="21">
        <f t="shared" si="9"/>
        <v>0</v>
      </c>
      <c r="BV48" s="21">
        <f t="shared" si="9"/>
        <v>0</v>
      </c>
      <c r="BW48" s="21">
        <f t="shared" si="9"/>
        <v>34009934.515962385</v>
      </c>
      <c r="BX48" s="21">
        <f t="shared" si="9"/>
        <v>27770637.736959603</v>
      </c>
      <c r="BY48" s="21">
        <f t="shared" si="6"/>
        <v>34110279.235070333</v>
      </c>
      <c r="BZ48" s="21">
        <f t="shared" si="6"/>
        <v>18567730.367072292</v>
      </c>
      <c r="CA48" s="22">
        <f t="shared" si="7"/>
        <v>367487944.23746836</v>
      </c>
      <c r="CC48" s="13">
        <v>1971</v>
      </c>
      <c r="CD48" s="53"/>
      <c r="CE48" s="53"/>
      <c r="CF48" s="53"/>
      <c r="CG48" s="53"/>
      <c r="CH48" s="53"/>
      <c r="CI48" s="53"/>
      <c r="CJ48" s="53"/>
      <c r="CK48" s="53"/>
      <c r="CL48" s="53"/>
      <c r="CM48" s="53"/>
      <c r="CN48" s="53"/>
      <c r="CO48" s="53"/>
      <c r="CP48" s="53"/>
      <c r="CQ48" s="53"/>
      <c r="CR48" s="54"/>
    </row>
    <row r="49" spans="2:96" x14ac:dyDescent="0.25">
      <c r="B49" s="13">
        <v>1972</v>
      </c>
      <c r="C49" s="82">
        <f t="shared" si="10"/>
        <v>592.68136165462147</v>
      </c>
      <c r="D49" s="82">
        <f t="shared" si="10"/>
        <v>1277.8537218503143</v>
      </c>
      <c r="E49" s="82">
        <f t="shared" si="10"/>
        <v>1498.5597747110724</v>
      </c>
      <c r="F49" s="82">
        <f t="shared" si="10"/>
        <v>6594.5909985674298</v>
      </c>
      <c r="G49" s="82">
        <f t="shared" si="10"/>
        <v>5782.1218565356858</v>
      </c>
      <c r="H49" s="82">
        <f t="shared" si="10"/>
        <v>7731.1949480533804</v>
      </c>
      <c r="I49" s="82">
        <f t="shared" si="10"/>
        <v>6398.3735446673809</v>
      </c>
      <c r="J49" s="82">
        <f t="shared" si="10"/>
        <v>2772.5991720937709</v>
      </c>
      <c r="K49" s="82">
        <f t="shared" si="10"/>
        <v>5851.1056742247792</v>
      </c>
      <c r="L49" s="82">
        <f t="shared" si="10"/>
        <v>6887.1697379666721</v>
      </c>
      <c r="M49" s="82">
        <f t="shared" si="10"/>
        <v>5645.0120405594789</v>
      </c>
      <c r="N49" s="82">
        <f t="shared" si="10"/>
        <v>3756.8565241355118</v>
      </c>
      <c r="O49" s="82">
        <f t="shared" si="10"/>
        <v>4406.4313517523942</v>
      </c>
      <c r="P49" s="82">
        <f t="shared" si="10"/>
        <v>1092.8514385475573</v>
      </c>
      <c r="Q49" s="83">
        <f t="shared" si="10"/>
        <v>4303.1431876337938</v>
      </c>
      <c r="S49" s="13">
        <v>1972</v>
      </c>
      <c r="T49" s="58"/>
      <c r="U49" s="58"/>
      <c r="V49" s="58"/>
      <c r="W49" s="58"/>
      <c r="X49" s="58"/>
      <c r="Y49" s="58"/>
      <c r="Z49" s="58"/>
      <c r="AA49" s="58"/>
      <c r="AB49" s="58"/>
      <c r="AC49" s="58"/>
      <c r="AD49" s="58"/>
      <c r="AE49" s="58"/>
      <c r="AF49" s="58"/>
      <c r="AG49" s="58"/>
      <c r="AH49" s="59"/>
      <c r="AJ49" s="13">
        <v>1972</v>
      </c>
      <c r="AK49" s="339">
        <f>'FY25 Aurora Prices for SecR'!AF48</f>
        <v>22.890999999999998</v>
      </c>
      <c r="AL49" s="339">
        <f>'FY25 Aurora Prices for SecR'!AG48</f>
        <v>30.047000000000001</v>
      </c>
      <c r="AM49" s="339">
        <f>'FY25 Aurora Prices for SecR'!AH48</f>
        <v>38.793999999999997</v>
      </c>
      <c r="AN49" s="339">
        <f>'FY25 Aurora Prices for SecR'!AI48</f>
        <v>17.495999999999999</v>
      </c>
      <c r="AO49" s="339">
        <f>'FY25 Aurora Prices for SecR'!AJ48</f>
        <v>24.015000000000001</v>
      </c>
      <c r="AP49" s="339">
        <f>'FY25 Aurora Prices for SecR'!AK48</f>
        <v>0</v>
      </c>
      <c r="AQ49" s="339">
        <f>'FY25 Aurora Prices for SecR'!AL48</f>
        <v>3.2869999999999999</v>
      </c>
      <c r="AR49" s="339">
        <f>'FY25 Aurora Prices for SecR'!AM48</f>
        <v>3.3450000000000002</v>
      </c>
      <c r="AS49" s="339">
        <f>'FY25 Aurora Prices for SecR'!AN48</f>
        <v>0</v>
      </c>
      <c r="AT49" s="339">
        <f>'FY25 Aurora Prices for SecR'!AO48</f>
        <v>9.9920000000000009</v>
      </c>
      <c r="AU49" s="339">
        <f>'FY25 Aurora Prices for SecR'!AP48</f>
        <v>22.056999999999999</v>
      </c>
      <c r="AV49" s="340">
        <f>'FY25 Aurora Prices for SecR'!AQ48</f>
        <v>30.58</v>
      </c>
      <c r="AX49" s="13">
        <v>1972</v>
      </c>
      <c r="AY49" s="74"/>
      <c r="AZ49" s="74"/>
      <c r="BA49" s="74"/>
      <c r="BB49" s="74"/>
      <c r="BC49" s="74"/>
      <c r="BD49" s="74"/>
      <c r="BE49" s="74"/>
      <c r="BF49" s="74"/>
      <c r="BG49" s="74"/>
      <c r="BH49" s="74"/>
      <c r="BI49" s="74"/>
      <c r="BJ49" s="75"/>
      <c r="BL49" s="13">
        <v>1972</v>
      </c>
      <c r="BM49" s="21">
        <f t="shared" si="11"/>
        <v>10093899.372929139</v>
      </c>
      <c r="BN49" s="21">
        <f t="shared" si="11"/>
        <v>27644882.961914204</v>
      </c>
      <c r="BO49" s="21">
        <f t="shared" si="11"/>
        <v>43252535.157705151</v>
      </c>
      <c r="BP49" s="21">
        <f t="shared" si="11"/>
        <v>85841949.298536181</v>
      </c>
      <c r="BQ49" s="21">
        <f t="shared" si="11"/>
        <v>93312345.09052144</v>
      </c>
      <c r="BR49" s="21">
        <f t="shared" si="11"/>
        <v>0</v>
      </c>
      <c r="BS49" s="21">
        <f t="shared" si="11"/>
        <v>7571323.3828758048</v>
      </c>
      <c r="BT49" s="21">
        <f t="shared" si="9"/>
        <v>3280872.0523220007</v>
      </c>
      <c r="BU49" s="21">
        <f t="shared" si="9"/>
        <v>14561529.669329725</v>
      </c>
      <c r="BV49" s="21">
        <f t="shared" si="9"/>
        <v>0</v>
      </c>
      <c r="BW49" s="21">
        <f t="shared" si="9"/>
        <v>41965290.47009711</v>
      </c>
      <c r="BX49" s="21">
        <f t="shared" si="9"/>
        <v>29831394.367028512</v>
      </c>
      <c r="BY49" s="21">
        <f t="shared" si="6"/>
        <v>37321980.029031381</v>
      </c>
      <c r="BZ49" s="21">
        <f t="shared" si="6"/>
        <v>24061965.833364695</v>
      </c>
      <c r="CA49" s="22">
        <f t="shared" si="7"/>
        <v>418739967.68565536</v>
      </c>
      <c r="CC49" s="13">
        <v>1972</v>
      </c>
      <c r="CD49" s="53"/>
      <c r="CE49" s="53"/>
      <c r="CF49" s="53"/>
      <c r="CG49" s="53"/>
      <c r="CH49" s="53"/>
      <c r="CI49" s="53"/>
      <c r="CJ49" s="53"/>
      <c r="CK49" s="53"/>
      <c r="CL49" s="53"/>
      <c r="CM49" s="53"/>
      <c r="CN49" s="53"/>
      <c r="CO49" s="53"/>
      <c r="CP49" s="53"/>
      <c r="CQ49" s="53"/>
      <c r="CR49" s="54"/>
    </row>
    <row r="50" spans="2:96" x14ac:dyDescent="0.25">
      <c r="B50" s="13">
        <v>1973</v>
      </c>
      <c r="C50" s="82">
        <f t="shared" si="10"/>
        <v>895.50166759977128</v>
      </c>
      <c r="D50" s="82">
        <f t="shared" si="10"/>
        <v>985.28723093894496</v>
      </c>
      <c r="E50" s="82">
        <f t="shared" si="10"/>
        <v>1006.7394778103635</v>
      </c>
      <c r="F50" s="82">
        <f t="shared" si="10"/>
        <v>1930.0809949596096</v>
      </c>
      <c r="G50" s="82">
        <f t="shared" si="10"/>
        <v>2063.9972999646952</v>
      </c>
      <c r="H50" s="82">
        <f t="shared" si="10"/>
        <v>404.51057312220109</v>
      </c>
      <c r="I50" s="82">
        <f t="shared" si="10"/>
        <v>203.82232827570078</v>
      </c>
      <c r="J50" s="82">
        <f t="shared" si="10"/>
        <v>-1384.1382793022685</v>
      </c>
      <c r="K50" s="82">
        <f t="shared" si="10"/>
        <v>1169.1873893323791</v>
      </c>
      <c r="L50" s="82">
        <f t="shared" si="10"/>
        <v>1128.9976969664531</v>
      </c>
      <c r="M50" s="82">
        <f t="shared" si="10"/>
        <v>186.03890192802828</v>
      </c>
      <c r="N50" s="82">
        <f t="shared" si="10"/>
        <v>381.48837217703203</v>
      </c>
      <c r="O50" s="82">
        <f t="shared" si="10"/>
        <v>-255.21452664334629</v>
      </c>
      <c r="P50" s="82">
        <f t="shared" si="10"/>
        <v>18.011759207327486</v>
      </c>
      <c r="Q50" s="83">
        <f t="shared" si="10"/>
        <v>773.23152847444271</v>
      </c>
      <c r="S50" s="13">
        <v>1973</v>
      </c>
      <c r="T50" s="58"/>
      <c r="U50" s="58"/>
      <c r="V50" s="58"/>
      <c r="W50" s="58"/>
      <c r="X50" s="58"/>
      <c r="Y50" s="58"/>
      <c r="Z50" s="58"/>
      <c r="AA50" s="58"/>
      <c r="AB50" s="58"/>
      <c r="AC50" s="58"/>
      <c r="AD50" s="58"/>
      <c r="AE50" s="58"/>
      <c r="AF50" s="58"/>
      <c r="AG50" s="58"/>
      <c r="AH50" s="59"/>
      <c r="AJ50" s="13">
        <v>1973</v>
      </c>
      <c r="AK50" s="339">
        <f>'FY25 Aurora Prices for SecR'!AF49</f>
        <v>18.259</v>
      </c>
      <c r="AL50" s="339">
        <f>'FY25 Aurora Prices for SecR'!AG49</f>
        <v>28.242000000000001</v>
      </c>
      <c r="AM50" s="339">
        <f>'FY25 Aurora Prices for SecR'!AH49</f>
        <v>39.5</v>
      </c>
      <c r="AN50" s="339">
        <f>'FY25 Aurora Prices for SecR'!AI49</f>
        <v>36.130000000000003</v>
      </c>
      <c r="AO50" s="339">
        <f>'FY25 Aurora Prices for SecR'!AJ49</f>
        <v>41.284999999999997</v>
      </c>
      <c r="AP50" s="339">
        <f>'FY25 Aurora Prices for SecR'!AK49</f>
        <v>39.468000000000004</v>
      </c>
      <c r="AQ50" s="339">
        <f>'FY25 Aurora Prices for SecR'!AL49</f>
        <v>30.259</v>
      </c>
      <c r="AR50" s="339">
        <f>'FY25 Aurora Prices for SecR'!AM49</f>
        <v>24.562000000000001</v>
      </c>
      <c r="AS50" s="339">
        <f>'FY25 Aurora Prices for SecR'!AN49</f>
        <v>23.609000000000002</v>
      </c>
      <c r="AT50" s="339">
        <f>'FY25 Aurora Prices for SecR'!AO49</f>
        <v>39.29</v>
      </c>
      <c r="AU50" s="339">
        <f>'FY25 Aurora Prices for SecR'!AP49</f>
        <v>41.927</v>
      </c>
      <c r="AV50" s="340">
        <f>'FY25 Aurora Prices for SecR'!AQ49</f>
        <v>34.323999999999998</v>
      </c>
      <c r="AX50" s="13">
        <v>1973</v>
      </c>
      <c r="AY50" s="74"/>
      <c r="AZ50" s="74"/>
      <c r="BA50" s="74"/>
      <c r="BB50" s="74"/>
      <c r="BC50" s="74"/>
      <c r="BD50" s="74"/>
      <c r="BE50" s="74"/>
      <c r="BF50" s="74"/>
      <c r="BG50" s="74"/>
      <c r="BH50" s="74"/>
      <c r="BI50" s="74"/>
      <c r="BJ50" s="75"/>
      <c r="BL50" s="13">
        <v>1973</v>
      </c>
      <c r="BM50" s="21">
        <f t="shared" si="11"/>
        <v>12165117.921835942</v>
      </c>
      <c r="BN50" s="21">
        <f t="shared" si="11"/>
        <v>20035067.022847932</v>
      </c>
      <c r="BO50" s="21">
        <f t="shared" si="11"/>
        <v>29586059.773890965</v>
      </c>
      <c r="BP50" s="21">
        <f t="shared" si="11"/>
        <v>51881966.802830681</v>
      </c>
      <c r="BQ50" s="21">
        <f t="shared" si="11"/>
        <v>57262550.371516511</v>
      </c>
      <c r="BR50" s="21">
        <f t="shared" si="11"/>
        <v>11878126.135190353</v>
      </c>
      <c r="BS50" s="21">
        <f t="shared" si="11"/>
        <v>2220285.5392659949</v>
      </c>
      <c r="BT50" s="21">
        <f t="shared" si="9"/>
        <v>-15077750.469626643</v>
      </c>
      <c r="BU50" s="21">
        <f t="shared" si="9"/>
        <v>21365880.008645732</v>
      </c>
      <c r="BV50" s="21">
        <f t="shared" si="9"/>
        <v>19191244.771930315</v>
      </c>
      <c r="BW50" s="21">
        <f t="shared" si="9"/>
        <v>5438244.5318236593</v>
      </c>
      <c r="BX50" s="21">
        <f t="shared" si="9"/>
        <v>5758078.6728959111</v>
      </c>
      <c r="BY50" s="21">
        <f t="shared" si="6"/>
        <v>-4108945.7120930227</v>
      </c>
      <c r="BZ50" s="21">
        <f t="shared" si="6"/>
        <v>445129.64858326217</v>
      </c>
      <c r="CA50" s="22">
        <f t="shared" si="7"/>
        <v>218041055.01953763</v>
      </c>
      <c r="CC50" s="13">
        <v>1973</v>
      </c>
      <c r="CD50" s="53"/>
      <c r="CE50" s="53"/>
      <c r="CF50" s="53"/>
      <c r="CG50" s="53"/>
      <c r="CH50" s="53"/>
      <c r="CI50" s="53"/>
      <c r="CJ50" s="53"/>
      <c r="CK50" s="53"/>
      <c r="CL50" s="53"/>
      <c r="CM50" s="53"/>
      <c r="CN50" s="53"/>
      <c r="CO50" s="53"/>
      <c r="CP50" s="53"/>
      <c r="CQ50" s="53"/>
      <c r="CR50" s="54"/>
    </row>
    <row r="51" spans="2:96" x14ac:dyDescent="0.25">
      <c r="B51" s="13">
        <v>1974</v>
      </c>
      <c r="C51" s="82">
        <f t="shared" si="10"/>
        <v>-341.01147798436796</v>
      </c>
      <c r="D51" s="82">
        <f t="shared" si="10"/>
        <v>819.51057409081477</v>
      </c>
      <c r="E51" s="82">
        <f t="shared" si="10"/>
        <v>2442.6623004537423</v>
      </c>
      <c r="F51" s="82">
        <f t="shared" si="10"/>
        <v>8467.6400322023292</v>
      </c>
      <c r="G51" s="82">
        <f t="shared" si="10"/>
        <v>8277.978767515684</v>
      </c>
      <c r="H51" s="82">
        <f t="shared" si="10"/>
        <v>6670.9782922057802</v>
      </c>
      <c r="I51" s="82">
        <f t="shared" si="10"/>
        <v>5470.1619126069809</v>
      </c>
      <c r="J51" s="82">
        <f t="shared" si="10"/>
        <v>5594.7915872205504</v>
      </c>
      <c r="K51" s="82">
        <f t="shared" si="10"/>
        <v>5229.9801183486788</v>
      </c>
      <c r="L51" s="82">
        <f t="shared" si="10"/>
        <v>6534.8767276056724</v>
      </c>
      <c r="M51" s="82">
        <f t="shared" si="10"/>
        <v>7142.438985739378</v>
      </c>
      <c r="N51" s="82">
        <f t="shared" si="10"/>
        <v>3864.0716246468128</v>
      </c>
      <c r="O51" s="82">
        <f t="shared" si="10"/>
        <v>4464.7128973202935</v>
      </c>
      <c r="P51" s="82">
        <f t="shared" si="10"/>
        <v>1052.3641379890578</v>
      </c>
      <c r="Q51" s="83">
        <f t="shared" si="10"/>
        <v>4667.6444893061725</v>
      </c>
      <c r="S51" s="13">
        <v>1974</v>
      </c>
      <c r="T51" s="58"/>
      <c r="U51" s="58"/>
      <c r="V51" s="58"/>
      <c r="W51" s="58"/>
      <c r="X51" s="58"/>
      <c r="Y51" s="58"/>
      <c r="Z51" s="58"/>
      <c r="AA51" s="58"/>
      <c r="AB51" s="58"/>
      <c r="AC51" s="58"/>
      <c r="AD51" s="58"/>
      <c r="AE51" s="58"/>
      <c r="AF51" s="58"/>
      <c r="AG51" s="58"/>
      <c r="AH51" s="59"/>
      <c r="AJ51" s="13">
        <v>1974</v>
      </c>
      <c r="AK51" s="339">
        <f>'FY25 Aurora Prices for SecR'!AF50</f>
        <v>28.492999999999999</v>
      </c>
      <c r="AL51" s="339">
        <f>'FY25 Aurora Prices for SecR'!AG50</f>
        <v>31.916</v>
      </c>
      <c r="AM51" s="339">
        <f>'FY25 Aurora Prices for SecR'!AH50</f>
        <v>33.712000000000003</v>
      </c>
      <c r="AN51" s="339">
        <f>'FY25 Aurora Prices for SecR'!AI50</f>
        <v>4.0270000000000001</v>
      </c>
      <c r="AO51" s="339">
        <f>'FY25 Aurora Prices for SecR'!AJ50</f>
        <v>10.231999999999999</v>
      </c>
      <c r="AP51" s="339">
        <f>'FY25 Aurora Prices for SecR'!AK50</f>
        <v>5.4509999999999996</v>
      </c>
      <c r="AQ51" s="339">
        <f>'FY25 Aurora Prices for SecR'!AL50</f>
        <v>1.722</v>
      </c>
      <c r="AR51" s="339">
        <f>'FY25 Aurora Prices for SecR'!AM50</f>
        <v>4.79</v>
      </c>
      <c r="AS51" s="339">
        <f>'FY25 Aurora Prices for SecR'!AN50</f>
        <v>0</v>
      </c>
      <c r="AT51" s="339">
        <f>'FY25 Aurora Prices for SecR'!AO50</f>
        <v>0</v>
      </c>
      <c r="AU51" s="339">
        <f>'FY25 Aurora Prices for SecR'!AP50</f>
        <v>21.802</v>
      </c>
      <c r="AV51" s="340">
        <f>'FY25 Aurora Prices for SecR'!AQ50</f>
        <v>30.687000000000001</v>
      </c>
      <c r="AX51" s="13">
        <v>1974</v>
      </c>
      <c r="AY51" s="74"/>
      <c r="AZ51" s="74"/>
      <c r="BA51" s="74"/>
      <c r="BB51" s="74"/>
      <c r="BC51" s="74"/>
      <c r="BD51" s="74"/>
      <c r="BE51" s="74"/>
      <c r="BF51" s="74"/>
      <c r="BG51" s="74"/>
      <c r="BH51" s="74"/>
      <c r="BI51" s="74"/>
      <c r="BJ51" s="75"/>
      <c r="BL51" s="13">
        <v>1974</v>
      </c>
      <c r="BM51" s="21">
        <f t="shared" si="11"/>
        <v>-7229031.3914031954</v>
      </c>
      <c r="BN51" s="21">
        <f t="shared" si="11"/>
        <v>18831959.627531361</v>
      </c>
      <c r="BO51" s="21">
        <f t="shared" si="11"/>
        <v>61266191.415835045</v>
      </c>
      <c r="BP51" s="21">
        <f t="shared" si="11"/>
        <v>25369794.688801009</v>
      </c>
      <c r="BQ51" s="21">
        <f t="shared" si="11"/>
        <v>56918587.319476157</v>
      </c>
      <c r="BR51" s="21">
        <f t="shared" si="11"/>
        <v>27054445.987085398</v>
      </c>
      <c r="BS51" s="21">
        <f t="shared" si="11"/>
        <v>3391062.7728633191</v>
      </c>
      <c r="BT51" s="21">
        <f t="shared" si="9"/>
        <v>3468323.2007497633</v>
      </c>
      <c r="BU51" s="21">
        <f t="shared" si="9"/>
        <v>18638393.946566287</v>
      </c>
      <c r="BV51" s="21">
        <f t="shared" si="9"/>
        <v>0</v>
      </c>
      <c r="BW51" s="21">
        <f t="shared" si="9"/>
        <v>0</v>
      </c>
      <c r="BX51" s="21">
        <f t="shared" si="9"/>
        <v>30328016.241797928</v>
      </c>
      <c r="BY51" s="21">
        <f t="shared" si="6"/>
        <v>37378433.505552784</v>
      </c>
      <c r="BZ51" s="21">
        <f t="shared" si="6"/>
        <v>23251606.777778558</v>
      </c>
      <c r="CA51" s="22">
        <f t="shared" si="7"/>
        <v>298667784.09263438</v>
      </c>
      <c r="CC51" s="13">
        <v>1974</v>
      </c>
      <c r="CD51" s="53"/>
      <c r="CE51" s="53"/>
      <c r="CF51" s="53"/>
      <c r="CG51" s="53"/>
      <c r="CH51" s="53"/>
      <c r="CI51" s="53"/>
      <c r="CJ51" s="53"/>
      <c r="CK51" s="53"/>
      <c r="CL51" s="53"/>
      <c r="CM51" s="53"/>
      <c r="CN51" s="53"/>
      <c r="CO51" s="53"/>
      <c r="CP51" s="53"/>
      <c r="CQ51" s="53"/>
      <c r="CR51" s="54"/>
    </row>
    <row r="52" spans="2:96" x14ac:dyDescent="0.25">
      <c r="B52" s="13">
        <v>1975</v>
      </c>
      <c r="C52" s="82">
        <f t="shared" si="10"/>
        <v>38.065206970751206</v>
      </c>
      <c r="D52" s="82">
        <f t="shared" si="10"/>
        <v>426.02004335020411</v>
      </c>
      <c r="E52" s="82">
        <f t="shared" si="10"/>
        <v>266.41604633675252</v>
      </c>
      <c r="F52" s="82">
        <f t="shared" si="10"/>
        <v>2918.6444379300301</v>
      </c>
      <c r="G52" s="82">
        <f t="shared" si="10"/>
        <v>3949.1030678559846</v>
      </c>
      <c r="H52" s="82">
        <f t="shared" si="10"/>
        <v>3439.19852430428</v>
      </c>
      <c r="I52" s="82">
        <f t="shared" si="10"/>
        <v>1092.098200924871</v>
      </c>
      <c r="J52" s="82">
        <f t="shared" si="10"/>
        <v>1335.459439720471</v>
      </c>
      <c r="K52" s="82">
        <f t="shared" si="10"/>
        <v>2844.6039392744688</v>
      </c>
      <c r="L52" s="82">
        <f t="shared" si="10"/>
        <v>6455.9493523020728</v>
      </c>
      <c r="M52" s="82">
        <f t="shared" si="10"/>
        <v>5949.3944126989791</v>
      </c>
      <c r="N52" s="82">
        <f t="shared" si="10"/>
        <v>2315.2462610213115</v>
      </c>
      <c r="O52" s="82">
        <f t="shared" si="10"/>
        <v>2458.3144870486531</v>
      </c>
      <c r="P52" s="82">
        <f t="shared" si="10"/>
        <v>1158.9279706633379</v>
      </c>
      <c r="Q52" s="83">
        <f t="shared" si="10"/>
        <v>2588.6940498878757</v>
      </c>
      <c r="S52" s="13">
        <v>1975</v>
      </c>
      <c r="T52" s="58"/>
      <c r="U52" s="58"/>
      <c r="V52" s="58"/>
      <c r="W52" s="58"/>
      <c r="X52" s="58"/>
      <c r="Y52" s="58"/>
      <c r="Z52" s="58"/>
      <c r="AA52" s="58"/>
      <c r="AB52" s="58"/>
      <c r="AC52" s="58"/>
      <c r="AD52" s="58"/>
      <c r="AE52" s="58"/>
      <c r="AF52" s="58"/>
      <c r="AG52" s="58"/>
      <c r="AH52" s="59"/>
      <c r="AJ52" s="13">
        <v>1975</v>
      </c>
      <c r="AK52" s="339">
        <f>'FY25 Aurora Prices for SecR'!AF51</f>
        <v>24.78</v>
      </c>
      <c r="AL52" s="339">
        <f>'FY25 Aurora Prices for SecR'!AG51</f>
        <v>31.262</v>
      </c>
      <c r="AM52" s="339">
        <f>'FY25 Aurora Prices for SecR'!AH51</f>
        <v>40.351999999999997</v>
      </c>
      <c r="AN52" s="339">
        <f>'FY25 Aurora Prices for SecR'!AI51</f>
        <v>33.183999999999997</v>
      </c>
      <c r="AO52" s="339">
        <f>'FY25 Aurora Prices for SecR'!AJ51</f>
        <v>33.975000000000001</v>
      </c>
      <c r="AP52" s="339">
        <f>'FY25 Aurora Prices for SecR'!AK51</f>
        <v>29.581</v>
      </c>
      <c r="AQ52" s="339">
        <f>'FY25 Aurora Prices for SecR'!AL51</f>
        <v>22.093</v>
      </c>
      <c r="AR52" s="339">
        <f>'FY25 Aurora Prices for SecR'!AM51</f>
        <v>14.420999999999999</v>
      </c>
      <c r="AS52" s="339">
        <f>'FY25 Aurora Prices for SecR'!AN51</f>
        <v>0</v>
      </c>
      <c r="AT52" s="339">
        <f>'FY25 Aurora Prices for SecR'!AO51</f>
        <v>6.9749999999999996</v>
      </c>
      <c r="AU52" s="339">
        <f>'FY25 Aurora Prices for SecR'!AP51</f>
        <v>29.827999999999999</v>
      </c>
      <c r="AV52" s="340">
        <f>'FY25 Aurora Prices for SecR'!AQ51</f>
        <v>31.562999999999999</v>
      </c>
      <c r="AX52" s="13">
        <v>1975</v>
      </c>
      <c r="AY52" s="74"/>
      <c r="AZ52" s="74"/>
      <c r="BA52" s="74"/>
      <c r="BB52" s="74"/>
      <c r="BC52" s="74"/>
      <c r="BD52" s="74"/>
      <c r="BE52" s="74"/>
      <c r="BF52" s="74"/>
      <c r="BG52" s="74"/>
      <c r="BH52" s="74"/>
      <c r="BI52" s="74"/>
      <c r="BJ52" s="75"/>
      <c r="BL52" s="13">
        <v>1975</v>
      </c>
      <c r="BM52" s="21">
        <f t="shared" si="11"/>
        <v>701782.33657899988</v>
      </c>
      <c r="BN52" s="21">
        <f t="shared" si="11"/>
        <v>9589131.7885541376</v>
      </c>
      <c r="BO52" s="21">
        <f t="shared" si="11"/>
        <v>7998312.7045247946</v>
      </c>
      <c r="BP52" s="21">
        <f t="shared" si="11"/>
        <v>72058108.989032969</v>
      </c>
      <c r="BQ52" s="21">
        <f t="shared" si="11"/>
        <v>90162761.962833568</v>
      </c>
      <c r="BR52" s="21">
        <f t="shared" si="11"/>
        <v>75690789.071299016</v>
      </c>
      <c r="BS52" s="21">
        <f t="shared" si="11"/>
        <v>8685981.199091943</v>
      </c>
      <c r="BT52" s="21">
        <f t="shared" si="9"/>
        <v>10621549.944627972</v>
      </c>
      <c r="BU52" s="21">
        <f t="shared" si="9"/>
        <v>30520392.855758172</v>
      </c>
      <c r="BV52" s="21">
        <f t="shared" si="9"/>
        <v>0</v>
      </c>
      <c r="BW52" s="21">
        <f t="shared" si="9"/>
        <v>30873787.36526008</v>
      </c>
      <c r="BX52" s="21">
        <f t="shared" si="9"/>
        <v>24861299.570547726</v>
      </c>
      <c r="BY52" s="21">
        <f t="shared" si="6"/>
        <v>28157416.135559894</v>
      </c>
      <c r="BZ52" s="21">
        <f t="shared" si="6"/>
        <v>26337055.347393788</v>
      </c>
      <c r="CA52" s="22">
        <f t="shared" si="7"/>
        <v>416258369.27106309</v>
      </c>
      <c r="CC52" s="13">
        <v>1975</v>
      </c>
      <c r="CD52" s="53"/>
      <c r="CE52" s="53"/>
      <c r="CF52" s="53"/>
      <c r="CG52" s="53"/>
      <c r="CH52" s="53"/>
      <c r="CI52" s="53"/>
      <c r="CJ52" s="53"/>
      <c r="CK52" s="53"/>
      <c r="CL52" s="53"/>
      <c r="CM52" s="53"/>
      <c r="CN52" s="53"/>
      <c r="CO52" s="53"/>
      <c r="CP52" s="53"/>
      <c r="CQ52" s="53"/>
      <c r="CR52" s="54"/>
    </row>
    <row r="53" spans="2:96" x14ac:dyDescent="0.25">
      <c r="B53" s="13">
        <v>1976</v>
      </c>
      <c r="C53" s="82">
        <f t="shared" si="10"/>
        <v>1488.1060682862217</v>
      </c>
      <c r="D53" s="82">
        <f t="shared" si="10"/>
        <v>3008.1517781661742</v>
      </c>
      <c r="E53" s="82">
        <f t="shared" si="10"/>
        <v>5245.5265786904429</v>
      </c>
      <c r="F53" s="82">
        <f t="shared" si="10"/>
        <v>5995.4370636457297</v>
      </c>
      <c r="G53" s="82">
        <f t="shared" si="10"/>
        <v>6682.0607772224857</v>
      </c>
      <c r="H53" s="82">
        <f t="shared" si="10"/>
        <v>4515.3843279221801</v>
      </c>
      <c r="I53" s="82">
        <f t="shared" si="10"/>
        <v>4323.1435623716816</v>
      </c>
      <c r="J53" s="82">
        <f t="shared" si="10"/>
        <v>3605.7076530031518</v>
      </c>
      <c r="K53" s="82">
        <f t="shared" si="10"/>
        <v>5496.9981492034794</v>
      </c>
      <c r="L53" s="82">
        <f t="shared" si="10"/>
        <v>4042.6306457287728</v>
      </c>
      <c r="M53" s="82">
        <f t="shared" si="10"/>
        <v>5374.8564833039782</v>
      </c>
      <c r="N53" s="82">
        <f t="shared" si="10"/>
        <v>4853.3945864956113</v>
      </c>
      <c r="O53" s="82">
        <f t="shared" si="10"/>
        <v>6353.548432603694</v>
      </c>
      <c r="P53" s="82">
        <f t="shared" si="10"/>
        <v>3131.6348278557871</v>
      </c>
      <c r="Q53" s="83">
        <f t="shared" si="10"/>
        <v>4547.1775183226928</v>
      </c>
      <c r="S53" s="13">
        <v>1976</v>
      </c>
      <c r="T53" s="58"/>
      <c r="U53" s="58"/>
      <c r="V53" s="58"/>
      <c r="W53" s="58"/>
      <c r="X53" s="58"/>
      <c r="Y53" s="58"/>
      <c r="Z53" s="58"/>
      <c r="AA53" s="58"/>
      <c r="AB53" s="58"/>
      <c r="AC53" s="58"/>
      <c r="AD53" s="58"/>
      <c r="AE53" s="58"/>
      <c r="AF53" s="58"/>
      <c r="AG53" s="58"/>
      <c r="AH53" s="59"/>
      <c r="AJ53" s="13">
        <v>1976</v>
      </c>
      <c r="AK53" s="339">
        <f>'FY25 Aurora Prices for SecR'!AF52</f>
        <v>17.716000000000001</v>
      </c>
      <c r="AL53" s="339">
        <f>'FY25 Aurora Prices for SecR'!AG52</f>
        <v>25.471</v>
      </c>
      <c r="AM53" s="339">
        <f>'FY25 Aurora Prices for SecR'!AH52</f>
        <v>21.094000000000001</v>
      </c>
      <c r="AN53" s="339">
        <f>'FY25 Aurora Prices for SecR'!AI52</f>
        <v>17.335999999999999</v>
      </c>
      <c r="AO53" s="339">
        <f>'FY25 Aurora Prices for SecR'!AJ52</f>
        <v>24.946999999999999</v>
      </c>
      <c r="AP53" s="339">
        <f>'FY25 Aurora Prices for SecR'!AK52</f>
        <v>21.257999999999999</v>
      </c>
      <c r="AQ53" s="339">
        <f>'FY25 Aurora Prices for SecR'!AL52</f>
        <v>5.5460000000000003</v>
      </c>
      <c r="AR53" s="339">
        <f>'FY25 Aurora Prices for SecR'!AM52</f>
        <v>3.1949999999999998</v>
      </c>
      <c r="AS53" s="339">
        <f>'FY25 Aurora Prices for SecR'!AN52</f>
        <v>1.581</v>
      </c>
      <c r="AT53" s="339">
        <f>'FY25 Aurora Prices for SecR'!AO52</f>
        <v>10.529</v>
      </c>
      <c r="AU53" s="339">
        <f>'FY25 Aurora Prices for SecR'!AP52</f>
        <v>10.050000000000001</v>
      </c>
      <c r="AV53" s="340">
        <f>'FY25 Aurora Prices for SecR'!AQ52</f>
        <v>20.181000000000001</v>
      </c>
      <c r="AX53" s="13">
        <v>1976</v>
      </c>
      <c r="AY53" s="74"/>
      <c r="AZ53" s="74"/>
      <c r="BA53" s="74"/>
      <c r="BB53" s="74"/>
      <c r="BC53" s="74"/>
      <c r="BD53" s="74"/>
      <c r="BE53" s="74"/>
      <c r="BF53" s="74"/>
      <c r="BG53" s="74"/>
      <c r="BH53" s="74"/>
      <c r="BI53" s="74"/>
      <c r="BJ53" s="75"/>
      <c r="BL53" s="13">
        <v>1976</v>
      </c>
      <c r="BM53" s="21">
        <f t="shared" si="11"/>
        <v>19614285.606684476</v>
      </c>
      <c r="BN53" s="21">
        <f t="shared" si="11"/>
        <v>55166856.438002847</v>
      </c>
      <c r="BO53" s="21">
        <f t="shared" si="11"/>
        <v>82322958.412266776</v>
      </c>
      <c r="BP53" s="21">
        <f t="shared" si="11"/>
        <v>77329051.319909602</v>
      </c>
      <c r="BQ53" s="21">
        <f t="shared" si="11"/>
        <v>112020632.7806962</v>
      </c>
      <c r="BR53" s="21">
        <f t="shared" si="11"/>
        <v>71415101.791969448</v>
      </c>
      <c r="BS53" s="21">
        <f t="shared" si="11"/>
        <v>8631415.5108888056</v>
      </c>
      <c r="BT53" s="21">
        <f t="shared" si="9"/>
        <v>7199011.6716799745</v>
      </c>
      <c r="BU53" s="21">
        <f t="shared" si="9"/>
        <v>13066804.360508606</v>
      </c>
      <c r="BV53" s="21">
        <f t="shared" si="9"/>
        <v>4601807.3166459771</v>
      </c>
      <c r="BW53" s="21">
        <f t="shared" si="9"/>
        <v>42104346.751054443</v>
      </c>
      <c r="BX53" s="21">
        <f t="shared" si="9"/>
        <v>17559581.613941122</v>
      </c>
      <c r="BY53" s="21">
        <f t="shared" si="6"/>
        <v>24519614.111104179</v>
      </c>
      <c r="BZ53" s="21">
        <f t="shared" si="6"/>
        <v>45503656.171889499</v>
      </c>
      <c r="CA53" s="22">
        <f t="shared" si="7"/>
        <v>581055123.85724211</v>
      </c>
      <c r="CC53" s="13">
        <v>1976</v>
      </c>
      <c r="CD53" s="53"/>
      <c r="CE53" s="53"/>
      <c r="CF53" s="53"/>
      <c r="CG53" s="53"/>
      <c r="CH53" s="53"/>
      <c r="CI53" s="53"/>
      <c r="CJ53" s="53"/>
      <c r="CK53" s="53"/>
      <c r="CL53" s="53"/>
      <c r="CM53" s="53"/>
      <c r="CN53" s="53"/>
      <c r="CO53" s="53"/>
      <c r="CP53" s="53"/>
      <c r="CQ53" s="53"/>
      <c r="CR53" s="54"/>
    </row>
    <row r="54" spans="2:96" x14ac:dyDescent="0.25">
      <c r="B54" s="13">
        <v>1977</v>
      </c>
      <c r="C54" s="82">
        <f t="shared" si="10"/>
        <v>939.07550204693143</v>
      </c>
      <c r="D54" s="82">
        <f t="shared" si="10"/>
        <v>366.89067683733447</v>
      </c>
      <c r="E54" s="82">
        <f t="shared" si="10"/>
        <v>-364.46105547459774</v>
      </c>
      <c r="F54" s="82">
        <f t="shared" si="10"/>
        <v>69.053130534530283</v>
      </c>
      <c r="G54" s="82">
        <f t="shared" si="10"/>
        <v>1015.8472717695849</v>
      </c>
      <c r="H54" s="82">
        <f t="shared" si="10"/>
        <v>-791.66308690191909</v>
      </c>
      <c r="I54" s="82">
        <f t="shared" si="10"/>
        <v>-768.38202361612912</v>
      </c>
      <c r="J54" s="82">
        <f t="shared" si="10"/>
        <v>-1498.0909892112186</v>
      </c>
      <c r="K54" s="82">
        <f t="shared" si="10"/>
        <v>160.30354899194936</v>
      </c>
      <c r="L54" s="82">
        <f t="shared" si="10"/>
        <v>-149.56192627797736</v>
      </c>
      <c r="M54" s="82">
        <f t="shared" si="10"/>
        <v>-67.390498358391596</v>
      </c>
      <c r="N54" s="82">
        <f t="shared" si="10"/>
        <v>568.11481666599229</v>
      </c>
      <c r="O54" s="82">
        <f t="shared" si="10"/>
        <v>214.58722231178308</v>
      </c>
      <c r="P54" s="82">
        <f t="shared" si="10"/>
        <v>-247.58452358612249</v>
      </c>
      <c r="Q54" s="83">
        <f t="shared" si="10"/>
        <v>17.172496272210992</v>
      </c>
      <c r="S54" s="13">
        <v>1977</v>
      </c>
      <c r="T54" s="58"/>
      <c r="U54" s="58"/>
      <c r="V54" s="58"/>
      <c r="W54" s="58"/>
      <c r="X54" s="58"/>
      <c r="Y54" s="58"/>
      <c r="Z54" s="58"/>
      <c r="AA54" s="58"/>
      <c r="AB54" s="58"/>
      <c r="AC54" s="58"/>
      <c r="AD54" s="58"/>
      <c r="AE54" s="58"/>
      <c r="AF54" s="58"/>
      <c r="AG54" s="58"/>
      <c r="AH54" s="59"/>
      <c r="AJ54" s="13">
        <v>1977</v>
      </c>
      <c r="AK54" s="339">
        <f>'FY25 Aurora Prices for SecR'!AF53</f>
        <v>24.010999999999999</v>
      </c>
      <c r="AL54" s="339">
        <f>'FY25 Aurora Prices for SecR'!AG53</f>
        <v>37.128</v>
      </c>
      <c r="AM54" s="339">
        <f>'FY25 Aurora Prices for SecR'!AH53</f>
        <v>46.503999999999998</v>
      </c>
      <c r="AN54" s="339">
        <f>'FY25 Aurora Prices for SecR'!AI53</f>
        <v>42.475000000000001</v>
      </c>
      <c r="AO54" s="339">
        <f>'FY25 Aurora Prices for SecR'!AJ53</f>
        <v>42</v>
      </c>
      <c r="AP54" s="339">
        <f>'FY25 Aurora Prices for SecR'!AK53</f>
        <v>39.896000000000001</v>
      </c>
      <c r="AQ54" s="339">
        <f>'FY25 Aurora Prices for SecR'!AL53</f>
        <v>35.283999999999999</v>
      </c>
      <c r="AR54" s="339">
        <f>'FY25 Aurora Prices for SecR'!AM53</f>
        <v>33.238</v>
      </c>
      <c r="AS54" s="339">
        <f>'FY25 Aurora Prices for SecR'!AN53</f>
        <v>32.421999999999997</v>
      </c>
      <c r="AT54" s="339">
        <f>'FY25 Aurora Prices for SecR'!AO53</f>
        <v>42.508000000000003</v>
      </c>
      <c r="AU54" s="339">
        <f>'FY25 Aurora Prices for SecR'!AP53</f>
        <v>42.787999999999997</v>
      </c>
      <c r="AV54" s="340">
        <f>'FY25 Aurora Prices for SecR'!AQ53</f>
        <v>39.651000000000003</v>
      </c>
      <c r="AX54" s="13">
        <v>1977</v>
      </c>
      <c r="AY54" s="74"/>
      <c r="AZ54" s="74"/>
      <c r="BA54" s="74"/>
      <c r="BB54" s="74"/>
      <c r="BC54" s="74"/>
      <c r="BD54" s="74"/>
      <c r="BE54" s="74"/>
      <c r="BF54" s="74"/>
      <c r="BG54" s="74"/>
      <c r="BH54" s="74"/>
      <c r="BI54" s="74"/>
      <c r="BJ54" s="75"/>
      <c r="BL54" s="13">
        <v>1977</v>
      </c>
      <c r="BM54" s="21">
        <f t="shared" si="11"/>
        <v>16775817.558458762</v>
      </c>
      <c r="BN54" s="21">
        <f t="shared" si="11"/>
        <v>9807780.2757239193</v>
      </c>
      <c r="BO54" s="21">
        <f t="shared" si="11"/>
        <v>-12609979.311300274</v>
      </c>
      <c r="BP54" s="21">
        <f t="shared" si="11"/>
        <v>2182175.5992739052</v>
      </c>
      <c r="BQ54" s="21">
        <f t="shared" si="11"/>
        <v>28671273.398424763</v>
      </c>
      <c r="BR54" s="21">
        <f t="shared" si="11"/>
        <v>-23498637.743188985</v>
      </c>
      <c r="BS54" s="21">
        <f t="shared" si="11"/>
        <v>-9760172.8756577373</v>
      </c>
      <c r="BT54" s="21">
        <f t="shared" si="9"/>
        <v>-19029111.286798306</v>
      </c>
      <c r="BU54" s="21">
        <f t="shared" si="9"/>
        <v>3964158.004877443</v>
      </c>
      <c r="BV54" s="21">
        <f t="shared" si="9"/>
        <v>-3491349.6771248989</v>
      </c>
      <c r="BW54" s="21">
        <f t="shared" si="9"/>
        <v>-2131288.6663385713</v>
      </c>
      <c r="BX54" s="21">
        <f t="shared" si="9"/>
        <v>8751058.8391816132</v>
      </c>
      <c r="BY54" s="21">
        <f t="shared" si="6"/>
        <v>3525795.0982182045</v>
      </c>
      <c r="BZ54" s="21">
        <f t="shared" si="6"/>
        <v>-7068221.2401936082</v>
      </c>
      <c r="CA54" s="22">
        <f t="shared" si="7"/>
        <v>-3910702.0264437729</v>
      </c>
      <c r="CC54" s="13">
        <v>1977</v>
      </c>
      <c r="CD54" s="53"/>
      <c r="CE54" s="53"/>
      <c r="CF54" s="53"/>
      <c r="CG54" s="53"/>
      <c r="CH54" s="53"/>
      <c r="CI54" s="53"/>
      <c r="CJ54" s="53"/>
      <c r="CK54" s="53"/>
      <c r="CL54" s="53"/>
      <c r="CM54" s="53"/>
      <c r="CN54" s="53"/>
      <c r="CO54" s="53"/>
      <c r="CP54" s="53"/>
      <c r="CQ54" s="53"/>
      <c r="CR54" s="54"/>
    </row>
    <row r="55" spans="2:96" x14ac:dyDescent="0.25">
      <c r="B55" s="13">
        <v>1978</v>
      </c>
      <c r="C55" s="82">
        <f t="shared" ref="C55:Q70" si="12">C155-C$100</f>
        <v>-495.05026525276844</v>
      </c>
      <c r="D55" s="82">
        <f t="shared" si="12"/>
        <v>104.2781975558546</v>
      </c>
      <c r="E55" s="82">
        <f t="shared" si="12"/>
        <v>1108.8794639278831</v>
      </c>
      <c r="F55" s="82">
        <f t="shared" si="12"/>
        <v>2327.9002812836297</v>
      </c>
      <c r="G55" s="82">
        <f t="shared" si="12"/>
        <v>1571.2733630543762</v>
      </c>
      <c r="H55" s="82">
        <f t="shared" si="12"/>
        <v>3093.6355809768102</v>
      </c>
      <c r="I55" s="82">
        <f t="shared" si="12"/>
        <v>2999.8851512868105</v>
      </c>
      <c r="J55" s="82">
        <f t="shared" si="12"/>
        <v>2160.5245875979208</v>
      </c>
      <c r="K55" s="82">
        <f t="shared" si="12"/>
        <v>3542.5463099005692</v>
      </c>
      <c r="L55" s="82">
        <f t="shared" si="12"/>
        <v>3499.1817294116036</v>
      </c>
      <c r="M55" s="82">
        <f t="shared" si="12"/>
        <v>4017.6111228342779</v>
      </c>
      <c r="N55" s="82">
        <f t="shared" si="12"/>
        <v>1061.1596875719624</v>
      </c>
      <c r="O55" s="82">
        <f t="shared" si="12"/>
        <v>792.69959625696356</v>
      </c>
      <c r="P55" s="82">
        <f t="shared" si="12"/>
        <v>1771.8979478836181</v>
      </c>
      <c r="Q55" s="83">
        <f t="shared" si="12"/>
        <v>2005.5612204618901</v>
      </c>
      <c r="S55" s="13">
        <v>1978</v>
      </c>
      <c r="T55" s="58"/>
      <c r="U55" s="58"/>
      <c r="V55" s="58"/>
      <c r="W55" s="58"/>
      <c r="X55" s="58"/>
      <c r="Y55" s="58"/>
      <c r="Z55" s="58"/>
      <c r="AA55" s="58"/>
      <c r="AB55" s="58"/>
      <c r="AC55" s="58"/>
      <c r="AD55" s="58"/>
      <c r="AE55" s="58"/>
      <c r="AF55" s="58"/>
      <c r="AG55" s="58"/>
      <c r="AH55" s="59"/>
      <c r="AJ55" s="13">
        <v>1978</v>
      </c>
      <c r="AK55" s="339">
        <f>'FY25 Aurora Prices for SecR'!AF54</f>
        <v>31.503</v>
      </c>
      <c r="AL55" s="339">
        <f>'FY25 Aurora Prices for SecR'!AG54</f>
        <v>38.649000000000001</v>
      </c>
      <c r="AM55" s="339">
        <f>'FY25 Aurora Prices for SecR'!AH54</f>
        <v>41.49</v>
      </c>
      <c r="AN55" s="339">
        <f>'FY25 Aurora Prices for SecR'!AI54</f>
        <v>34.462000000000003</v>
      </c>
      <c r="AO55" s="339">
        <f>'FY25 Aurora Prices for SecR'!AJ54</f>
        <v>42.308</v>
      </c>
      <c r="AP55" s="339">
        <f>'FY25 Aurora Prices for SecR'!AK54</f>
        <v>29.917000000000002</v>
      </c>
      <c r="AQ55" s="339">
        <f>'FY25 Aurora Prices for SecR'!AL54</f>
        <v>14.739000000000001</v>
      </c>
      <c r="AR55" s="339">
        <f>'FY25 Aurora Prices for SecR'!AM54</f>
        <v>12.664999999999999</v>
      </c>
      <c r="AS55" s="339">
        <f>'FY25 Aurora Prices for SecR'!AN54</f>
        <v>11.146000000000001</v>
      </c>
      <c r="AT55" s="339">
        <f>'FY25 Aurora Prices for SecR'!AO54</f>
        <v>23.257000000000001</v>
      </c>
      <c r="AU55" s="339">
        <f>'FY25 Aurora Prices for SecR'!AP54</f>
        <v>38.508000000000003</v>
      </c>
      <c r="AV55" s="340">
        <f>'FY25 Aurora Prices for SecR'!AQ54</f>
        <v>29.872</v>
      </c>
      <c r="AX55" s="13">
        <v>1978</v>
      </c>
      <c r="AY55" s="74"/>
      <c r="AZ55" s="74"/>
      <c r="BA55" s="74"/>
      <c r="BB55" s="74"/>
      <c r="BC55" s="74"/>
      <c r="BD55" s="74"/>
      <c r="BE55" s="74"/>
      <c r="BF55" s="74"/>
      <c r="BG55" s="74"/>
      <c r="BH55" s="74"/>
      <c r="BI55" s="74"/>
      <c r="BJ55" s="75"/>
      <c r="BL55" s="13">
        <v>1978</v>
      </c>
      <c r="BM55" s="21">
        <f t="shared" si="11"/>
        <v>-11603102.968655925</v>
      </c>
      <c r="BN55" s="21">
        <f t="shared" si="11"/>
        <v>2901778.6012820816</v>
      </c>
      <c r="BO55" s="21">
        <f t="shared" si="11"/>
        <v>34229512.26502569</v>
      </c>
      <c r="BP55" s="21">
        <f t="shared" si="11"/>
        <v>59686730.023235768</v>
      </c>
      <c r="BQ55" s="21">
        <f t="shared" si="11"/>
        <v>44672835.274438247</v>
      </c>
      <c r="BR55" s="21">
        <f t="shared" si="11"/>
        <v>68858907.983005926</v>
      </c>
      <c r="BS55" s="21">
        <f t="shared" si="11"/>
        <v>15917510.608133866</v>
      </c>
      <c r="BT55" s="21">
        <f t="shared" si="9"/>
        <v>11463829.882778073</v>
      </c>
      <c r="BU55" s="21">
        <f t="shared" si="9"/>
        <v>33380563.667078681</v>
      </c>
      <c r="BV55" s="21">
        <f t="shared" si="9"/>
        <v>28081353.28033565</v>
      </c>
      <c r="BW55" s="21">
        <f t="shared" si="9"/>
        <v>69517560.921515062</v>
      </c>
      <c r="BX55" s="21">
        <f t="shared" si="9"/>
        <v>14710729.409647608</v>
      </c>
      <c r="BY55" s="21">
        <f t="shared" si="6"/>
        <v>11721706.004222652</v>
      </c>
      <c r="BZ55" s="21">
        <f t="shared" si="6"/>
        <v>38109697.559409201</v>
      </c>
      <c r="CA55" s="22">
        <f t="shared" si="7"/>
        <v>421649612.5114525</v>
      </c>
      <c r="CC55" s="13">
        <v>1978</v>
      </c>
      <c r="CD55" s="53"/>
      <c r="CE55" s="53"/>
      <c r="CF55" s="53"/>
      <c r="CG55" s="53"/>
      <c r="CH55" s="53"/>
      <c r="CI55" s="53"/>
      <c r="CJ55" s="53"/>
      <c r="CK55" s="53"/>
      <c r="CL55" s="53"/>
      <c r="CM55" s="53"/>
      <c r="CN55" s="53"/>
      <c r="CO55" s="53"/>
      <c r="CP55" s="53"/>
      <c r="CQ55" s="53"/>
      <c r="CR55" s="54"/>
    </row>
    <row r="56" spans="2:96" x14ac:dyDescent="0.25">
      <c r="B56" s="13">
        <v>1979</v>
      </c>
      <c r="C56" s="82">
        <f t="shared" si="12"/>
        <v>819.81245078739175</v>
      </c>
      <c r="D56" s="82">
        <f t="shared" si="12"/>
        <v>826.26566955123417</v>
      </c>
      <c r="E56" s="82">
        <f t="shared" si="12"/>
        <v>-252.51581578382775</v>
      </c>
      <c r="F56" s="82">
        <f t="shared" si="12"/>
        <v>1672.4663895396607</v>
      </c>
      <c r="G56" s="82">
        <f t="shared" si="12"/>
        <v>728.3214557665051</v>
      </c>
      <c r="H56" s="82">
        <f t="shared" si="12"/>
        <v>1878.2543498427003</v>
      </c>
      <c r="I56" s="82">
        <f t="shared" si="12"/>
        <v>1196.570550193941</v>
      </c>
      <c r="J56" s="82">
        <f t="shared" si="12"/>
        <v>692.1596323959011</v>
      </c>
      <c r="K56" s="82">
        <f t="shared" si="12"/>
        <v>3650.5326465355802</v>
      </c>
      <c r="L56" s="82">
        <f t="shared" si="12"/>
        <v>1723.9738070834828</v>
      </c>
      <c r="M56" s="82">
        <f t="shared" si="12"/>
        <v>136.00764260793858</v>
      </c>
      <c r="N56" s="82">
        <f t="shared" si="12"/>
        <v>121.92917557452165</v>
      </c>
      <c r="O56" s="82">
        <f t="shared" si="12"/>
        <v>-10.75761878407684</v>
      </c>
      <c r="P56" s="82">
        <f t="shared" si="12"/>
        <v>402.53103880334766</v>
      </c>
      <c r="Q56" s="83">
        <f t="shared" si="12"/>
        <v>1050.2539089195116</v>
      </c>
      <c r="S56" s="13">
        <v>1979</v>
      </c>
      <c r="T56" s="58"/>
      <c r="U56" s="58"/>
      <c r="V56" s="58"/>
      <c r="W56" s="58"/>
      <c r="X56" s="58"/>
      <c r="Y56" s="58"/>
      <c r="Z56" s="58"/>
      <c r="AA56" s="58"/>
      <c r="AB56" s="58"/>
      <c r="AC56" s="58"/>
      <c r="AD56" s="58"/>
      <c r="AE56" s="58"/>
      <c r="AF56" s="58"/>
      <c r="AG56" s="58"/>
      <c r="AH56" s="59"/>
      <c r="AJ56" s="13">
        <v>1979</v>
      </c>
      <c r="AK56" s="339">
        <f>'FY25 Aurora Prices for SecR'!AF55</f>
        <v>19.808</v>
      </c>
      <c r="AL56" s="339">
        <f>'FY25 Aurora Prices for SecR'!AG55</f>
        <v>31.629000000000001</v>
      </c>
      <c r="AM56" s="339">
        <f>'FY25 Aurora Prices for SecR'!AH55</f>
        <v>46.872999999999998</v>
      </c>
      <c r="AN56" s="339">
        <f>'FY25 Aurora Prices for SecR'!AI55</f>
        <v>38.383000000000003</v>
      </c>
      <c r="AO56" s="339">
        <f>'FY25 Aurora Prices for SecR'!AJ55</f>
        <v>41.045000000000002</v>
      </c>
      <c r="AP56" s="339">
        <f>'FY25 Aurora Prices for SecR'!AK55</f>
        <v>31.643000000000001</v>
      </c>
      <c r="AQ56" s="339">
        <f>'FY25 Aurora Prices for SecR'!AL55</f>
        <v>21.378</v>
      </c>
      <c r="AR56" s="339">
        <f>'FY25 Aurora Prices for SecR'!AM55</f>
        <v>12.749000000000001</v>
      </c>
      <c r="AS56" s="339">
        <f>'FY25 Aurora Prices for SecR'!AN55</f>
        <v>14.952</v>
      </c>
      <c r="AT56" s="339">
        <f>'FY25 Aurora Prices for SecR'!AO55</f>
        <v>35.384</v>
      </c>
      <c r="AU56" s="339">
        <f>'FY25 Aurora Prices for SecR'!AP55</f>
        <v>38.581000000000003</v>
      </c>
      <c r="AV56" s="340">
        <f>'FY25 Aurora Prices for SecR'!AQ55</f>
        <v>32.305</v>
      </c>
      <c r="AX56" s="13">
        <v>1979</v>
      </c>
      <c r="AY56" s="74"/>
      <c r="AZ56" s="74"/>
      <c r="BA56" s="74"/>
      <c r="BB56" s="74"/>
      <c r="BC56" s="74"/>
      <c r="BD56" s="74"/>
      <c r="BE56" s="74"/>
      <c r="BF56" s="74"/>
      <c r="BG56" s="74"/>
      <c r="BH56" s="74"/>
      <c r="BI56" s="74"/>
      <c r="BJ56" s="75"/>
      <c r="BL56" s="13">
        <v>1979</v>
      </c>
      <c r="BM56" s="21">
        <f t="shared" si="11"/>
        <v>12081700.698746312</v>
      </c>
      <c r="BN56" s="21">
        <f t="shared" si="11"/>
        <v>18816448.940809909</v>
      </c>
      <c r="BO56" s="21">
        <f t="shared" si="11"/>
        <v>-8806113.3319271058</v>
      </c>
      <c r="BP56" s="21">
        <f t="shared" si="11"/>
        <v>47760542.407697394</v>
      </c>
      <c r="BQ56" s="21">
        <f t="shared" si="11"/>
        <v>20088737.190101128</v>
      </c>
      <c r="BR56" s="21">
        <f t="shared" si="11"/>
        <v>44218600.179701991</v>
      </c>
      <c r="BS56" s="21">
        <f t="shared" si="11"/>
        <v>9208902.6799365841</v>
      </c>
      <c r="BT56" s="21">
        <f t="shared" si="9"/>
        <v>5326915.9036894459</v>
      </c>
      <c r="BU56" s="21">
        <f t="shared" si="9"/>
        <v>34626236.688747495</v>
      </c>
      <c r="BV56" s="21">
        <f t="shared" si="9"/>
        <v>18559336.581728809</v>
      </c>
      <c r="BW56" s="21">
        <f t="shared" si="9"/>
        <v>3580495.8529732386</v>
      </c>
      <c r="BX56" s="21">
        <f t="shared" si="9"/>
        <v>1693493.8282226233</v>
      </c>
      <c r="BY56" s="21">
        <f t="shared" si="6"/>
        <v>-159375.24107845195</v>
      </c>
      <c r="BZ56" s="21">
        <f t="shared" si="6"/>
        <v>9362710.9501503445</v>
      </c>
      <c r="CA56" s="22">
        <f t="shared" si="7"/>
        <v>216358633.32949975</v>
      </c>
      <c r="CC56" s="13">
        <v>1979</v>
      </c>
      <c r="CD56" s="53"/>
      <c r="CE56" s="53"/>
      <c r="CF56" s="53"/>
      <c r="CG56" s="53"/>
      <c r="CH56" s="53"/>
      <c r="CI56" s="53"/>
      <c r="CJ56" s="53"/>
      <c r="CK56" s="53"/>
      <c r="CL56" s="53"/>
      <c r="CM56" s="53"/>
      <c r="CN56" s="53"/>
      <c r="CO56" s="53"/>
      <c r="CP56" s="53"/>
      <c r="CQ56" s="53"/>
      <c r="CR56" s="54"/>
    </row>
    <row r="57" spans="2:96" x14ac:dyDescent="0.25">
      <c r="B57" s="13">
        <v>1980</v>
      </c>
      <c r="C57" s="82">
        <f t="shared" si="12"/>
        <v>49.88932699479119</v>
      </c>
      <c r="D57" s="82">
        <f t="shared" si="12"/>
        <v>317.35276297281416</v>
      </c>
      <c r="E57" s="82">
        <f t="shared" si="12"/>
        <v>-1013.7997224574974</v>
      </c>
      <c r="F57" s="82">
        <f t="shared" si="12"/>
        <v>1555.9590434272395</v>
      </c>
      <c r="G57" s="82">
        <f t="shared" si="12"/>
        <v>120.61885257504491</v>
      </c>
      <c r="H57" s="82">
        <f t="shared" si="12"/>
        <v>398.92634672614076</v>
      </c>
      <c r="I57" s="82">
        <f t="shared" si="12"/>
        <v>735.70784890360119</v>
      </c>
      <c r="J57" s="82">
        <f t="shared" si="12"/>
        <v>2941.9270516179404</v>
      </c>
      <c r="K57" s="82">
        <f t="shared" si="12"/>
        <v>5261.8726682625793</v>
      </c>
      <c r="L57" s="82">
        <f t="shared" si="12"/>
        <v>4636.5359850018731</v>
      </c>
      <c r="M57" s="82">
        <f t="shared" si="12"/>
        <v>1786.1614540679275</v>
      </c>
      <c r="N57" s="82">
        <f t="shared" si="12"/>
        <v>300.19136076512223</v>
      </c>
      <c r="O57" s="82">
        <f t="shared" si="12"/>
        <v>274.91157703725366</v>
      </c>
      <c r="P57" s="82">
        <f t="shared" si="12"/>
        <v>373.76530441652812</v>
      </c>
      <c r="Q57" s="83">
        <f t="shared" si="12"/>
        <v>1302.5914453132818</v>
      </c>
      <c r="S57" s="13">
        <v>1980</v>
      </c>
      <c r="T57" s="58"/>
      <c r="U57" s="58"/>
      <c r="V57" s="58"/>
      <c r="W57" s="58"/>
      <c r="X57" s="58"/>
      <c r="Y57" s="58"/>
      <c r="Z57" s="58"/>
      <c r="AA57" s="58"/>
      <c r="AB57" s="58"/>
      <c r="AC57" s="58"/>
      <c r="AD57" s="58"/>
      <c r="AE57" s="58"/>
      <c r="AF57" s="58"/>
      <c r="AG57" s="58"/>
      <c r="AH57" s="59"/>
      <c r="AJ57" s="13">
        <v>1980</v>
      </c>
      <c r="AK57" s="339">
        <f>'FY25 Aurora Prices for SecR'!AF56</f>
        <v>27.742000000000001</v>
      </c>
      <c r="AL57" s="339">
        <f>'FY25 Aurora Prices for SecR'!AG56</f>
        <v>36.030999999999999</v>
      </c>
      <c r="AM57" s="339">
        <f>'FY25 Aurora Prices for SecR'!AH56</f>
        <v>51.807000000000002</v>
      </c>
      <c r="AN57" s="339">
        <f>'FY25 Aurora Prices for SecR'!AI56</f>
        <v>40.094999999999999</v>
      </c>
      <c r="AO57" s="339">
        <f>'FY25 Aurora Prices for SecR'!AJ56</f>
        <v>45.988999999999997</v>
      </c>
      <c r="AP57" s="339">
        <f>'FY25 Aurora Prices for SecR'!AK56</f>
        <v>36.682000000000002</v>
      </c>
      <c r="AQ57" s="339">
        <f>'FY25 Aurora Prices for SecR'!AL56</f>
        <v>16.082999999999998</v>
      </c>
      <c r="AR57" s="339">
        <f>'FY25 Aurora Prices for SecR'!AM56</f>
        <v>4.3049999999999997</v>
      </c>
      <c r="AS57" s="339">
        <f>'FY25 Aurora Prices for SecR'!AN56</f>
        <v>2.855</v>
      </c>
      <c r="AT57" s="339">
        <f>'FY25 Aurora Prices for SecR'!AO56</f>
        <v>27.318999999999999</v>
      </c>
      <c r="AU57" s="339">
        <f>'FY25 Aurora Prices for SecR'!AP56</f>
        <v>37.213000000000001</v>
      </c>
      <c r="AV57" s="340">
        <f>'FY25 Aurora Prices for SecR'!AQ56</f>
        <v>31.021999999999998</v>
      </c>
      <c r="AX57" s="13">
        <v>1980</v>
      </c>
      <c r="AY57" s="74"/>
      <c r="AZ57" s="74"/>
      <c r="BA57" s="74"/>
      <c r="BB57" s="74"/>
      <c r="BC57" s="74"/>
      <c r="BD57" s="74"/>
      <c r="BE57" s="74"/>
      <c r="BF57" s="74"/>
      <c r="BG57" s="74"/>
      <c r="BH57" s="74"/>
      <c r="BI57" s="74"/>
      <c r="BJ57" s="75"/>
      <c r="BL57" s="13">
        <v>1980</v>
      </c>
      <c r="BM57" s="21">
        <f t="shared" si="11"/>
        <v>1029718.1038601859</v>
      </c>
      <c r="BN57" s="21">
        <f t="shared" si="11"/>
        <v>8232866.929924896</v>
      </c>
      <c r="BO57" s="21">
        <f t="shared" si="11"/>
        <v>-39076310.132688545</v>
      </c>
      <c r="BP57" s="21">
        <f t="shared" si="11"/>
        <v>46415316.31758409</v>
      </c>
      <c r="BQ57" s="21">
        <f t="shared" si="11"/>
        <v>3727678.3562415536</v>
      </c>
      <c r="BR57" s="21">
        <f t="shared" si="11"/>
        <v>10887261.690452572</v>
      </c>
      <c r="BS57" s="21">
        <f t="shared" si="11"/>
        <v>4259660.1602099817</v>
      </c>
      <c r="BT57" s="21">
        <f t="shared" si="9"/>
        <v>17033404.597621679</v>
      </c>
      <c r="BU57" s="21">
        <f t="shared" si="9"/>
        <v>16853357.206631582</v>
      </c>
      <c r="BV57" s="21">
        <f t="shared" si="9"/>
        <v>9530863.3707698509</v>
      </c>
      <c r="BW57" s="21">
        <f t="shared" si="9"/>
        <v>36304331.70417919</v>
      </c>
      <c r="BX57" s="21">
        <f t="shared" si="9"/>
        <v>4021567.5989348977</v>
      </c>
      <c r="BY57" s="21">
        <f t="shared" si="6"/>
        <v>3928429.2542543313</v>
      </c>
      <c r="BZ57" s="21">
        <f t="shared" si="6"/>
        <v>8348362.0369988643</v>
      </c>
      <c r="CA57" s="22">
        <f t="shared" si="7"/>
        <v>131496507.19497514</v>
      </c>
      <c r="CC57" s="13">
        <v>1980</v>
      </c>
      <c r="CD57" s="53"/>
      <c r="CE57" s="53"/>
      <c r="CF57" s="53"/>
      <c r="CG57" s="53"/>
      <c r="CH57" s="53"/>
      <c r="CI57" s="53"/>
      <c r="CJ57" s="53"/>
      <c r="CK57" s="53"/>
      <c r="CL57" s="53"/>
      <c r="CM57" s="53"/>
      <c r="CN57" s="53"/>
      <c r="CO57" s="53"/>
      <c r="CP57" s="53"/>
      <c r="CQ57" s="53"/>
      <c r="CR57" s="54"/>
    </row>
    <row r="58" spans="2:96" x14ac:dyDescent="0.25">
      <c r="B58" s="13">
        <v>1981</v>
      </c>
      <c r="C58" s="82">
        <f t="shared" si="12"/>
        <v>-18.317559261738097</v>
      </c>
      <c r="D58" s="82">
        <f t="shared" si="12"/>
        <v>865.99639085993476</v>
      </c>
      <c r="E58" s="82">
        <f t="shared" si="12"/>
        <v>3037.6947778801432</v>
      </c>
      <c r="F58" s="82">
        <f t="shared" si="12"/>
        <v>4606.9013875408291</v>
      </c>
      <c r="G58" s="82">
        <f t="shared" si="12"/>
        <v>5766.4427901059853</v>
      </c>
      <c r="H58" s="82">
        <f t="shared" si="12"/>
        <v>1087.9290728490705</v>
      </c>
      <c r="I58" s="82">
        <f t="shared" si="12"/>
        <v>-304.5788568577691</v>
      </c>
      <c r="J58" s="82">
        <f t="shared" si="12"/>
        <v>413.6258323760012</v>
      </c>
      <c r="K58" s="82">
        <f t="shared" si="12"/>
        <v>2809.6356035892595</v>
      </c>
      <c r="L58" s="82">
        <f t="shared" si="12"/>
        <v>6321.4736074504735</v>
      </c>
      <c r="M58" s="82">
        <f t="shared" si="12"/>
        <v>4473.6945968202781</v>
      </c>
      <c r="N58" s="82">
        <f t="shared" si="12"/>
        <v>3524.5017069700116</v>
      </c>
      <c r="O58" s="82">
        <f t="shared" si="12"/>
        <v>3604.2686559962631</v>
      </c>
      <c r="P58" s="82">
        <f t="shared" si="12"/>
        <v>834.06484624097811</v>
      </c>
      <c r="Q58" s="83">
        <f t="shared" si="12"/>
        <v>2785.1558821606213</v>
      </c>
      <c r="S58" s="13">
        <v>1981</v>
      </c>
      <c r="T58" s="58"/>
      <c r="U58" s="58"/>
      <c r="V58" s="58"/>
      <c r="W58" s="58"/>
      <c r="X58" s="58"/>
      <c r="Y58" s="58"/>
      <c r="Z58" s="58"/>
      <c r="AA58" s="58"/>
      <c r="AB58" s="58"/>
      <c r="AC58" s="58"/>
      <c r="AD58" s="58"/>
      <c r="AE58" s="58"/>
      <c r="AF58" s="58"/>
      <c r="AG58" s="58"/>
      <c r="AH58" s="59"/>
      <c r="AJ58" s="13">
        <v>1981</v>
      </c>
      <c r="AK58" s="339">
        <f>'FY25 Aurora Prices for SecR'!AF57</f>
        <v>28.244</v>
      </c>
      <c r="AL58" s="339">
        <f>'FY25 Aurora Prices for SecR'!AG57</f>
        <v>31.745999999999999</v>
      </c>
      <c r="AM58" s="339">
        <f>'FY25 Aurora Prices for SecR'!AH57</f>
        <v>31.978000000000002</v>
      </c>
      <c r="AN58" s="339">
        <f>'FY25 Aurora Prices for SecR'!AI57</f>
        <v>23.149000000000001</v>
      </c>
      <c r="AO58" s="339">
        <f>'FY25 Aurora Prices for SecR'!AJ57</f>
        <v>26.36</v>
      </c>
      <c r="AP58" s="339">
        <f>'FY25 Aurora Prices for SecR'!AK57</f>
        <v>35.005000000000003</v>
      </c>
      <c r="AQ58" s="339">
        <f>'FY25 Aurora Prices for SecR'!AL57</f>
        <v>28.614999999999998</v>
      </c>
      <c r="AR58" s="339">
        <f>'FY25 Aurora Prices for SecR'!AM57</f>
        <v>19.815999999999999</v>
      </c>
      <c r="AS58" s="339">
        <f>'FY25 Aurora Prices for SecR'!AN57</f>
        <v>0</v>
      </c>
      <c r="AT58" s="339">
        <f>'FY25 Aurora Prices for SecR'!AO57</f>
        <v>22.332999999999998</v>
      </c>
      <c r="AU58" s="339">
        <f>'FY25 Aurora Prices for SecR'!AP57</f>
        <v>28.309000000000001</v>
      </c>
      <c r="AV58" s="340">
        <f>'FY25 Aurora Prices for SecR'!AQ57</f>
        <v>36.645000000000003</v>
      </c>
      <c r="AX58" s="13">
        <v>1981</v>
      </c>
      <c r="AY58" s="74"/>
      <c r="AZ58" s="74"/>
      <c r="BA58" s="74"/>
      <c r="BB58" s="74"/>
      <c r="BC58" s="74"/>
      <c r="BD58" s="74"/>
      <c r="BE58" s="74"/>
      <c r="BF58" s="74"/>
      <c r="BG58" s="74"/>
      <c r="BH58" s="74"/>
      <c r="BI58" s="74"/>
      <c r="BJ58" s="75"/>
      <c r="BL58" s="13">
        <v>1981</v>
      </c>
      <c r="BM58" s="21">
        <f t="shared" si="11"/>
        <v>-384916.69097866694</v>
      </c>
      <c r="BN58" s="21">
        <f t="shared" si="11"/>
        <v>19794183.42545243</v>
      </c>
      <c r="BO58" s="21">
        <f t="shared" si="11"/>
        <v>72271716.283646107</v>
      </c>
      <c r="BP58" s="21">
        <f t="shared" si="11"/>
        <v>79343999.203815892</v>
      </c>
      <c r="BQ58" s="21">
        <f t="shared" si="11"/>
        <v>102146306.26851423</v>
      </c>
      <c r="BR58" s="21">
        <f t="shared" si="11"/>
        <v>28333720.153140794</v>
      </c>
      <c r="BS58" s="21">
        <f t="shared" si="11"/>
        <v>-3137588.6360346228</v>
      </c>
      <c r="BT58" s="21">
        <f t="shared" si="9"/>
        <v>4260925.1496381387</v>
      </c>
      <c r="BU58" s="21">
        <f t="shared" si="9"/>
        <v>41422749.90581923</v>
      </c>
      <c r="BV58" s="21">
        <f t="shared" si="9"/>
        <v>0</v>
      </c>
      <c r="BW58" s="21">
        <f t="shared" si="9"/>
        <v>74333799.944505721</v>
      </c>
      <c r="BX58" s="21">
        <f t="shared" si="9"/>
        <v>35919042.776141062</v>
      </c>
      <c r="BY58" s="21">
        <f t="shared" si="6"/>
        <v>39180764.690917708</v>
      </c>
      <c r="BZ58" s="21">
        <f t="shared" si="6"/>
        <v>22006300.529160466</v>
      </c>
      <c r="CA58" s="22">
        <f t="shared" si="7"/>
        <v>515491003.00373846</v>
      </c>
      <c r="CC58" s="13">
        <v>1981</v>
      </c>
      <c r="CD58" s="53"/>
      <c r="CE58" s="53"/>
      <c r="CF58" s="53"/>
      <c r="CG58" s="53"/>
      <c r="CH58" s="53"/>
      <c r="CI58" s="53"/>
      <c r="CJ58" s="53"/>
      <c r="CK58" s="53"/>
      <c r="CL58" s="53"/>
      <c r="CM58" s="53"/>
      <c r="CN58" s="53"/>
      <c r="CO58" s="53"/>
      <c r="CP58" s="53"/>
      <c r="CQ58" s="53"/>
      <c r="CR58" s="54"/>
    </row>
    <row r="59" spans="2:96" x14ac:dyDescent="0.25">
      <c r="B59" s="13">
        <v>1982</v>
      </c>
      <c r="C59" s="82">
        <f t="shared" si="12"/>
        <v>104.79257555990171</v>
      </c>
      <c r="D59" s="82">
        <f t="shared" si="12"/>
        <v>1268.2475513443051</v>
      </c>
      <c r="E59" s="82">
        <f t="shared" si="12"/>
        <v>1278.6133261599125</v>
      </c>
      <c r="F59" s="82">
        <f t="shared" si="12"/>
        <v>4607.8252810116301</v>
      </c>
      <c r="G59" s="82">
        <f t="shared" si="12"/>
        <v>7168.2350804771859</v>
      </c>
      <c r="H59" s="82">
        <f t="shared" si="12"/>
        <v>6980.9687206921808</v>
      </c>
      <c r="I59" s="82">
        <f t="shared" si="12"/>
        <v>3699.2221690743308</v>
      </c>
      <c r="J59" s="82">
        <f t="shared" si="12"/>
        <v>2159.444257753391</v>
      </c>
      <c r="K59" s="82">
        <f t="shared" si="12"/>
        <v>4029.3385683146198</v>
      </c>
      <c r="L59" s="82">
        <f t="shared" si="12"/>
        <v>6124.1036916688727</v>
      </c>
      <c r="M59" s="82">
        <f t="shared" si="12"/>
        <v>6480.4952995969779</v>
      </c>
      <c r="N59" s="82">
        <f t="shared" si="12"/>
        <v>3352.8686123228217</v>
      </c>
      <c r="O59" s="82">
        <f t="shared" si="12"/>
        <v>4106.9576248115927</v>
      </c>
      <c r="P59" s="82">
        <f t="shared" si="12"/>
        <v>1900.4440191963477</v>
      </c>
      <c r="Q59" s="83">
        <f t="shared" si="12"/>
        <v>3884.979737384414</v>
      </c>
      <c r="S59" s="13">
        <v>1982</v>
      </c>
      <c r="T59" s="58"/>
      <c r="U59" s="58"/>
      <c r="V59" s="58"/>
      <c r="W59" s="58"/>
      <c r="X59" s="58"/>
      <c r="Y59" s="58"/>
      <c r="Z59" s="58"/>
      <c r="AA59" s="58"/>
      <c r="AB59" s="58"/>
      <c r="AC59" s="58"/>
      <c r="AD59" s="58"/>
      <c r="AE59" s="58"/>
      <c r="AF59" s="58"/>
      <c r="AG59" s="58"/>
      <c r="AH59" s="59"/>
      <c r="AJ59" s="13">
        <v>1982</v>
      </c>
      <c r="AK59" s="339">
        <f>'FY25 Aurora Prices for SecR'!AF58</f>
        <v>23.108000000000001</v>
      </c>
      <c r="AL59" s="339">
        <f>'FY25 Aurora Prices for SecR'!AG58</f>
        <v>30.838999999999999</v>
      </c>
      <c r="AM59" s="339">
        <f>'FY25 Aurora Prices for SecR'!AH58</f>
        <v>37.792999999999999</v>
      </c>
      <c r="AN59" s="339">
        <f>'FY25 Aurora Prices for SecR'!AI58</f>
        <v>22.920999999999999</v>
      </c>
      <c r="AO59" s="339">
        <f>'FY25 Aurora Prices for SecR'!AJ58</f>
        <v>18.952999999999999</v>
      </c>
      <c r="AP59" s="339">
        <f>'FY25 Aurora Prices for SecR'!AK58</f>
        <v>0</v>
      </c>
      <c r="AQ59" s="339">
        <f>'FY25 Aurora Prices for SecR'!AL58</f>
        <v>9.984</v>
      </c>
      <c r="AR59" s="339">
        <f>'FY25 Aurora Prices for SecR'!AM58</f>
        <v>7.84</v>
      </c>
      <c r="AS59" s="339">
        <f>'FY25 Aurora Prices for SecR'!AN58</f>
        <v>0</v>
      </c>
      <c r="AT59" s="339">
        <f>'FY25 Aurora Prices for SecR'!AO58</f>
        <v>1.8120000000000001</v>
      </c>
      <c r="AU59" s="339">
        <f>'FY25 Aurora Prices for SecR'!AP58</f>
        <v>22.274000000000001</v>
      </c>
      <c r="AV59" s="340">
        <f>'FY25 Aurora Prices for SecR'!AQ58</f>
        <v>26.303000000000001</v>
      </c>
      <c r="AX59" s="13">
        <v>1982</v>
      </c>
      <c r="AY59" s="74"/>
      <c r="AZ59" s="74"/>
      <c r="BA59" s="74"/>
      <c r="BB59" s="74"/>
      <c r="BC59" s="74"/>
      <c r="BD59" s="74"/>
      <c r="BE59" s="74"/>
      <c r="BF59" s="74"/>
      <c r="BG59" s="74"/>
      <c r="BH59" s="74"/>
      <c r="BI59" s="74"/>
      <c r="BJ59" s="75"/>
      <c r="BL59" s="13">
        <v>1982</v>
      </c>
      <c r="BM59" s="21">
        <f t="shared" si="11"/>
        <v>1801630.8460124275</v>
      </c>
      <c r="BN59" s="21">
        <f t="shared" si="11"/>
        <v>28160270.089853056</v>
      </c>
      <c r="BO59" s="21">
        <f t="shared" si="11"/>
        <v>35952039.276057817</v>
      </c>
      <c r="BP59" s="21">
        <f t="shared" si="11"/>
        <v>78578276.66995427</v>
      </c>
      <c r="BQ59" s="21">
        <f t="shared" si="11"/>
        <v>91297623.970750913</v>
      </c>
      <c r="BR59" s="21">
        <f t="shared" si="11"/>
        <v>0</v>
      </c>
      <c r="BS59" s="21">
        <f t="shared" si="11"/>
        <v>13295892.288973723</v>
      </c>
      <c r="BT59" s="21">
        <f t="shared" si="9"/>
        <v>7761560.9289875478</v>
      </c>
      <c r="BU59" s="21">
        <f t="shared" si="9"/>
        <v>23502970.695436444</v>
      </c>
      <c r="BV59" s="21">
        <f t="shared" si="9"/>
        <v>0</v>
      </c>
      <c r="BW59" s="21">
        <f t="shared" si="9"/>
        <v>8736537.1672550756</v>
      </c>
      <c r="BX59" s="21">
        <f t="shared" si="9"/>
        <v>26885446.369516272</v>
      </c>
      <c r="BY59" s="21">
        <f t="shared" si="6"/>
        <v>35127695.667860515</v>
      </c>
      <c r="BZ59" s="21">
        <f t="shared" si="6"/>
        <v>35990912.906583503</v>
      </c>
      <c r="CA59" s="22">
        <f t="shared" si="7"/>
        <v>387090856.87724149</v>
      </c>
      <c r="CC59" s="13">
        <v>1982</v>
      </c>
      <c r="CD59" s="53"/>
      <c r="CE59" s="53"/>
      <c r="CF59" s="53"/>
      <c r="CG59" s="53"/>
      <c r="CH59" s="53"/>
      <c r="CI59" s="53"/>
      <c r="CJ59" s="53"/>
      <c r="CK59" s="53"/>
      <c r="CL59" s="53"/>
      <c r="CM59" s="53"/>
      <c r="CN59" s="53"/>
      <c r="CO59" s="53"/>
      <c r="CP59" s="53"/>
      <c r="CQ59" s="53"/>
      <c r="CR59" s="54"/>
    </row>
    <row r="60" spans="2:96" x14ac:dyDescent="0.25">
      <c r="B60" s="13">
        <v>1983</v>
      </c>
      <c r="C60" s="82">
        <f t="shared" si="12"/>
        <v>1460.8769046484313</v>
      </c>
      <c r="D60" s="82">
        <f t="shared" si="12"/>
        <v>1415.7328368726348</v>
      </c>
      <c r="E60" s="82">
        <f t="shared" si="12"/>
        <v>1908.1355034586422</v>
      </c>
      <c r="F60" s="82">
        <f t="shared" si="12"/>
        <v>4990.1384299718302</v>
      </c>
      <c r="G60" s="82">
        <f t="shared" si="12"/>
        <v>4705.5822602051858</v>
      </c>
      <c r="H60" s="82">
        <f t="shared" si="12"/>
        <v>6809.263558549681</v>
      </c>
      <c r="I60" s="82">
        <f t="shared" si="12"/>
        <v>3055.8395229739408</v>
      </c>
      <c r="J60" s="82">
        <f t="shared" si="12"/>
        <v>1908.9612406851311</v>
      </c>
      <c r="K60" s="82">
        <f t="shared" si="12"/>
        <v>2841.8927283664898</v>
      </c>
      <c r="L60" s="82">
        <f t="shared" si="12"/>
        <v>3619.1741429695021</v>
      </c>
      <c r="M60" s="82">
        <f t="shared" si="12"/>
        <v>5659.3009887260778</v>
      </c>
      <c r="N60" s="82">
        <f t="shared" si="12"/>
        <v>3259.0229140123029</v>
      </c>
      <c r="O60" s="82">
        <f t="shared" si="12"/>
        <v>2812.6745586896532</v>
      </c>
      <c r="P60" s="82">
        <f t="shared" si="12"/>
        <v>1040.557449278318</v>
      </c>
      <c r="Q60" s="83">
        <f t="shared" si="12"/>
        <v>3332.1958603197727</v>
      </c>
      <c r="S60" s="13">
        <v>1983</v>
      </c>
      <c r="T60" s="58"/>
      <c r="U60" s="58"/>
      <c r="V60" s="58"/>
      <c r="W60" s="58"/>
      <c r="X60" s="58"/>
      <c r="Y60" s="58"/>
      <c r="Z60" s="58"/>
      <c r="AA60" s="58"/>
      <c r="AB60" s="58"/>
      <c r="AC60" s="58"/>
      <c r="AD60" s="58"/>
      <c r="AE60" s="58"/>
      <c r="AF60" s="58"/>
      <c r="AG60" s="58"/>
      <c r="AH60" s="59"/>
      <c r="AJ60" s="13">
        <v>1983</v>
      </c>
      <c r="AK60" s="339">
        <f>'FY25 Aurora Prices for SecR'!AF59</f>
        <v>19.562000000000001</v>
      </c>
      <c r="AL60" s="339">
        <f>'FY25 Aurora Prices for SecR'!AG59</f>
        <v>30.782</v>
      </c>
      <c r="AM60" s="339">
        <f>'FY25 Aurora Prices for SecR'!AH59</f>
        <v>36.594999999999999</v>
      </c>
      <c r="AN60" s="339">
        <f>'FY25 Aurora Prices for SecR'!AI59</f>
        <v>22.888999999999999</v>
      </c>
      <c r="AO60" s="339">
        <f>'FY25 Aurora Prices for SecR'!AJ59</f>
        <v>29.667000000000002</v>
      </c>
      <c r="AP60" s="339">
        <f>'FY25 Aurora Prices for SecR'!AK59</f>
        <v>7.2190000000000003</v>
      </c>
      <c r="AQ60" s="339">
        <f>'FY25 Aurora Prices for SecR'!AL59</f>
        <v>14.135999999999999</v>
      </c>
      <c r="AR60" s="339">
        <f>'FY25 Aurora Prices for SecR'!AM59</f>
        <v>12.996</v>
      </c>
      <c r="AS60" s="339">
        <f>'FY25 Aurora Prices for SecR'!AN59</f>
        <v>7.6660000000000004</v>
      </c>
      <c r="AT60" s="339">
        <f>'FY25 Aurora Prices for SecR'!AO59</f>
        <v>12.259</v>
      </c>
      <c r="AU60" s="339">
        <f>'FY25 Aurora Prices for SecR'!AP59</f>
        <v>25.971</v>
      </c>
      <c r="AV60" s="340">
        <f>'FY25 Aurora Prices for SecR'!AQ59</f>
        <v>30.434999999999999</v>
      </c>
      <c r="AX60" s="13">
        <v>1983</v>
      </c>
      <c r="AY60" s="74"/>
      <c r="AZ60" s="74"/>
      <c r="BA60" s="74"/>
      <c r="BB60" s="74"/>
      <c r="BC60" s="74"/>
      <c r="BD60" s="74"/>
      <c r="BE60" s="74"/>
      <c r="BF60" s="74"/>
      <c r="BG60" s="74"/>
      <c r="BH60" s="74"/>
      <c r="BI60" s="74"/>
      <c r="BJ60" s="75"/>
      <c r="BL60" s="13">
        <v>1983</v>
      </c>
      <c r="BM60" s="21">
        <f t="shared" si="11"/>
        <v>21261789.462497067</v>
      </c>
      <c r="BN60" s="21">
        <f t="shared" si="11"/>
        <v>31376943.49292168</v>
      </c>
      <c r="BO60" s="21">
        <f t="shared" si="11"/>
        <v>51952194.749307342</v>
      </c>
      <c r="BP60" s="21">
        <f t="shared" si="11"/>
        <v>84979143.221577168</v>
      </c>
      <c r="BQ60" s="21">
        <f t="shared" si="11"/>
        <v>93811541.989876881</v>
      </c>
      <c r="BR60" s="21">
        <f t="shared" si="11"/>
        <v>36572118.780102596</v>
      </c>
      <c r="BS60" s="21">
        <f t="shared" si="11"/>
        <v>15551045.098833466</v>
      </c>
      <c r="BT60" s="21">
        <f t="shared" si="9"/>
        <v>9714627.3953970037</v>
      </c>
      <c r="BU60" s="21">
        <f t="shared" si="9"/>
        <v>27478328.996001072</v>
      </c>
      <c r="BV60" s="21">
        <f t="shared" si="9"/>
        <v>19976104.065603025</v>
      </c>
      <c r="BW60" s="21">
        <f t="shared" si="9"/>
        <v>51616763.890669979</v>
      </c>
      <c r="BX60" s="21">
        <f t="shared" si="9"/>
        <v>30470430.275932867</v>
      </c>
      <c r="BY60" s="21">
        <f t="shared" si="6"/>
        <v>28050420.850071926</v>
      </c>
      <c r="BZ60" s="21">
        <f t="shared" si="6"/>
        <v>22801943.49752564</v>
      </c>
      <c r="CA60" s="22">
        <f t="shared" si="7"/>
        <v>525613395.76631767</v>
      </c>
      <c r="CC60" s="13">
        <v>1983</v>
      </c>
      <c r="CD60" s="53"/>
      <c r="CE60" s="53"/>
      <c r="CF60" s="53"/>
      <c r="CG60" s="53"/>
      <c r="CH60" s="53"/>
      <c r="CI60" s="53"/>
      <c r="CJ60" s="53"/>
      <c r="CK60" s="53"/>
      <c r="CL60" s="53"/>
      <c r="CM60" s="53"/>
      <c r="CN60" s="53"/>
      <c r="CO60" s="53"/>
      <c r="CP60" s="53"/>
      <c r="CQ60" s="53"/>
      <c r="CR60" s="54"/>
    </row>
    <row r="61" spans="2:96" x14ac:dyDescent="0.25">
      <c r="B61" s="13">
        <v>1984</v>
      </c>
      <c r="C61" s="82">
        <f t="shared" si="12"/>
        <v>473.03717061005136</v>
      </c>
      <c r="D61" s="82">
        <f t="shared" si="12"/>
        <v>3285.0751130874751</v>
      </c>
      <c r="E61" s="82">
        <f t="shared" si="12"/>
        <v>2146.6924739309425</v>
      </c>
      <c r="F61" s="82">
        <f t="shared" si="12"/>
        <v>4581.3819062928305</v>
      </c>
      <c r="G61" s="82">
        <f t="shared" si="12"/>
        <v>4661.3758232356859</v>
      </c>
      <c r="H61" s="82">
        <f t="shared" si="12"/>
        <v>4565.1443552058809</v>
      </c>
      <c r="I61" s="82">
        <f t="shared" si="12"/>
        <v>2906.6403884049714</v>
      </c>
      <c r="J61" s="82">
        <f t="shared" si="12"/>
        <v>3282.8592751781907</v>
      </c>
      <c r="K61" s="82">
        <f t="shared" si="12"/>
        <v>3078.5245735737199</v>
      </c>
      <c r="L61" s="82">
        <f t="shared" si="12"/>
        <v>6575.5404101025733</v>
      </c>
      <c r="M61" s="82">
        <f t="shared" si="12"/>
        <v>5063.8064411979776</v>
      </c>
      <c r="N61" s="82">
        <f t="shared" si="12"/>
        <v>2709.4485042014312</v>
      </c>
      <c r="O61" s="82">
        <f t="shared" si="12"/>
        <v>1701.1923445384537</v>
      </c>
      <c r="P61" s="82">
        <f t="shared" si="12"/>
        <v>1093.6471220169979</v>
      </c>
      <c r="Q61" s="83">
        <f t="shared" si="12"/>
        <v>3403.4785040021361</v>
      </c>
      <c r="S61" s="13">
        <v>1984</v>
      </c>
      <c r="T61" s="58"/>
      <c r="U61" s="58"/>
      <c r="V61" s="58"/>
      <c r="W61" s="58"/>
      <c r="X61" s="58"/>
      <c r="Y61" s="58"/>
      <c r="Z61" s="58"/>
      <c r="AA61" s="58"/>
      <c r="AB61" s="58"/>
      <c r="AC61" s="58"/>
      <c r="AD61" s="58"/>
      <c r="AE61" s="58"/>
      <c r="AF61" s="58"/>
      <c r="AG61" s="58"/>
      <c r="AH61" s="59"/>
      <c r="AJ61" s="13">
        <v>1984</v>
      </c>
      <c r="AK61" s="339">
        <f>'FY25 Aurora Prices for SecR'!AF60</f>
        <v>19.850999999999999</v>
      </c>
      <c r="AL61" s="339">
        <f>'FY25 Aurora Prices for SecR'!AG60</f>
        <v>18.204999999999998</v>
      </c>
      <c r="AM61" s="339">
        <f>'FY25 Aurora Prices for SecR'!AH60</f>
        <v>34.715000000000003</v>
      </c>
      <c r="AN61" s="339">
        <f>'FY25 Aurora Prices for SecR'!AI60</f>
        <v>20.614000000000001</v>
      </c>
      <c r="AO61" s="339">
        <f>'FY25 Aurora Prices for SecR'!AJ60</f>
        <v>32.210999999999999</v>
      </c>
      <c r="AP61" s="339">
        <f>'FY25 Aurora Prices for SecR'!AK60</f>
        <v>22.472999999999999</v>
      </c>
      <c r="AQ61" s="339">
        <f>'FY25 Aurora Prices for SecR'!AL60</f>
        <v>10.766999999999999</v>
      </c>
      <c r="AR61" s="339">
        <f>'FY25 Aurora Prices for SecR'!AM60</f>
        <v>14.829000000000001</v>
      </c>
      <c r="AS61" s="339">
        <f>'FY25 Aurora Prices for SecR'!AN60</f>
        <v>0</v>
      </c>
      <c r="AT61" s="339">
        <f>'FY25 Aurora Prices for SecR'!AO60</f>
        <v>15.664</v>
      </c>
      <c r="AU61" s="339">
        <f>'FY25 Aurora Prices for SecR'!AP60</f>
        <v>31.433</v>
      </c>
      <c r="AV61" s="340">
        <f>'FY25 Aurora Prices for SecR'!AQ60</f>
        <v>30.542000000000002</v>
      </c>
      <c r="AX61" s="13">
        <v>1984</v>
      </c>
      <c r="AY61" s="74"/>
      <c r="AZ61" s="74"/>
      <c r="BA61" s="74"/>
      <c r="BB61" s="74"/>
      <c r="BC61" s="74"/>
      <c r="BD61" s="74"/>
      <c r="BE61" s="74"/>
      <c r="BF61" s="74"/>
      <c r="BG61" s="74"/>
      <c r="BH61" s="74"/>
      <c r="BI61" s="74"/>
      <c r="BJ61" s="75"/>
      <c r="BL61" s="13">
        <v>1984</v>
      </c>
      <c r="BM61" s="21">
        <f t="shared" si="11"/>
        <v>6986354.0900924159</v>
      </c>
      <c r="BN61" s="21">
        <f t="shared" si="11"/>
        <v>43059450.552305378</v>
      </c>
      <c r="BO61" s="21">
        <f t="shared" si="11"/>
        <v>55444687.348989427</v>
      </c>
      <c r="BP61" s="21">
        <f t="shared" si="11"/>
        <v>70263811.322542384</v>
      </c>
      <c r="BQ61" s="21">
        <f t="shared" si="11"/>
        <v>100899171.50358842</v>
      </c>
      <c r="BR61" s="21">
        <f t="shared" si="11"/>
        <v>76328811.886339068</v>
      </c>
      <c r="BS61" s="21">
        <f t="shared" si="11"/>
        <v>11266486.942304276</v>
      </c>
      <c r="BT61" s="21">
        <f t="shared" si="9"/>
        <v>12724756.493703689</v>
      </c>
      <c r="BU61" s="21">
        <f t="shared" si="9"/>
        <v>33964672.030734375</v>
      </c>
      <c r="BV61" s="21">
        <f t="shared" si="9"/>
        <v>0</v>
      </c>
      <c r="BW61" s="21">
        <f t="shared" si="9"/>
        <v>59013681.286624283</v>
      </c>
      <c r="BX61" s="21">
        <f t="shared" si="9"/>
        <v>30659794.139722895</v>
      </c>
      <c r="BY61" s="21">
        <f t="shared" si="6"/>
        <v>20533854.322896849</v>
      </c>
      <c r="BZ61" s="21">
        <f t="shared" si="6"/>
        <v>24049562.688463066</v>
      </c>
      <c r="CA61" s="22">
        <f t="shared" si="7"/>
        <v>545195094.60830641</v>
      </c>
      <c r="CC61" s="13">
        <v>1984</v>
      </c>
      <c r="CD61" s="53"/>
      <c r="CE61" s="53"/>
      <c r="CF61" s="53"/>
      <c r="CG61" s="53"/>
      <c r="CH61" s="53"/>
      <c r="CI61" s="53"/>
      <c r="CJ61" s="53"/>
      <c r="CK61" s="53"/>
      <c r="CL61" s="53"/>
      <c r="CM61" s="53"/>
      <c r="CN61" s="53"/>
      <c r="CO61" s="53"/>
      <c r="CP61" s="53"/>
      <c r="CQ61" s="53"/>
      <c r="CR61" s="54"/>
    </row>
    <row r="62" spans="2:96" x14ac:dyDescent="0.25">
      <c r="B62" s="13">
        <v>1985</v>
      </c>
      <c r="C62" s="82">
        <f t="shared" si="12"/>
        <v>609.52015309628132</v>
      </c>
      <c r="D62" s="82">
        <f t="shared" si="12"/>
        <v>1348.2446809508447</v>
      </c>
      <c r="E62" s="82">
        <f t="shared" si="12"/>
        <v>971.80465014962192</v>
      </c>
      <c r="F62" s="82">
        <f t="shared" si="12"/>
        <v>2353.7546237172301</v>
      </c>
      <c r="G62" s="82">
        <f t="shared" si="12"/>
        <v>2365.859543182326</v>
      </c>
      <c r="H62" s="82">
        <f t="shared" si="12"/>
        <v>1028.9344621884511</v>
      </c>
      <c r="I62" s="82">
        <f t="shared" si="12"/>
        <v>1957.3299957395511</v>
      </c>
      <c r="J62" s="82">
        <f t="shared" si="12"/>
        <v>1863.4675856313506</v>
      </c>
      <c r="K62" s="82">
        <f t="shared" si="12"/>
        <v>3006.4453349446985</v>
      </c>
      <c r="L62" s="82">
        <f t="shared" si="12"/>
        <v>1628.4814580479433</v>
      </c>
      <c r="M62" s="82">
        <f t="shared" si="12"/>
        <v>442.51123554157857</v>
      </c>
      <c r="N62" s="82">
        <f t="shared" si="12"/>
        <v>-295.37479973561767</v>
      </c>
      <c r="O62" s="82">
        <f t="shared" si="12"/>
        <v>-391.55983597579689</v>
      </c>
      <c r="P62" s="82">
        <f t="shared" si="12"/>
        <v>281.60130526289777</v>
      </c>
      <c r="Q62" s="83">
        <f t="shared" si="12"/>
        <v>1301.7946102101341</v>
      </c>
      <c r="S62" s="13">
        <v>1985</v>
      </c>
      <c r="T62" s="58"/>
      <c r="U62" s="58"/>
      <c r="V62" s="58"/>
      <c r="W62" s="58"/>
      <c r="X62" s="58"/>
      <c r="Y62" s="58"/>
      <c r="Z62" s="58"/>
      <c r="AA62" s="58"/>
      <c r="AB62" s="58"/>
      <c r="AC62" s="58"/>
      <c r="AD62" s="58"/>
      <c r="AE62" s="58"/>
      <c r="AF62" s="58"/>
      <c r="AG62" s="58"/>
      <c r="AH62" s="59"/>
      <c r="AJ62" s="13">
        <v>1985</v>
      </c>
      <c r="AK62" s="339">
        <f>'FY25 Aurora Prices for SecR'!AF61</f>
        <v>21.364000000000001</v>
      </c>
      <c r="AL62" s="339">
        <f>'FY25 Aurora Prices for SecR'!AG61</f>
        <v>26.085000000000001</v>
      </c>
      <c r="AM62" s="339">
        <f>'FY25 Aurora Prices for SecR'!AH61</f>
        <v>44.566000000000003</v>
      </c>
      <c r="AN62" s="339">
        <f>'FY25 Aurora Prices for SecR'!AI61</f>
        <v>38.781999999999996</v>
      </c>
      <c r="AO62" s="339">
        <f>'FY25 Aurora Prices for SecR'!AJ61</f>
        <v>40.57</v>
      </c>
      <c r="AP62" s="339">
        <f>'FY25 Aurora Prices for SecR'!AK61</f>
        <v>35.363999999999997</v>
      </c>
      <c r="AQ62" s="339">
        <f>'FY25 Aurora Prices for SecR'!AL61</f>
        <v>16.408000000000001</v>
      </c>
      <c r="AR62" s="339">
        <f>'FY25 Aurora Prices for SecR'!AM61</f>
        <v>14.606999999999999</v>
      </c>
      <c r="AS62" s="339">
        <f>'FY25 Aurora Prices for SecR'!AN61</f>
        <v>17.262</v>
      </c>
      <c r="AT62" s="339">
        <f>'FY25 Aurora Prices for SecR'!AO61</f>
        <v>31.93</v>
      </c>
      <c r="AU62" s="339">
        <f>'FY25 Aurora Prices for SecR'!AP61</f>
        <v>43.948999999999998</v>
      </c>
      <c r="AV62" s="340">
        <f>'FY25 Aurora Prices for SecR'!AQ61</f>
        <v>32.426000000000002</v>
      </c>
      <c r="AX62" s="13">
        <v>1985</v>
      </c>
      <c r="AY62" s="74"/>
      <c r="AZ62" s="74"/>
      <c r="BA62" s="74"/>
      <c r="BB62" s="74"/>
      <c r="BC62" s="74"/>
      <c r="BD62" s="74"/>
      <c r="BE62" s="74"/>
      <c r="BF62" s="74"/>
      <c r="BG62" s="74"/>
      <c r="BH62" s="74"/>
      <c r="BI62" s="74"/>
      <c r="BJ62" s="75"/>
      <c r="BL62" s="13">
        <v>1985</v>
      </c>
      <c r="BM62" s="21">
        <f t="shared" si="11"/>
        <v>9688210.6817572229</v>
      </c>
      <c r="BN62" s="21">
        <f t="shared" si="11"/>
        <v>25321653.001874004</v>
      </c>
      <c r="BO62" s="21">
        <f t="shared" si="11"/>
        <v>32222227.852694634</v>
      </c>
      <c r="BP62" s="21">
        <f t="shared" si="11"/>
        <v>67914783.991849184</v>
      </c>
      <c r="BQ62" s="21">
        <f t="shared" si="11"/>
        <v>64500523.360161476</v>
      </c>
      <c r="BR62" s="21">
        <f t="shared" si="11"/>
        <v>27072105.310699292</v>
      </c>
      <c r="BS62" s="21">
        <f t="shared" si="11"/>
        <v>11561713.405234041</v>
      </c>
      <c r="BT62" s="21">
        <f t="shared" si="9"/>
        <v>11007279.412214113</v>
      </c>
      <c r="BU62" s="21">
        <f t="shared" si="9"/>
        <v>32672869.373607688</v>
      </c>
      <c r="BV62" s="21">
        <f t="shared" si="9"/>
        <v>20239809.788752992</v>
      </c>
      <c r="BW62" s="21">
        <f t="shared" si="9"/>
        <v>10512261.510626897</v>
      </c>
      <c r="BX62" s="21">
        <f t="shared" si="9"/>
        <v>-4673313.7464890378</v>
      </c>
      <c r="BY62" s="21">
        <f t="shared" si="6"/>
        <v>-6608126.680819314</v>
      </c>
      <c r="BZ62" s="21">
        <f t="shared" si="6"/>
        <v>6574466.8256074013</v>
      </c>
      <c r="CA62" s="22">
        <f t="shared" si="7"/>
        <v>308006464.08777058</v>
      </c>
      <c r="CC62" s="13">
        <v>1985</v>
      </c>
      <c r="CD62" s="53"/>
      <c r="CE62" s="53"/>
      <c r="CF62" s="53"/>
      <c r="CG62" s="53"/>
      <c r="CH62" s="53"/>
      <c r="CI62" s="53"/>
      <c r="CJ62" s="53"/>
      <c r="CK62" s="53"/>
      <c r="CL62" s="53"/>
      <c r="CM62" s="53"/>
      <c r="CN62" s="53"/>
      <c r="CO62" s="53"/>
      <c r="CP62" s="53"/>
      <c r="CQ62" s="53"/>
      <c r="CR62" s="54"/>
    </row>
    <row r="63" spans="2:96" x14ac:dyDescent="0.25">
      <c r="B63" s="13">
        <v>1986</v>
      </c>
      <c r="C63" s="82">
        <f t="shared" si="12"/>
        <v>691.09140945476156</v>
      </c>
      <c r="D63" s="82">
        <f t="shared" si="12"/>
        <v>1973.6862811005039</v>
      </c>
      <c r="E63" s="82">
        <f t="shared" si="12"/>
        <v>1227.1194984650219</v>
      </c>
      <c r="F63" s="82">
        <f t="shared" si="12"/>
        <v>3032.60096822173</v>
      </c>
      <c r="G63" s="82">
        <f t="shared" si="12"/>
        <v>4967.8589512897861</v>
      </c>
      <c r="H63" s="82">
        <f t="shared" si="12"/>
        <v>7454.1240572795814</v>
      </c>
      <c r="I63" s="82">
        <f t="shared" si="12"/>
        <v>4529.6027512090814</v>
      </c>
      <c r="J63" s="82">
        <f t="shared" si="12"/>
        <v>2912.3048164283719</v>
      </c>
      <c r="K63" s="82">
        <f t="shared" si="12"/>
        <v>2677.4185616789991</v>
      </c>
      <c r="L63" s="82">
        <f t="shared" si="12"/>
        <v>3966.3692775866721</v>
      </c>
      <c r="M63" s="82">
        <f t="shared" si="12"/>
        <v>1570.1236742266083</v>
      </c>
      <c r="N63" s="82">
        <f t="shared" si="12"/>
        <v>938.59548219574208</v>
      </c>
      <c r="O63" s="82">
        <f t="shared" si="12"/>
        <v>431.27307667264358</v>
      </c>
      <c r="P63" s="82">
        <f t="shared" si="12"/>
        <v>215.52372683724752</v>
      </c>
      <c r="Q63" s="83">
        <f t="shared" si="12"/>
        <v>2683.2709060003162</v>
      </c>
      <c r="S63" s="13">
        <v>1986</v>
      </c>
      <c r="T63" s="58"/>
      <c r="U63" s="58"/>
      <c r="V63" s="58"/>
      <c r="W63" s="58"/>
      <c r="X63" s="58"/>
      <c r="Y63" s="58"/>
      <c r="Z63" s="58"/>
      <c r="AA63" s="58"/>
      <c r="AB63" s="58"/>
      <c r="AC63" s="58"/>
      <c r="AD63" s="58"/>
      <c r="AE63" s="58"/>
      <c r="AF63" s="58"/>
      <c r="AG63" s="58"/>
      <c r="AH63" s="59"/>
      <c r="AJ63" s="13">
        <v>1986</v>
      </c>
      <c r="AK63" s="339">
        <f>'FY25 Aurora Prices for SecR'!AF62</f>
        <v>21.61</v>
      </c>
      <c r="AL63" s="339">
        <f>'FY25 Aurora Prices for SecR'!AG62</f>
        <v>24.24</v>
      </c>
      <c r="AM63" s="339">
        <f>'FY25 Aurora Prices for SecR'!AH62</f>
        <v>40.494</v>
      </c>
      <c r="AN63" s="339">
        <f>'FY25 Aurora Prices for SecR'!AI62</f>
        <v>29.067</v>
      </c>
      <c r="AO63" s="339">
        <f>'FY25 Aurora Prices for SecR'!AJ62</f>
        <v>30.965</v>
      </c>
      <c r="AP63" s="339">
        <f>'FY25 Aurora Prices for SecR'!AK62</f>
        <v>7.5069999999999997</v>
      </c>
      <c r="AQ63" s="339">
        <f>'FY25 Aurora Prices for SecR'!AL62</f>
        <v>7.2229999999999999</v>
      </c>
      <c r="AR63" s="339">
        <f>'FY25 Aurora Prices for SecR'!AM62</f>
        <v>14.159000000000001</v>
      </c>
      <c r="AS63" s="339">
        <f>'FY25 Aurora Prices for SecR'!AN62</f>
        <v>4.9880000000000004</v>
      </c>
      <c r="AT63" s="339">
        <f>'FY25 Aurora Prices for SecR'!AO62</f>
        <v>29.702000000000002</v>
      </c>
      <c r="AU63" s="339">
        <f>'FY25 Aurora Prices for SecR'!AP62</f>
        <v>35.527999999999999</v>
      </c>
      <c r="AV63" s="340">
        <f>'FY25 Aurora Prices for SecR'!AQ62</f>
        <v>32.847000000000001</v>
      </c>
      <c r="AX63" s="13">
        <v>1986</v>
      </c>
      <c r="AY63" s="74"/>
      <c r="AZ63" s="74"/>
      <c r="BA63" s="74"/>
      <c r="BB63" s="74"/>
      <c r="BC63" s="74"/>
      <c r="BD63" s="74"/>
      <c r="BE63" s="74"/>
      <c r="BF63" s="74"/>
      <c r="BG63" s="74"/>
      <c r="BH63" s="74"/>
      <c r="BI63" s="74"/>
      <c r="BJ63" s="75"/>
      <c r="BL63" s="13">
        <v>1986</v>
      </c>
      <c r="BM63" s="21">
        <f t="shared" si="11"/>
        <v>11111257.106588142</v>
      </c>
      <c r="BN63" s="21">
        <f t="shared" si="11"/>
        <v>34446351.926790878</v>
      </c>
      <c r="BO63" s="21">
        <f t="shared" si="11"/>
        <v>36970086.866306894</v>
      </c>
      <c r="BP63" s="21">
        <f t="shared" si="11"/>
        <v>65582567.583415963</v>
      </c>
      <c r="BQ63" s="21">
        <f t="shared" si="11"/>
        <v>103373593.63073449</v>
      </c>
      <c r="BR63" s="21">
        <f t="shared" si="11"/>
        <v>41632833.317710377</v>
      </c>
      <c r="BS63" s="21">
        <f t="shared" si="11"/>
        <v>11778235.441913949</v>
      </c>
      <c r="BT63" s="21">
        <f t="shared" si="9"/>
        <v>7572807.9680623673</v>
      </c>
      <c r="BU63" s="21">
        <f t="shared" si="9"/>
        <v>28204719.644620832</v>
      </c>
      <c r="BV63" s="21">
        <f t="shared" si="9"/>
        <v>14244659.968753671</v>
      </c>
      <c r="BW63" s="21">
        <f t="shared" si="9"/>
        <v>34697045.148677774</v>
      </c>
      <c r="BX63" s="21">
        <f t="shared" si="9"/>
        <v>12004711.304922117</v>
      </c>
      <c r="BY63" s="21">
        <f t="shared" si="6"/>
        <v>5883751.6293218611</v>
      </c>
      <c r="BZ63" s="21">
        <f t="shared" si="6"/>
        <v>5097101.6559046097</v>
      </c>
      <c r="CA63" s="22">
        <f t="shared" si="7"/>
        <v>412599723.19372392</v>
      </c>
      <c r="CC63" s="13">
        <v>1986</v>
      </c>
      <c r="CD63" s="53"/>
      <c r="CE63" s="53"/>
      <c r="CF63" s="53"/>
      <c r="CG63" s="53"/>
      <c r="CH63" s="53"/>
      <c r="CI63" s="53"/>
      <c r="CJ63" s="53"/>
      <c r="CK63" s="53"/>
      <c r="CL63" s="53"/>
      <c r="CM63" s="53"/>
      <c r="CN63" s="53"/>
      <c r="CO63" s="53"/>
      <c r="CP63" s="53"/>
      <c r="CQ63" s="53"/>
      <c r="CR63" s="54"/>
    </row>
    <row r="64" spans="2:96" x14ac:dyDescent="0.25">
      <c r="B64" s="13">
        <v>1987</v>
      </c>
      <c r="C64" s="82">
        <f t="shared" si="12"/>
        <v>-283.98643148963856</v>
      </c>
      <c r="D64" s="82">
        <f t="shared" si="12"/>
        <v>1033.0943700044236</v>
      </c>
      <c r="E64" s="82">
        <f t="shared" si="12"/>
        <v>1079.4340659913532</v>
      </c>
      <c r="F64" s="82">
        <f t="shared" si="12"/>
        <v>1177.0323026533406</v>
      </c>
      <c r="G64" s="82">
        <f t="shared" si="12"/>
        <v>613.37135019530524</v>
      </c>
      <c r="H64" s="82">
        <f t="shared" si="12"/>
        <v>1412.7466220077204</v>
      </c>
      <c r="I64" s="82">
        <f t="shared" si="12"/>
        <v>906.04378832273142</v>
      </c>
      <c r="J64" s="82">
        <f t="shared" si="12"/>
        <v>2000.2528899603913</v>
      </c>
      <c r="K64" s="82">
        <f t="shared" si="12"/>
        <v>3364.5422363749085</v>
      </c>
      <c r="L64" s="82">
        <f t="shared" si="12"/>
        <v>1222.9335460482425</v>
      </c>
      <c r="M64" s="82">
        <f t="shared" si="12"/>
        <v>-332.8202250964614</v>
      </c>
      <c r="N64" s="82">
        <f t="shared" si="12"/>
        <v>-233.17745150885821</v>
      </c>
      <c r="O64" s="82">
        <f t="shared" si="12"/>
        <v>-409.48416320159686</v>
      </c>
      <c r="P64" s="82">
        <f t="shared" si="12"/>
        <v>-151.44940401930216</v>
      </c>
      <c r="Q64" s="83">
        <f t="shared" si="12"/>
        <v>857.01353058884979</v>
      </c>
      <c r="S64" s="13">
        <v>1987</v>
      </c>
      <c r="T64" s="58"/>
      <c r="U64" s="58"/>
      <c r="V64" s="58"/>
      <c r="W64" s="58"/>
      <c r="X64" s="58"/>
      <c r="Y64" s="58"/>
      <c r="Z64" s="58"/>
      <c r="AA64" s="58"/>
      <c r="AB64" s="58"/>
      <c r="AC64" s="58"/>
      <c r="AD64" s="58"/>
      <c r="AE64" s="58"/>
      <c r="AF64" s="58"/>
      <c r="AG64" s="58"/>
      <c r="AH64" s="59"/>
      <c r="AJ64" s="13">
        <v>1987</v>
      </c>
      <c r="AK64" s="339">
        <f>'FY25 Aurora Prices for SecR'!AF63</f>
        <v>26.797000000000001</v>
      </c>
      <c r="AL64" s="339">
        <f>'FY25 Aurora Prices for SecR'!AG63</f>
        <v>31.664999999999999</v>
      </c>
      <c r="AM64" s="339">
        <f>'FY25 Aurora Prices for SecR'!AH63</f>
        <v>40.743000000000002</v>
      </c>
      <c r="AN64" s="339">
        <f>'FY25 Aurora Prices for SecR'!AI63</f>
        <v>39.927</v>
      </c>
      <c r="AO64" s="339">
        <f>'FY25 Aurora Prices for SecR'!AJ63</f>
        <v>43.674999999999997</v>
      </c>
      <c r="AP64" s="339">
        <f>'FY25 Aurora Prices for SecR'!AK63</f>
        <v>33.421999999999997</v>
      </c>
      <c r="AQ64" s="339">
        <f>'FY25 Aurora Prices for SecR'!AL63</f>
        <v>19.829000000000001</v>
      </c>
      <c r="AR64" s="339">
        <f>'FY25 Aurora Prices for SecR'!AM63</f>
        <v>13.109</v>
      </c>
      <c r="AS64" s="339">
        <f>'FY25 Aurora Prices for SecR'!AN63</f>
        <v>18.677</v>
      </c>
      <c r="AT64" s="339">
        <f>'FY25 Aurora Prices for SecR'!AO63</f>
        <v>35.883000000000003</v>
      </c>
      <c r="AU64" s="339">
        <f>'FY25 Aurora Prices for SecR'!AP63</f>
        <v>39.939</v>
      </c>
      <c r="AV64" s="340">
        <f>'FY25 Aurora Prices for SecR'!AQ63</f>
        <v>34.468000000000004</v>
      </c>
      <c r="AX64" s="13">
        <v>1987</v>
      </c>
      <c r="AY64" s="74"/>
      <c r="AZ64" s="74"/>
      <c r="BA64" s="74"/>
      <c r="BB64" s="74"/>
      <c r="BC64" s="74"/>
      <c r="BD64" s="74"/>
      <c r="BE64" s="74"/>
      <c r="BF64" s="74"/>
      <c r="BG64" s="74"/>
      <c r="BH64" s="74"/>
      <c r="BI64" s="74"/>
      <c r="BJ64" s="75"/>
      <c r="BL64" s="13">
        <v>1987</v>
      </c>
      <c r="BM64" s="21">
        <f t="shared" si="11"/>
        <v>-5661828.3970431173</v>
      </c>
      <c r="BN64" s="21">
        <f t="shared" si="11"/>
        <v>23553311.922856852</v>
      </c>
      <c r="BO64" s="21">
        <f t="shared" si="11"/>
        <v>32720660.320110165</v>
      </c>
      <c r="BP64" s="21">
        <f t="shared" si="11"/>
        <v>34964554.348541707</v>
      </c>
      <c r="BQ64" s="21">
        <f t="shared" si="11"/>
        <v>18002203.779692132</v>
      </c>
      <c r="BR64" s="21">
        <f t="shared" si="11"/>
        <v>35129312.294952072</v>
      </c>
      <c r="BS64" s="21">
        <f t="shared" si="11"/>
        <v>6467739.2203145185</v>
      </c>
      <c r="BT64" s="21">
        <f t="shared" si="9"/>
        <v>14278685.239808856</v>
      </c>
      <c r="BU64" s="21">
        <f t="shared" si="9"/>
        <v>32814703.427419174</v>
      </c>
      <c r="BV64" s="21">
        <f t="shared" si="9"/>
        <v>16445325.484470977</v>
      </c>
      <c r="BW64" s="21">
        <f t="shared" si="9"/>
        <v>-8885285.574029427</v>
      </c>
      <c r="BX64" s="21">
        <f t="shared" si="9"/>
        <v>-3352634.724892424</v>
      </c>
      <c r="BY64" s="21">
        <f t="shared" si="6"/>
        <v>-6280084.9897376932</v>
      </c>
      <c r="BZ64" s="21">
        <f t="shared" si="6"/>
        <v>-3758513.8015708616</v>
      </c>
      <c r="CA64" s="22">
        <f t="shared" si="7"/>
        <v>186438148.55089295</v>
      </c>
      <c r="CC64" s="13">
        <v>1987</v>
      </c>
      <c r="CD64" s="53"/>
      <c r="CE64" s="53"/>
      <c r="CF64" s="53"/>
      <c r="CG64" s="53"/>
      <c r="CH64" s="53"/>
      <c r="CI64" s="53"/>
      <c r="CJ64" s="53"/>
      <c r="CK64" s="53"/>
      <c r="CL64" s="53"/>
      <c r="CM64" s="53"/>
      <c r="CN64" s="53"/>
      <c r="CO64" s="53"/>
      <c r="CP64" s="53"/>
      <c r="CQ64" s="53"/>
      <c r="CR64" s="54"/>
    </row>
    <row r="65" spans="2:96" x14ac:dyDescent="0.25">
      <c r="B65" s="13">
        <v>1988</v>
      </c>
      <c r="C65" s="82">
        <f t="shared" si="12"/>
        <v>-409.41298814363836</v>
      </c>
      <c r="D65" s="82">
        <f t="shared" si="12"/>
        <v>450.22076482682405</v>
      </c>
      <c r="E65" s="82">
        <f t="shared" si="12"/>
        <v>-784.2261668673973</v>
      </c>
      <c r="F65" s="82">
        <f t="shared" si="12"/>
        <v>-1116.7971966504101</v>
      </c>
      <c r="G65" s="82">
        <f t="shared" si="12"/>
        <v>-337.68007975508499</v>
      </c>
      <c r="H65" s="82">
        <f t="shared" si="12"/>
        <v>47.012856837121035</v>
      </c>
      <c r="I65" s="82">
        <f t="shared" si="12"/>
        <v>-170.80767367896897</v>
      </c>
      <c r="J65" s="82">
        <f t="shared" si="12"/>
        <v>856.95961484769123</v>
      </c>
      <c r="K65" s="82">
        <f t="shared" si="12"/>
        <v>822.88413803105959</v>
      </c>
      <c r="L65" s="82">
        <f t="shared" si="12"/>
        <v>1215.6214396398927</v>
      </c>
      <c r="M65" s="82">
        <f t="shared" si="12"/>
        <v>1225.2932053768882</v>
      </c>
      <c r="N65" s="82">
        <f t="shared" si="12"/>
        <v>473.1301880789224</v>
      </c>
      <c r="O65" s="82">
        <f t="shared" si="12"/>
        <v>261.53098893864353</v>
      </c>
      <c r="P65" s="82">
        <f t="shared" si="12"/>
        <v>323.28280246433769</v>
      </c>
      <c r="Q65" s="83">
        <f t="shared" si="12"/>
        <v>180.33764478856028</v>
      </c>
      <c r="S65" s="13">
        <v>1988</v>
      </c>
      <c r="T65" s="58"/>
      <c r="U65" s="58"/>
      <c r="V65" s="58"/>
      <c r="W65" s="58"/>
      <c r="X65" s="58"/>
      <c r="Y65" s="58"/>
      <c r="Z65" s="58"/>
      <c r="AA65" s="58"/>
      <c r="AB65" s="58"/>
      <c r="AC65" s="58"/>
      <c r="AD65" s="58"/>
      <c r="AE65" s="58"/>
      <c r="AF65" s="58"/>
      <c r="AG65" s="58"/>
      <c r="AH65" s="59"/>
      <c r="AJ65" s="13">
        <v>1988</v>
      </c>
      <c r="AK65" s="339">
        <f>'FY25 Aurora Prices for SecR'!AF64</f>
        <v>27.065000000000001</v>
      </c>
      <c r="AL65" s="339">
        <f>'FY25 Aurora Prices for SecR'!AG64</f>
        <v>37.014000000000003</v>
      </c>
      <c r="AM65" s="339">
        <f>'FY25 Aurora Prices for SecR'!AH64</f>
        <v>50.002000000000002</v>
      </c>
      <c r="AN65" s="339">
        <f>'FY25 Aurora Prices for SecR'!AI64</f>
        <v>48.084000000000003</v>
      </c>
      <c r="AO65" s="339">
        <f>'FY25 Aurora Prices for SecR'!AJ64</f>
        <v>52.216999999999999</v>
      </c>
      <c r="AP65" s="339">
        <f>'FY25 Aurora Prices for SecR'!AK64</f>
        <v>39.938000000000002</v>
      </c>
      <c r="AQ65" s="339">
        <f>'FY25 Aurora Prices for SecR'!AL64</f>
        <v>25.547000000000001</v>
      </c>
      <c r="AR65" s="339">
        <f>'FY25 Aurora Prices for SecR'!AM64</f>
        <v>27.129000000000001</v>
      </c>
      <c r="AS65" s="339">
        <f>'FY25 Aurora Prices for SecR'!AN64</f>
        <v>22.917000000000002</v>
      </c>
      <c r="AT65" s="339">
        <f>'FY25 Aurora Prices for SecR'!AO64</f>
        <v>35.479999999999997</v>
      </c>
      <c r="AU65" s="339">
        <f>'FY25 Aurora Prices for SecR'!AP64</f>
        <v>40.283999999999999</v>
      </c>
      <c r="AV65" s="340">
        <f>'FY25 Aurora Prices for SecR'!AQ64</f>
        <v>33.936</v>
      </c>
      <c r="AX65" s="13">
        <v>1988</v>
      </c>
      <c r="AY65" s="74"/>
      <c r="AZ65" s="74"/>
      <c r="BA65" s="74"/>
      <c r="BB65" s="74"/>
      <c r="BC65" s="74"/>
      <c r="BD65" s="74"/>
      <c r="BE65" s="74"/>
      <c r="BF65" s="74"/>
      <c r="BG65" s="74"/>
      <c r="BH65" s="74"/>
      <c r="BI65" s="74"/>
      <c r="BJ65" s="75"/>
      <c r="BL65" s="13">
        <v>1988</v>
      </c>
      <c r="BM65" s="21">
        <f t="shared" si="11"/>
        <v>-8244087.3179360339</v>
      </c>
      <c r="BN65" s="21">
        <f t="shared" si="11"/>
        <v>11998419.400296047</v>
      </c>
      <c r="BO65" s="21">
        <f t="shared" si="11"/>
        <v>-29174380.336003479</v>
      </c>
      <c r="BP65" s="21">
        <f t="shared" si="11"/>
        <v>-39952856.84438131</v>
      </c>
      <c r="BQ65" s="21">
        <f t="shared" si="11"/>
        <v>-11849134.566911895</v>
      </c>
      <c r="BR65" s="21">
        <f t="shared" si="11"/>
        <v>1396934.0104125394</v>
      </c>
      <c r="BS65" s="21">
        <f t="shared" si="11"/>
        <v>-1570904.5102115832</v>
      </c>
      <c r="BT65" s="21">
        <f t="shared" si="9"/>
        <v>7881389.0209850278</v>
      </c>
      <c r="BU65" s="21">
        <f t="shared" si="9"/>
        <v>16609073.692799596</v>
      </c>
      <c r="BV65" s="21">
        <f t="shared" si="9"/>
        <v>20058045.503203746</v>
      </c>
      <c r="BW65" s="21">
        <f t="shared" si="9"/>
        <v>32344211.777518358</v>
      </c>
      <c r="BX65" s="21">
        <f t="shared" si="9"/>
        <v>6861447.5387656707</v>
      </c>
      <c r="BY65" s="21">
        <f t="shared" si="6"/>
        <v>4045637.5136272572</v>
      </c>
      <c r="BZ65" s="21">
        <f t="shared" si="6"/>
        <v>7899066.1327894302</v>
      </c>
      <c r="CA65" s="22">
        <f t="shared" si="7"/>
        <v>18302861.014953379</v>
      </c>
      <c r="CC65" s="13">
        <v>1988</v>
      </c>
      <c r="CD65" s="53"/>
      <c r="CE65" s="53"/>
      <c r="CF65" s="53"/>
      <c r="CG65" s="53"/>
      <c r="CH65" s="53"/>
      <c r="CI65" s="53"/>
      <c r="CJ65" s="53"/>
      <c r="CK65" s="53"/>
      <c r="CL65" s="53"/>
      <c r="CM65" s="53"/>
      <c r="CN65" s="53"/>
      <c r="CO65" s="53"/>
      <c r="CP65" s="53"/>
      <c r="CQ65" s="53"/>
      <c r="CR65" s="54"/>
    </row>
    <row r="66" spans="2:96" x14ac:dyDescent="0.25">
      <c r="B66" s="13">
        <v>1989</v>
      </c>
      <c r="C66" s="82">
        <f t="shared" si="12"/>
        <v>-510.51872244806873</v>
      </c>
      <c r="D66" s="82">
        <f t="shared" si="12"/>
        <v>771.39622122035416</v>
      </c>
      <c r="E66" s="82">
        <f t="shared" si="12"/>
        <v>450.97636317064189</v>
      </c>
      <c r="F66" s="82">
        <f t="shared" si="12"/>
        <v>439.66587170983985</v>
      </c>
      <c r="G66" s="82">
        <f t="shared" si="12"/>
        <v>-1035.1902173895651</v>
      </c>
      <c r="H66" s="82">
        <f t="shared" si="12"/>
        <v>2045.7433507345013</v>
      </c>
      <c r="I66" s="82">
        <f t="shared" si="12"/>
        <v>2414.5456260233614</v>
      </c>
      <c r="J66" s="82">
        <f t="shared" si="12"/>
        <v>4260.335439154851</v>
      </c>
      <c r="K66" s="82">
        <f t="shared" si="12"/>
        <v>2937.5200147696496</v>
      </c>
      <c r="L66" s="82">
        <f t="shared" si="12"/>
        <v>1358.1952400688933</v>
      </c>
      <c r="M66" s="82">
        <f t="shared" si="12"/>
        <v>1069.7174062298682</v>
      </c>
      <c r="N66" s="82">
        <f t="shared" si="12"/>
        <v>-9.3109825480778454</v>
      </c>
      <c r="O66" s="82">
        <f t="shared" si="12"/>
        <v>90.255259363942969</v>
      </c>
      <c r="P66" s="82">
        <f t="shared" si="12"/>
        <v>100.78124706862764</v>
      </c>
      <c r="Q66" s="83">
        <f t="shared" si="12"/>
        <v>918.63715406181291</v>
      </c>
      <c r="S66" s="13">
        <v>1989</v>
      </c>
      <c r="T66" s="82">
        <f>T166-T$100</f>
        <v>-609.64763722239331</v>
      </c>
      <c r="U66" s="82">
        <f t="shared" ref="U66:AG66" si="13">U166-U$100</f>
        <v>670.25085149600545</v>
      </c>
      <c r="V66" s="82">
        <f t="shared" si="13"/>
        <v>313.347963645856</v>
      </c>
      <c r="W66" s="82">
        <f t="shared" si="13"/>
        <v>-234.01814293032294</v>
      </c>
      <c r="X66" s="82">
        <f t="shared" si="13"/>
        <v>-1310.0828133735595</v>
      </c>
      <c r="Y66" s="82">
        <f t="shared" si="13"/>
        <v>1538.3638665209128</v>
      </c>
      <c r="Z66" s="82">
        <f t="shared" si="13"/>
        <v>2099.327841165471</v>
      </c>
      <c r="AA66" s="82">
        <f t="shared" si="13"/>
        <v>4494.7912070635348</v>
      </c>
      <c r="AB66" s="82">
        <f t="shared" si="13"/>
        <v>2680.5144926315188</v>
      </c>
      <c r="AC66" s="82">
        <f t="shared" si="13"/>
        <v>1809.0114301021831</v>
      </c>
      <c r="AD66" s="82">
        <f t="shared" si="13"/>
        <v>679.28682436081453</v>
      </c>
      <c r="AE66" s="82">
        <f t="shared" si="13"/>
        <v>-85.209775597257249</v>
      </c>
      <c r="AF66" s="82">
        <f t="shared" si="13"/>
        <v>45.261386303437575</v>
      </c>
      <c r="AG66" s="82">
        <f t="shared" si="13"/>
        <v>1066.3155111127426</v>
      </c>
      <c r="AH66" s="83">
        <f>AH166-AH$100</f>
        <v>742.81938936624829</v>
      </c>
      <c r="AJ66" s="13">
        <v>1989</v>
      </c>
      <c r="AK66" s="339">
        <f>'FY25 Aurora Prices for SecR'!AF65</f>
        <v>28.437999999999999</v>
      </c>
      <c r="AL66" s="339">
        <f>'FY25 Aurora Prices for SecR'!AG65</f>
        <v>28.512</v>
      </c>
      <c r="AM66" s="339">
        <f>'FY25 Aurora Prices for SecR'!AH65</f>
        <v>41.567999999999998</v>
      </c>
      <c r="AN66" s="339">
        <f>'FY25 Aurora Prices for SecR'!AI65</f>
        <v>37.670999999999999</v>
      </c>
      <c r="AO66" s="339">
        <f>'FY25 Aurora Prices for SecR'!AJ65</f>
        <v>56.378</v>
      </c>
      <c r="AP66" s="339">
        <f>'FY25 Aurora Prices for SecR'!AK65</f>
        <v>35.966999999999999</v>
      </c>
      <c r="AQ66" s="339">
        <f>'FY25 Aurora Prices for SecR'!AL65</f>
        <v>12.153</v>
      </c>
      <c r="AR66" s="339">
        <f>'FY25 Aurora Prices for SecR'!AM65</f>
        <v>15.895</v>
      </c>
      <c r="AS66" s="339">
        <f>'FY25 Aurora Prices for SecR'!AN65</f>
        <v>19.861000000000001</v>
      </c>
      <c r="AT66" s="339">
        <f>'FY25 Aurora Prices for SecR'!AO65</f>
        <v>31.811</v>
      </c>
      <c r="AU66" s="339">
        <f>'FY25 Aurora Prices for SecR'!AP65</f>
        <v>42.055</v>
      </c>
      <c r="AV66" s="340">
        <f>'FY25 Aurora Prices for SecR'!AQ65</f>
        <v>34.759</v>
      </c>
      <c r="AX66" s="13">
        <v>1989</v>
      </c>
      <c r="AY66" s="337">
        <f>'FY25 Aurora Prices for SecR'!AU65</f>
        <v>32.332999999999998</v>
      </c>
      <c r="AZ66" s="337">
        <f>'FY25 Aurora Prices for SecR'!AV65</f>
        <v>35.582999999999998</v>
      </c>
      <c r="BA66" s="337">
        <f>'FY25 Aurora Prices for SecR'!AW65</f>
        <v>43.445</v>
      </c>
      <c r="BB66" s="337">
        <f>'FY25 Aurora Prices for SecR'!AX65</f>
        <v>42.49</v>
      </c>
      <c r="BC66" s="337">
        <f>'FY25 Aurora Prices for SecR'!AY65</f>
        <v>53.073999999999998</v>
      </c>
      <c r="BD66" s="337">
        <f>'FY25 Aurora Prices for SecR'!AZ65</f>
        <v>33.799999999999997</v>
      </c>
      <c r="BE66" s="337">
        <f>'FY25 Aurora Prices for SecR'!BA65</f>
        <v>9.6660000000000004</v>
      </c>
      <c r="BF66" s="337">
        <f>'FY25 Aurora Prices for SecR'!BB65</f>
        <v>14.782999999999999</v>
      </c>
      <c r="BG66" s="337">
        <f>'FY25 Aurora Prices for SecR'!BC65</f>
        <v>16.841000000000001</v>
      </c>
      <c r="BH66" s="337">
        <f>'FY25 Aurora Prices for SecR'!BD65</f>
        <v>31.792999999999999</v>
      </c>
      <c r="BI66" s="337">
        <f>'FY25 Aurora Prices for SecR'!BE65</f>
        <v>39.496000000000002</v>
      </c>
      <c r="BJ66" s="338">
        <f>'FY25 Aurora Prices for SecR'!BF65</f>
        <v>35.36</v>
      </c>
      <c r="BL66" s="13">
        <v>1989</v>
      </c>
      <c r="BM66" s="21">
        <f t="shared" si="11"/>
        <v>-10801489.783159764</v>
      </c>
      <c r="BN66" s="21">
        <f t="shared" si="11"/>
        <v>15835715.322793011</v>
      </c>
      <c r="BO66" s="21">
        <f t="shared" si="11"/>
        <v>13947161.98542227</v>
      </c>
      <c r="BP66" s="21">
        <f t="shared" si="11"/>
        <v>12322613.871566944</v>
      </c>
      <c r="BQ66" s="21">
        <f t="shared" si="11"/>
        <v>-39219233.139064543</v>
      </c>
      <c r="BR66" s="21">
        <f t="shared" si="11"/>
        <v>54742962.815325648</v>
      </c>
      <c r="BS66" s="21">
        <f t="shared" si="11"/>
        <v>10563830.277502287</v>
      </c>
      <c r="BT66" s="21">
        <f t="shared" si="9"/>
        <v>18639308.373137608</v>
      </c>
      <c r="BU66" s="21">
        <f t="shared" si="9"/>
        <v>34738759.19226411</v>
      </c>
      <c r="BV66" s="21">
        <f t="shared" si="9"/>
        <v>19422083.277365968</v>
      </c>
      <c r="BW66" s="21">
        <f t="shared" si="9"/>
        <v>25317412.624726288</v>
      </c>
      <c r="BX66" s="21">
        <f t="shared" si="9"/>
        <v>-140966.41358138897</v>
      </c>
      <c r="BY66" s="21">
        <f t="shared" si="6"/>
        <v>1457543.0140994387</v>
      </c>
      <c r="BZ66" s="21">
        <f t="shared" si="6"/>
        <v>2522199.8641380682</v>
      </c>
      <c r="CA66" s="22">
        <f t="shared" si="7"/>
        <v>159347901.28253594</v>
      </c>
      <c r="CC66" s="13">
        <v>1989</v>
      </c>
      <c r="CD66" s="21">
        <f t="shared" ref="CD66:CJ81" si="14">(T66*CD$5*24)*AY66</f>
        <v>-14665532.368407862</v>
      </c>
      <c r="CE66" s="21">
        <f t="shared" si="14"/>
        <v>17171665.955123298</v>
      </c>
      <c r="CF66" s="21">
        <f t="shared" si="14"/>
        <v>10128371.296762096</v>
      </c>
      <c r="CG66" s="21">
        <f t="shared" si="14"/>
        <v>-7397912.5844734097</v>
      </c>
      <c r="CH66" s="21">
        <f t="shared" si="14"/>
        <v>-46725057.279256135</v>
      </c>
      <c r="CI66" s="21">
        <f t="shared" si="14"/>
        <v>38685543.824174695</v>
      </c>
      <c r="CJ66" s="76">
        <f t="shared" si="14"/>
        <v>7305157.0485739596</v>
      </c>
      <c r="CK66" s="76">
        <f>(AA66*CK$5*24)*BE66</f>
        <v>15640794.650691405</v>
      </c>
      <c r="CL66" s="21">
        <f>(AB66*CL$5*24)*BF66</f>
        <v>29481778.033961378</v>
      </c>
      <c r="CM66" s="21">
        <f>(AC66*CM$5*24)*BG66</f>
        <v>21935204.275932625</v>
      </c>
      <c r="CN66" s="21">
        <f>(AD66*CN$5*24)*BH66</f>
        <v>16067845.109136112</v>
      </c>
      <c r="CO66" s="76">
        <f>(AE66*CO$5*24)*BI66</f>
        <v>-1211560.3069161382</v>
      </c>
      <c r="CP66" s="76">
        <f>(AF66*CP$5*24)*BI66</f>
        <v>686455.18596117909</v>
      </c>
      <c r="CQ66" s="21">
        <f>(AG66*CQ$5*24)*BJ66</f>
        <v>27147539.860521536</v>
      </c>
      <c r="CR66" s="22">
        <f>SUM(CD66:CQ66)</f>
        <v>114250292.70178474</v>
      </c>
    </row>
    <row r="67" spans="2:96" x14ac:dyDescent="0.25">
      <c r="B67" s="13">
        <v>1990</v>
      </c>
      <c r="C67" s="82">
        <f t="shared" si="12"/>
        <v>-100.78003344326862</v>
      </c>
      <c r="D67" s="82">
        <f t="shared" si="12"/>
        <v>869.62953885362458</v>
      </c>
      <c r="E67" s="82">
        <f t="shared" si="12"/>
        <v>1798.6376759768127</v>
      </c>
      <c r="F67" s="82">
        <f t="shared" si="12"/>
        <v>3182.2828664704302</v>
      </c>
      <c r="G67" s="82">
        <f t="shared" si="12"/>
        <v>4886.4573572279851</v>
      </c>
      <c r="H67" s="82">
        <f t="shared" si="12"/>
        <v>2892.1923956728915</v>
      </c>
      <c r="I67" s="82">
        <f t="shared" si="12"/>
        <v>1905.4806804264008</v>
      </c>
      <c r="J67" s="82">
        <f t="shared" si="12"/>
        <v>3311.7016582404103</v>
      </c>
      <c r="K67" s="82">
        <f t="shared" si="12"/>
        <v>2140.4517207272993</v>
      </c>
      <c r="L67" s="82">
        <f t="shared" si="12"/>
        <v>4458.9364557766721</v>
      </c>
      <c r="M67" s="82">
        <f t="shared" si="12"/>
        <v>4213.4916607019786</v>
      </c>
      <c r="N67" s="82">
        <f t="shared" si="12"/>
        <v>2655.9696014843521</v>
      </c>
      <c r="O67" s="82">
        <f t="shared" si="12"/>
        <v>1699.173554952903</v>
      </c>
      <c r="P67" s="82">
        <f t="shared" si="12"/>
        <v>266.09773574534756</v>
      </c>
      <c r="Q67" s="83">
        <f t="shared" si="12"/>
        <v>2450.9172103226483</v>
      </c>
      <c r="S67" s="13">
        <v>1990</v>
      </c>
      <c r="T67" s="82">
        <f t="shared" ref="T67:AH82" si="15">T167-T$100</f>
        <v>-143.71406807323365</v>
      </c>
      <c r="U67" s="82">
        <f t="shared" si="15"/>
        <v>769.08591599773536</v>
      </c>
      <c r="V67" s="82">
        <f t="shared" si="15"/>
        <v>1896.295084491976</v>
      </c>
      <c r="W67" s="82">
        <f t="shared" si="15"/>
        <v>2504.6282509179673</v>
      </c>
      <c r="X67" s="82">
        <f t="shared" si="15"/>
        <v>4660.0090070938313</v>
      </c>
      <c r="Y67" s="82">
        <f t="shared" si="15"/>
        <v>2396.6986105756223</v>
      </c>
      <c r="Z67" s="82">
        <f t="shared" si="15"/>
        <v>2545.3152039219412</v>
      </c>
      <c r="AA67" s="82">
        <f t="shared" si="15"/>
        <v>2859.9085862351649</v>
      </c>
      <c r="AB67" s="82">
        <f t="shared" si="15"/>
        <v>1682.3615939107685</v>
      </c>
      <c r="AC67" s="82">
        <f t="shared" si="15"/>
        <v>4183.796210706183</v>
      </c>
      <c r="AD67" s="82">
        <f t="shared" si="15"/>
        <v>3642.9914963019637</v>
      </c>
      <c r="AE67" s="82">
        <f t="shared" si="15"/>
        <v>2756.0877571899237</v>
      </c>
      <c r="AF67" s="82">
        <f t="shared" si="15"/>
        <v>2953.4771645753281</v>
      </c>
      <c r="AG67" s="82">
        <f t="shared" si="15"/>
        <v>1227.1092048006331</v>
      </c>
      <c r="AH67" s="83">
        <f t="shared" si="15"/>
        <v>2284.1717216056859</v>
      </c>
      <c r="AJ67" s="13">
        <v>1990</v>
      </c>
      <c r="AK67" s="339">
        <f>'FY25 Aurora Prices for SecR'!AF66</f>
        <v>27.59</v>
      </c>
      <c r="AL67" s="339">
        <f>'FY25 Aurora Prices for SecR'!AG66</f>
        <v>29.934999999999999</v>
      </c>
      <c r="AM67" s="339">
        <f>'FY25 Aurora Prices for SecR'!AH66</f>
        <v>34.906999999999996</v>
      </c>
      <c r="AN67" s="339">
        <f>'FY25 Aurora Prices for SecR'!AI66</f>
        <v>26.925999999999998</v>
      </c>
      <c r="AO67" s="339">
        <f>'FY25 Aurora Prices for SecR'!AJ66</f>
        <v>30.126000000000001</v>
      </c>
      <c r="AP67" s="339">
        <f>'FY25 Aurora Prices for SecR'!AK66</f>
        <v>27.597999999999999</v>
      </c>
      <c r="AQ67" s="339">
        <f>'FY25 Aurora Prices for SecR'!AL66</f>
        <v>14.294</v>
      </c>
      <c r="AR67" s="339">
        <f>'FY25 Aurora Prices for SecR'!AM66</f>
        <v>19.024999999999999</v>
      </c>
      <c r="AS67" s="339">
        <f>'FY25 Aurora Prices for SecR'!AN66</f>
        <v>4.4640000000000004</v>
      </c>
      <c r="AT67" s="339">
        <f>'FY25 Aurora Prices for SecR'!AO66</f>
        <v>18.577999999999999</v>
      </c>
      <c r="AU67" s="339">
        <f>'FY25 Aurora Prices for SecR'!AP66</f>
        <v>27.818000000000001</v>
      </c>
      <c r="AV67" s="340">
        <f>'FY25 Aurora Prices for SecR'!AQ66</f>
        <v>31.449000000000002</v>
      </c>
      <c r="AX67" s="13">
        <v>1990</v>
      </c>
      <c r="AY67" s="337">
        <f>'FY25 Aurora Prices for SecR'!AU66</f>
        <v>26.100999999999999</v>
      </c>
      <c r="AZ67" s="337">
        <f>'FY25 Aurora Prices for SecR'!AV66</f>
        <v>29.536000000000001</v>
      </c>
      <c r="BA67" s="337">
        <f>'FY25 Aurora Prices for SecR'!AW66</f>
        <v>35.073999999999998</v>
      </c>
      <c r="BB67" s="337">
        <f>'FY25 Aurora Prices for SecR'!AX66</f>
        <v>28.675999999999998</v>
      </c>
      <c r="BC67" s="337">
        <f>'FY25 Aurora Prices for SecR'!AY66</f>
        <v>32.264000000000003</v>
      </c>
      <c r="BD67" s="337">
        <f>'FY25 Aurora Prices for SecR'!AZ66</f>
        <v>28.837</v>
      </c>
      <c r="BE67" s="337">
        <f>'FY25 Aurora Prices for SecR'!BA66</f>
        <v>12.256</v>
      </c>
      <c r="BF67" s="337">
        <f>'FY25 Aurora Prices for SecR'!BB66</f>
        <v>19.393999999999998</v>
      </c>
      <c r="BG67" s="337">
        <f>'FY25 Aurora Prices for SecR'!BC66</f>
        <v>6.3090000000000002</v>
      </c>
      <c r="BH67" s="337">
        <f>'FY25 Aurora Prices for SecR'!BD66</f>
        <v>22.289000000000001</v>
      </c>
      <c r="BI67" s="337">
        <f>'FY25 Aurora Prices for SecR'!BE66</f>
        <v>27.102</v>
      </c>
      <c r="BJ67" s="338">
        <f>'FY25 Aurora Prices for SecR'!BF66</f>
        <v>34.463999999999999</v>
      </c>
      <c r="BL67" s="13">
        <v>1990</v>
      </c>
      <c r="BM67" s="21">
        <f t="shared" si="11"/>
        <v>-2068707.7152886372</v>
      </c>
      <c r="BN67" s="21">
        <f t="shared" si="11"/>
        <v>18743299.376819942</v>
      </c>
      <c r="BO67" s="21">
        <f t="shared" si="11"/>
        <v>46712073.744360015</v>
      </c>
      <c r="BP67" s="21">
        <f t="shared" si="11"/>
        <v>63750494.456161611</v>
      </c>
      <c r="BQ67" s="21">
        <f t="shared" si="11"/>
        <v>98924726.439067394</v>
      </c>
      <c r="BR67" s="21">
        <f t="shared" si="11"/>
        <v>59385131.947420664</v>
      </c>
      <c r="BS67" s="21">
        <f t="shared" si="11"/>
        <v>9805298.7045653909</v>
      </c>
      <c r="BT67" s="21">
        <f t="shared" si="9"/>
        <v>17041486.861039832</v>
      </c>
      <c r="BU67" s="21">
        <f t="shared" si="9"/>
        <v>30297237.926206626</v>
      </c>
      <c r="BV67" s="21">
        <f t="shared" si="9"/>
        <v>14331378.483782688</v>
      </c>
      <c r="BW67" s="21">
        <f t="shared" si="9"/>
        <v>58239016.565955885</v>
      </c>
      <c r="BX67" s="21">
        <f t="shared" si="9"/>
        <v>26598154.454673018</v>
      </c>
      <c r="BY67" s="21">
        <f t="shared" si="6"/>
        <v>18150762.221445065</v>
      </c>
      <c r="BZ67" s="21">
        <f t="shared" si="6"/>
        <v>6025325.5378479147</v>
      </c>
      <c r="CA67" s="22">
        <f t="shared" si="7"/>
        <v>465935679.00405747</v>
      </c>
      <c r="CC67" s="13">
        <v>1990</v>
      </c>
      <c r="CD67" s="21">
        <f t="shared" si="14"/>
        <v>-2790804.1827399265</v>
      </c>
      <c r="CE67" s="21">
        <f t="shared" si="14"/>
        <v>16355319.562734561</v>
      </c>
      <c r="CF67" s="21">
        <f t="shared" si="14"/>
        <v>49483926.422342844</v>
      </c>
      <c r="CG67" s="21">
        <f t="shared" si="14"/>
        <v>53436103.474152774</v>
      </c>
      <c r="CH67" s="21">
        <f t="shared" si="14"/>
        <v>101035556.56647626</v>
      </c>
      <c r="CI67" s="21">
        <f t="shared" si="14"/>
        <v>51420516.787877902</v>
      </c>
      <c r="CJ67" s="76">
        <f t="shared" si="14"/>
        <v>11230337.930136232</v>
      </c>
      <c r="CK67" s="76">
        <f t="shared" ref="CK67:CO95" si="16">(AA67*CK$5*24)*BE67</f>
        <v>12618374.267843345</v>
      </c>
      <c r="CL67" s="21">
        <f t="shared" si="16"/>
        <v>24275024.239715245</v>
      </c>
      <c r="CM67" s="21">
        <f t="shared" si="16"/>
        <v>19004810.611208621</v>
      </c>
      <c r="CN67" s="21">
        <f t="shared" si="16"/>
        <v>60411786.271039404</v>
      </c>
      <c r="CO67" s="76">
        <f t="shared" si="16"/>
        <v>26890376.542330071</v>
      </c>
      <c r="CP67" s="76">
        <f t="shared" ref="CP67:CQ95" si="17">(AF67*CP$5*24)*BI67</f>
        <v>30737333.035899088</v>
      </c>
      <c r="CQ67" s="21">
        <f t="shared" si="17"/>
        <v>30449585.976659294</v>
      </c>
      <c r="CR67" s="22">
        <f t="shared" ref="CR67:CR95" si="18">SUM(CD67:CQ67)</f>
        <v>484558247.50567573</v>
      </c>
    </row>
    <row r="68" spans="2:96" x14ac:dyDescent="0.25">
      <c r="B68" s="13">
        <v>1991</v>
      </c>
      <c r="C68" s="82">
        <f t="shared" si="12"/>
        <v>-320.48730927458837</v>
      </c>
      <c r="D68" s="82">
        <f t="shared" si="12"/>
        <v>3166.7416922920738</v>
      </c>
      <c r="E68" s="82">
        <f t="shared" si="12"/>
        <v>2474.0067520023431</v>
      </c>
      <c r="F68" s="82">
        <f t="shared" si="12"/>
        <v>4433.4273597977299</v>
      </c>
      <c r="G68" s="82">
        <f t="shared" si="12"/>
        <v>5968.9771613205858</v>
      </c>
      <c r="H68" s="82">
        <f t="shared" si="12"/>
        <v>3176.66281547158</v>
      </c>
      <c r="I68" s="82">
        <f t="shared" si="12"/>
        <v>2950.5623119180209</v>
      </c>
      <c r="J68" s="82">
        <f t="shared" si="12"/>
        <v>1616.454459525411</v>
      </c>
      <c r="K68" s="82">
        <f t="shared" si="12"/>
        <v>2973.3837820734689</v>
      </c>
      <c r="L68" s="82">
        <f t="shared" si="12"/>
        <v>3576.8720840007127</v>
      </c>
      <c r="M68" s="82">
        <f t="shared" si="12"/>
        <v>5386.5302170468785</v>
      </c>
      <c r="N68" s="82">
        <f t="shared" si="12"/>
        <v>3423.9836545306116</v>
      </c>
      <c r="O68" s="82">
        <f t="shared" si="12"/>
        <v>2735.2435285385136</v>
      </c>
      <c r="P68" s="82">
        <f t="shared" si="12"/>
        <v>95.023390469377773</v>
      </c>
      <c r="Q68" s="83">
        <f t="shared" si="12"/>
        <v>3025.9755270888691</v>
      </c>
      <c r="S68" s="13">
        <v>1991</v>
      </c>
      <c r="T68" s="82">
        <f t="shared" si="15"/>
        <v>-344.65872387915351</v>
      </c>
      <c r="U68" s="82">
        <f t="shared" si="15"/>
        <v>3291.1071421783945</v>
      </c>
      <c r="V68" s="82">
        <f t="shared" si="15"/>
        <v>2070.6793361881755</v>
      </c>
      <c r="W68" s="82">
        <f t="shared" si="15"/>
        <v>3864.4185964592671</v>
      </c>
      <c r="X68" s="82">
        <f t="shared" si="15"/>
        <v>5465.8134130765302</v>
      </c>
      <c r="Y68" s="82">
        <f t="shared" si="15"/>
        <v>2798.4670587981927</v>
      </c>
      <c r="Z68" s="82">
        <f t="shared" si="15"/>
        <v>2881.2866993356811</v>
      </c>
      <c r="AA68" s="82">
        <f t="shared" si="15"/>
        <v>1350.4580345513441</v>
      </c>
      <c r="AB68" s="82">
        <f t="shared" si="15"/>
        <v>2534.8344609443884</v>
      </c>
      <c r="AC68" s="82">
        <f t="shared" si="15"/>
        <v>3559.4015949575332</v>
      </c>
      <c r="AD68" s="82">
        <f t="shared" si="15"/>
        <v>5511.0380217023649</v>
      </c>
      <c r="AE68" s="82">
        <f t="shared" si="15"/>
        <v>3291.7708331048125</v>
      </c>
      <c r="AF68" s="82">
        <f t="shared" si="15"/>
        <v>2296.7102350059977</v>
      </c>
      <c r="AG68" s="82">
        <f t="shared" si="15"/>
        <v>1039.1353321924826</v>
      </c>
      <c r="AH68" s="83">
        <f t="shared" si="15"/>
        <v>2811.1461775167263</v>
      </c>
      <c r="AJ68" s="13">
        <v>1991</v>
      </c>
      <c r="AK68" s="339">
        <f>'FY25 Aurora Prices for SecR'!AF67</f>
        <v>25.48</v>
      </c>
      <c r="AL68" s="339">
        <f>'FY25 Aurora Prices for SecR'!AG67</f>
        <v>18.189</v>
      </c>
      <c r="AM68" s="339">
        <f>'FY25 Aurora Prices for SecR'!AH67</f>
        <v>31.95</v>
      </c>
      <c r="AN68" s="339">
        <f>'FY25 Aurora Prices for SecR'!AI67</f>
        <v>22.388000000000002</v>
      </c>
      <c r="AO68" s="339">
        <f>'FY25 Aurora Prices for SecR'!AJ67</f>
        <v>21.385000000000002</v>
      </c>
      <c r="AP68" s="339">
        <f>'FY25 Aurora Prices for SecR'!AK67</f>
        <v>25.963000000000001</v>
      </c>
      <c r="AQ68" s="339">
        <f>'FY25 Aurora Prices for SecR'!AL67</f>
        <v>15.571</v>
      </c>
      <c r="AR68" s="339">
        <f>'FY25 Aurora Prices for SecR'!AM67</f>
        <v>14.618</v>
      </c>
      <c r="AS68" s="339">
        <f>'FY25 Aurora Prices for SecR'!AN67</f>
        <v>8.4870000000000001</v>
      </c>
      <c r="AT68" s="339">
        <f>'FY25 Aurora Prices for SecR'!AO67</f>
        <v>13.824</v>
      </c>
      <c r="AU68" s="339">
        <f>'FY25 Aurora Prices for SecR'!AP67</f>
        <v>26.597000000000001</v>
      </c>
      <c r="AV68" s="340">
        <f>'FY25 Aurora Prices for SecR'!AQ67</f>
        <v>31.521999999999998</v>
      </c>
      <c r="AX68" s="13">
        <v>1991</v>
      </c>
      <c r="AY68" s="337">
        <f>'FY25 Aurora Prices for SecR'!AU67</f>
        <v>27.138000000000002</v>
      </c>
      <c r="AZ68" s="337">
        <f>'FY25 Aurora Prices for SecR'!AV67</f>
        <v>19.706</v>
      </c>
      <c r="BA68" s="337">
        <f>'FY25 Aurora Prices for SecR'!AW67</f>
        <v>33.695999999999998</v>
      </c>
      <c r="BB68" s="337">
        <f>'FY25 Aurora Prices for SecR'!AX67</f>
        <v>26.702999999999999</v>
      </c>
      <c r="BC68" s="337">
        <f>'FY25 Aurora Prices for SecR'!AY67</f>
        <v>26.032</v>
      </c>
      <c r="BD68" s="337">
        <f>'FY25 Aurora Prices for SecR'!AZ67</f>
        <v>25.131</v>
      </c>
      <c r="BE68" s="337">
        <f>'FY25 Aurora Prices for SecR'!BA67</f>
        <v>12.978</v>
      </c>
      <c r="BF68" s="337">
        <f>'FY25 Aurora Prices for SecR'!BB67</f>
        <v>14.032</v>
      </c>
      <c r="BG68" s="337">
        <f>'FY25 Aurora Prices for SecR'!BC67</f>
        <v>9.5890000000000004</v>
      </c>
      <c r="BH68" s="337">
        <f>'FY25 Aurora Prices for SecR'!BD67</f>
        <v>10.64</v>
      </c>
      <c r="BI68" s="337">
        <f>'FY25 Aurora Prices for SecR'!BE67</f>
        <v>25.085999999999999</v>
      </c>
      <c r="BJ68" s="338">
        <f>'FY25 Aurora Prices for SecR'!BF67</f>
        <v>32.488</v>
      </c>
      <c r="BL68" s="13">
        <v>1991</v>
      </c>
      <c r="BM68" s="21">
        <f t="shared" si="11"/>
        <v>-6075516.3803954851</v>
      </c>
      <c r="BN68" s="21">
        <f t="shared" si="11"/>
        <v>41471902.541592382</v>
      </c>
      <c r="BO68" s="21">
        <f t="shared" si="11"/>
        <v>58809119.700497292</v>
      </c>
      <c r="BP68" s="21">
        <f t="shared" si="11"/>
        <v>73846145.367976785</v>
      </c>
      <c r="BQ68" s="21">
        <f t="shared" si="11"/>
        <v>85778499.471732974</v>
      </c>
      <c r="BR68" s="21">
        <f t="shared" si="11"/>
        <v>61361918.328497939</v>
      </c>
      <c r="BS68" s="21">
        <f t="shared" si="11"/>
        <v>16539554.07319518</v>
      </c>
      <c r="BT68" s="21">
        <f t="shared" si="9"/>
        <v>9061132.4601372629</v>
      </c>
      <c r="BU68" s="21">
        <f t="shared" si="9"/>
        <v>32337903.550004382</v>
      </c>
      <c r="BV68" s="21">
        <f t="shared" si="9"/>
        <v>21856977.631378114</v>
      </c>
      <c r="BW68" s="21">
        <f t="shared" si="9"/>
        <v>55400764.9280193</v>
      </c>
      <c r="BX68" s="21">
        <f t="shared" si="9"/>
        <v>32784369.573438246</v>
      </c>
      <c r="BY68" s="21">
        <f t="shared" si="6"/>
        <v>27935720.497358914</v>
      </c>
      <c r="BZ68" s="21">
        <f t="shared" si="6"/>
        <v>2156635.6663505225</v>
      </c>
      <c r="CA68" s="22">
        <f t="shared" si="7"/>
        <v>513265127.40978372</v>
      </c>
      <c r="CC68" s="13">
        <v>1991</v>
      </c>
      <c r="CD68" s="21">
        <f t="shared" si="14"/>
        <v>-6958891.245782556</v>
      </c>
      <c r="CE68" s="21">
        <f t="shared" si="14"/>
        <v>46695281.287512563</v>
      </c>
      <c r="CF68" s="21">
        <f t="shared" si="14"/>
        <v>51911566.518674396</v>
      </c>
      <c r="CG68" s="21">
        <f t="shared" si="14"/>
        <v>76774527.917251348</v>
      </c>
      <c r="CH68" s="21">
        <f t="shared" si="14"/>
        <v>95616228.804907918</v>
      </c>
      <c r="CI68" s="21">
        <f t="shared" si="14"/>
        <v>52324237.087065086</v>
      </c>
      <c r="CJ68" s="76">
        <f t="shared" si="14"/>
        <v>13461601.962232249</v>
      </c>
      <c r="CK68" s="76">
        <f t="shared" si="16"/>
        <v>6309447.974066643</v>
      </c>
      <c r="CL68" s="21">
        <f t="shared" si="16"/>
        <v>26463185.084042914</v>
      </c>
      <c r="CM68" s="21">
        <f t="shared" si="16"/>
        <v>24574393.363714408</v>
      </c>
      <c r="CN68" s="21">
        <f t="shared" si="16"/>
        <v>43626258.745879389</v>
      </c>
      <c r="CO68" s="76">
        <f t="shared" si="16"/>
        <v>29727850.722936235</v>
      </c>
      <c r="CP68" s="76">
        <f t="shared" si="17"/>
        <v>22124264.814858414</v>
      </c>
      <c r="CQ68" s="21">
        <f t="shared" si="17"/>
        <v>24306788.644033946</v>
      </c>
      <c r="CR68" s="22">
        <f t="shared" si="18"/>
        <v>506956741.68139297</v>
      </c>
    </row>
    <row r="69" spans="2:96" x14ac:dyDescent="0.25">
      <c r="B69" s="13">
        <v>1992</v>
      </c>
      <c r="C69" s="82">
        <f t="shared" si="12"/>
        <v>58.847324587781259</v>
      </c>
      <c r="D69" s="82">
        <f t="shared" si="12"/>
        <v>639.98187700832477</v>
      </c>
      <c r="E69" s="82">
        <f t="shared" si="12"/>
        <v>-864.20449236678724</v>
      </c>
      <c r="F69" s="82">
        <f t="shared" si="12"/>
        <v>717.48787985803028</v>
      </c>
      <c r="G69" s="82">
        <f t="shared" si="12"/>
        <v>765.18528463415532</v>
      </c>
      <c r="H69" s="82">
        <f t="shared" si="12"/>
        <v>1184.523931105281</v>
      </c>
      <c r="I69" s="82">
        <f t="shared" si="12"/>
        <v>187.24695891706142</v>
      </c>
      <c r="J69" s="82">
        <f t="shared" si="12"/>
        <v>433.14542382154104</v>
      </c>
      <c r="K69" s="82">
        <f t="shared" si="12"/>
        <v>1989.9294754276598</v>
      </c>
      <c r="L69" s="82">
        <f t="shared" si="12"/>
        <v>417.64074241204253</v>
      </c>
      <c r="M69" s="82">
        <f t="shared" si="12"/>
        <v>-169.53840634579137</v>
      </c>
      <c r="N69" s="82">
        <f t="shared" si="12"/>
        <v>156.37613499495183</v>
      </c>
      <c r="O69" s="82">
        <f t="shared" si="12"/>
        <v>199.02492715221342</v>
      </c>
      <c r="P69" s="82">
        <f t="shared" si="12"/>
        <v>75.534048039628033</v>
      </c>
      <c r="Q69" s="83">
        <f t="shared" si="12"/>
        <v>443.39423245109992</v>
      </c>
      <c r="S69" s="13">
        <v>1992</v>
      </c>
      <c r="T69" s="82">
        <f t="shared" si="15"/>
        <v>-225.34991633827303</v>
      </c>
      <c r="U69" s="82">
        <f t="shared" si="15"/>
        <v>658.17204622017562</v>
      </c>
      <c r="V69" s="82">
        <f t="shared" si="15"/>
        <v>-1092.1616883048337</v>
      </c>
      <c r="W69" s="82">
        <f t="shared" si="15"/>
        <v>269.89887211497626</v>
      </c>
      <c r="X69" s="82">
        <f t="shared" si="15"/>
        <v>386.1640077974107</v>
      </c>
      <c r="Y69" s="82">
        <f t="shared" si="15"/>
        <v>722.67466076012261</v>
      </c>
      <c r="Z69" s="82">
        <f t="shared" si="15"/>
        <v>206.16341141452085</v>
      </c>
      <c r="AA69" s="82">
        <f t="shared" si="15"/>
        <v>220.6493840868543</v>
      </c>
      <c r="AB69" s="82">
        <f t="shared" si="15"/>
        <v>1858.6124577976079</v>
      </c>
      <c r="AC69" s="82">
        <f t="shared" si="15"/>
        <v>292.46857134520269</v>
      </c>
      <c r="AD69" s="82">
        <f t="shared" si="15"/>
        <v>-322.47666534960626</v>
      </c>
      <c r="AE69" s="82">
        <f t="shared" si="15"/>
        <v>21.955347737362899</v>
      </c>
      <c r="AF69" s="82">
        <f t="shared" si="15"/>
        <v>-126.17682648648224</v>
      </c>
      <c r="AG69" s="82">
        <f t="shared" si="15"/>
        <v>1139.6039691867127</v>
      </c>
      <c r="AH69" s="83">
        <f t="shared" si="15"/>
        <v>240.19224751577076</v>
      </c>
      <c r="AJ69" s="13">
        <v>1992</v>
      </c>
      <c r="AK69" s="339">
        <f>'FY25 Aurora Prices for SecR'!AF68</f>
        <v>27.597999999999999</v>
      </c>
      <c r="AL69" s="339">
        <f>'FY25 Aurora Prices for SecR'!AG68</f>
        <v>33.774999999999999</v>
      </c>
      <c r="AM69" s="339">
        <f>'FY25 Aurora Prices for SecR'!AH68</f>
        <v>49.845999999999997</v>
      </c>
      <c r="AN69" s="339">
        <f>'FY25 Aurora Prices for SecR'!AI68</f>
        <v>42.576000000000001</v>
      </c>
      <c r="AO69" s="339">
        <f>'FY25 Aurora Prices for SecR'!AJ68</f>
        <v>45.671999999999997</v>
      </c>
      <c r="AP69" s="339">
        <f>'FY25 Aurora Prices for SecR'!AK68</f>
        <v>37.765000000000001</v>
      </c>
      <c r="AQ69" s="339">
        <f>'FY25 Aurora Prices for SecR'!AL68</f>
        <v>27.376000000000001</v>
      </c>
      <c r="AR69" s="339">
        <f>'FY25 Aurora Prices for SecR'!AM68</f>
        <v>25.007999999999999</v>
      </c>
      <c r="AS69" s="339">
        <f>'FY25 Aurora Prices for SecR'!AN68</f>
        <v>28.344999999999999</v>
      </c>
      <c r="AT69" s="339">
        <f>'FY25 Aurora Prices for SecR'!AO68</f>
        <v>40.235999999999997</v>
      </c>
      <c r="AU69" s="339">
        <f>'FY25 Aurora Prices for SecR'!AP68</f>
        <v>40.758000000000003</v>
      </c>
      <c r="AV69" s="340">
        <f>'FY25 Aurora Prices for SecR'!AQ68</f>
        <v>36.96</v>
      </c>
      <c r="AX69" s="13">
        <v>1992</v>
      </c>
      <c r="AY69" s="337">
        <f>'FY25 Aurora Prices for SecR'!AU68</f>
        <v>28.98</v>
      </c>
      <c r="AZ69" s="337">
        <f>'FY25 Aurora Prices for SecR'!AV68</f>
        <v>34.19</v>
      </c>
      <c r="BA69" s="337">
        <f>'FY25 Aurora Prices for SecR'!AW68</f>
        <v>48.807000000000002</v>
      </c>
      <c r="BB69" s="337">
        <f>'FY25 Aurora Prices for SecR'!AX68</f>
        <v>38.137999999999998</v>
      </c>
      <c r="BC69" s="337">
        <f>'FY25 Aurora Prices for SecR'!AY68</f>
        <v>42.164000000000001</v>
      </c>
      <c r="BD69" s="337">
        <f>'FY25 Aurora Prices for SecR'!AZ68</f>
        <v>36.238</v>
      </c>
      <c r="BE69" s="337">
        <f>'FY25 Aurora Prices for SecR'!BA68</f>
        <v>26.774000000000001</v>
      </c>
      <c r="BF69" s="337">
        <f>'FY25 Aurora Prices for SecR'!BB68</f>
        <v>21.986000000000001</v>
      </c>
      <c r="BG69" s="337">
        <f>'FY25 Aurora Prices for SecR'!BC68</f>
        <v>28.861999999999998</v>
      </c>
      <c r="BH69" s="337">
        <f>'FY25 Aurora Prices for SecR'!BD68</f>
        <v>41.488999999999997</v>
      </c>
      <c r="BI69" s="337">
        <f>'FY25 Aurora Prices for SecR'!BE68</f>
        <v>42.334000000000003</v>
      </c>
      <c r="BJ69" s="338">
        <f>'FY25 Aurora Prices for SecR'!BF68</f>
        <v>35.015999999999998</v>
      </c>
      <c r="BL69" s="13">
        <v>1992</v>
      </c>
      <c r="BM69" s="21">
        <f t="shared" si="11"/>
        <v>1208306.9371963488</v>
      </c>
      <c r="BN69" s="21">
        <f t="shared" si="11"/>
        <v>15563079.28508844</v>
      </c>
      <c r="BO69" s="21">
        <f t="shared" si="11"/>
        <v>-32049390.02212707</v>
      </c>
      <c r="BP69" s="21">
        <f t="shared" si="11"/>
        <v>22727536.395789608</v>
      </c>
      <c r="BQ69" s="21">
        <f t="shared" si="11"/>
        <v>23484748.438913085</v>
      </c>
      <c r="BR69" s="21">
        <f t="shared" si="11"/>
        <v>33281758.416094057</v>
      </c>
      <c r="BS69" s="21">
        <f t="shared" si="11"/>
        <v>1845386.1890328506</v>
      </c>
      <c r="BT69" s="21">
        <f t="shared" si="9"/>
        <v>4268804.0841138633</v>
      </c>
      <c r="BU69" s="21">
        <f t="shared" si="9"/>
        <v>37024532.303192213</v>
      </c>
      <c r="BV69" s="21">
        <f t="shared" si="9"/>
        <v>8523379.327441927</v>
      </c>
      <c r="BW69" s="21">
        <f t="shared" si="9"/>
        <v>-5075231.2043905705</v>
      </c>
      <c r="BX69" s="21">
        <f t="shared" si="9"/>
        <v>2294488.2636447288</v>
      </c>
      <c r="BY69" s="21">
        <f t="shared" si="6"/>
        <v>3114953.4646540475</v>
      </c>
      <c r="BZ69" s="21">
        <f t="shared" si="6"/>
        <v>2010051.6591921495</v>
      </c>
      <c r="CA69" s="22">
        <f t="shared" si="7"/>
        <v>118222403.53783567</v>
      </c>
      <c r="CC69" s="13">
        <v>1992</v>
      </c>
      <c r="CD69" s="21">
        <f t="shared" si="14"/>
        <v>-4858796.5881594652</v>
      </c>
      <c r="CE69" s="21">
        <f t="shared" si="14"/>
        <v>16202089.627392819</v>
      </c>
      <c r="CF69" s="21">
        <f t="shared" si="14"/>
        <v>-39659020.827693947</v>
      </c>
      <c r="CG69" s="21">
        <f t="shared" si="14"/>
        <v>7658291.9694323968</v>
      </c>
      <c r="CH69" s="21">
        <f t="shared" si="14"/>
        <v>10941651.319045458</v>
      </c>
      <c r="CI69" s="21">
        <f t="shared" si="14"/>
        <v>19484083.561329238</v>
      </c>
      <c r="CJ69" s="76">
        <f t="shared" si="14"/>
        <v>1987134.9037964572</v>
      </c>
      <c r="CK69" s="76">
        <f t="shared" si="16"/>
        <v>2126759.9794349172</v>
      </c>
      <c r="CL69" s="21">
        <f t="shared" si="16"/>
        <v>30402409.401870828</v>
      </c>
      <c r="CM69" s="21">
        <f t="shared" si="16"/>
        <v>6077684.0924389716</v>
      </c>
      <c r="CN69" s="21">
        <f t="shared" si="16"/>
        <v>-9954150.3703052197</v>
      </c>
      <c r="CO69" s="76">
        <f t="shared" si="16"/>
        <v>334604.76880086761</v>
      </c>
      <c r="CP69" s="76">
        <f t="shared" si="17"/>
        <v>-2051162.7926318359</v>
      </c>
      <c r="CQ69" s="21">
        <f t="shared" si="17"/>
        <v>28731148.261230189</v>
      </c>
      <c r="CR69" s="22">
        <f t="shared" si="18"/>
        <v>67422727.305981681</v>
      </c>
    </row>
    <row r="70" spans="2:96" x14ac:dyDescent="0.25">
      <c r="B70" s="13">
        <v>1993</v>
      </c>
      <c r="C70" s="82">
        <f t="shared" si="12"/>
        <v>-603.11845655529851</v>
      </c>
      <c r="D70" s="82">
        <f t="shared" si="12"/>
        <v>304.9415478142846</v>
      </c>
      <c r="E70" s="82">
        <f t="shared" si="12"/>
        <v>-250.96272151511766</v>
      </c>
      <c r="F70" s="82">
        <f t="shared" si="12"/>
        <v>-582.59655372919042</v>
      </c>
      <c r="G70" s="82">
        <f t="shared" si="12"/>
        <v>-1531.2670409837547</v>
      </c>
      <c r="H70" s="82">
        <f t="shared" si="12"/>
        <v>718.95479282955057</v>
      </c>
      <c r="I70" s="82">
        <f t="shared" si="12"/>
        <v>1671.506304228491</v>
      </c>
      <c r="J70" s="82">
        <f t="shared" si="12"/>
        <v>-403.67578095687895</v>
      </c>
      <c r="K70" s="82">
        <f t="shared" si="12"/>
        <v>3775.6261411130699</v>
      </c>
      <c r="L70" s="82">
        <f t="shared" si="12"/>
        <v>2734.7914128076636</v>
      </c>
      <c r="M70" s="82">
        <f t="shared" si="12"/>
        <v>1612.4254653837379</v>
      </c>
      <c r="N70" s="82">
        <f t="shared" si="12"/>
        <v>1049.9742376064523</v>
      </c>
      <c r="O70" s="82">
        <f t="shared" si="12"/>
        <v>1181.8553286196729</v>
      </c>
      <c r="P70" s="82">
        <f t="shared" si="12"/>
        <v>629.5229022530475</v>
      </c>
      <c r="Q70" s="83">
        <f t="shared" si="12"/>
        <v>714.63282806473853</v>
      </c>
      <c r="S70" s="13">
        <v>1993</v>
      </c>
      <c r="T70" s="82">
        <f t="shared" si="15"/>
        <v>-691.50134426876321</v>
      </c>
      <c r="U70" s="82">
        <f t="shared" si="15"/>
        <v>254.81715085357519</v>
      </c>
      <c r="V70" s="82">
        <f t="shared" si="15"/>
        <v>-476.38872876893402</v>
      </c>
      <c r="W70" s="82">
        <f t="shared" si="15"/>
        <v>-1067.2816105500233</v>
      </c>
      <c r="X70" s="82">
        <f t="shared" si="15"/>
        <v>-2064.3481428248497</v>
      </c>
      <c r="Y70" s="82">
        <f t="shared" si="15"/>
        <v>316.13310217549315</v>
      </c>
      <c r="Z70" s="82">
        <f t="shared" si="15"/>
        <v>1750.1186861937704</v>
      </c>
      <c r="AA70" s="82">
        <f t="shared" si="15"/>
        <v>-586.23755038849595</v>
      </c>
      <c r="AB70" s="82">
        <f t="shared" si="15"/>
        <v>3944.5212045772387</v>
      </c>
      <c r="AC70" s="82">
        <f t="shared" si="15"/>
        <v>2406.6802945896525</v>
      </c>
      <c r="AD70" s="82">
        <f t="shared" si="15"/>
        <v>1429.5045558869942</v>
      </c>
      <c r="AE70" s="82">
        <f t="shared" si="15"/>
        <v>733.03883193530328</v>
      </c>
      <c r="AF70" s="82">
        <f t="shared" si="15"/>
        <v>771.37557576152722</v>
      </c>
      <c r="AG70" s="82">
        <f t="shared" si="15"/>
        <v>1643.2652280449829</v>
      </c>
      <c r="AH70" s="83">
        <f t="shared" si="15"/>
        <v>505.24620650417</v>
      </c>
      <c r="AJ70" s="13">
        <v>1993</v>
      </c>
      <c r="AK70" s="339">
        <f>'FY25 Aurora Prices for SecR'!AF69</f>
        <v>34.783000000000001</v>
      </c>
      <c r="AL70" s="339">
        <f>'FY25 Aurora Prices for SecR'!AG69</f>
        <v>36.508000000000003</v>
      </c>
      <c r="AM70" s="339">
        <f>'FY25 Aurora Prices for SecR'!AH69</f>
        <v>47.134</v>
      </c>
      <c r="AN70" s="339">
        <f>'FY25 Aurora Prices for SecR'!AI69</f>
        <v>52.984999999999999</v>
      </c>
      <c r="AO70" s="339">
        <f>'FY25 Aurora Prices for SecR'!AJ69</f>
        <v>55.414999999999999</v>
      </c>
      <c r="AP70" s="339">
        <f>'FY25 Aurora Prices for SecR'!AK69</f>
        <v>36.915999999999997</v>
      </c>
      <c r="AQ70" s="339">
        <f>'FY25 Aurora Prices for SecR'!AL69</f>
        <v>22.873000000000001</v>
      </c>
      <c r="AR70" s="339">
        <f>'FY25 Aurora Prices for SecR'!AM69</f>
        <v>8.6310000000000002</v>
      </c>
      <c r="AS70" s="339">
        <f>'FY25 Aurora Prices for SecR'!AN69</f>
        <v>12.553000000000001</v>
      </c>
      <c r="AT70" s="339">
        <f>'FY25 Aurora Prices for SecR'!AO69</f>
        <v>30.617000000000001</v>
      </c>
      <c r="AU70" s="339">
        <f>'FY25 Aurora Prices for SecR'!AP69</f>
        <v>35.218000000000004</v>
      </c>
      <c r="AV70" s="340">
        <f>'FY25 Aurora Prices for SecR'!AQ69</f>
        <v>33.338999999999999</v>
      </c>
      <c r="AX70" s="13">
        <v>1993</v>
      </c>
      <c r="AY70" s="337">
        <f>'FY25 Aurora Prices for SecR'!AU69</f>
        <v>35.113999999999997</v>
      </c>
      <c r="AZ70" s="337">
        <f>'FY25 Aurora Prices for SecR'!AV69</f>
        <v>37.01</v>
      </c>
      <c r="BA70" s="337">
        <f>'FY25 Aurora Prices for SecR'!AW69</f>
        <v>47.572000000000003</v>
      </c>
      <c r="BB70" s="337">
        <f>'FY25 Aurora Prices for SecR'!AX69</f>
        <v>47.064999999999998</v>
      </c>
      <c r="BC70" s="337">
        <f>'FY25 Aurora Prices for SecR'!AY69</f>
        <v>62.658000000000001</v>
      </c>
      <c r="BD70" s="337">
        <f>'FY25 Aurora Prices for SecR'!AZ69</f>
        <v>38.515000000000001</v>
      </c>
      <c r="BE70" s="337">
        <f>'FY25 Aurora Prices for SecR'!BA69</f>
        <v>23.132000000000001</v>
      </c>
      <c r="BF70" s="337">
        <f>'FY25 Aurora Prices for SecR'!BB69</f>
        <v>8.4570000000000007</v>
      </c>
      <c r="BG70" s="337">
        <f>'FY25 Aurora Prices for SecR'!BC69</f>
        <v>14.534000000000001</v>
      </c>
      <c r="BH70" s="337">
        <f>'FY25 Aurora Prices for SecR'!BD69</f>
        <v>31.138000000000002</v>
      </c>
      <c r="BI70" s="337">
        <f>'FY25 Aurora Prices for SecR'!BE69</f>
        <v>36.863999999999997</v>
      </c>
      <c r="BJ70" s="338">
        <f>'FY25 Aurora Prices for SecR'!BF69</f>
        <v>31.423999999999999</v>
      </c>
      <c r="BL70" s="13">
        <v>1993</v>
      </c>
      <c r="BM70" s="21">
        <f t="shared" si="11"/>
        <v>-15607832.340126034</v>
      </c>
      <c r="BN70" s="21">
        <f t="shared" si="11"/>
        <v>8015620.3398748096</v>
      </c>
      <c r="BO70" s="21">
        <f t="shared" si="11"/>
        <v>-8800684.4254248068</v>
      </c>
      <c r="BP70" s="21">
        <f t="shared" si="11"/>
        <v>-22966445.529109817</v>
      </c>
      <c r="BQ70" s="21">
        <f t="shared" si="11"/>
        <v>-57022669.587149113</v>
      </c>
      <c r="BR70" s="21">
        <f t="shared" si="11"/>
        <v>19746455.73827919</v>
      </c>
      <c r="BS70" s="21">
        <f t="shared" si="11"/>
        <v>13763650.930782581</v>
      </c>
      <c r="BT70" s="21">
        <f t="shared" ref="BT70:BX85" si="19">(J70*BT$5*24)*AQ70</f>
        <v>-3323979.4096176098</v>
      </c>
      <c r="BU70" s="21">
        <f t="shared" si="19"/>
        <v>24245047.342616502</v>
      </c>
      <c r="BV70" s="21">
        <f t="shared" si="19"/>
        <v>24717482.355581712</v>
      </c>
      <c r="BW70" s="21">
        <f t="shared" si="19"/>
        <v>36729517.072398506</v>
      </c>
      <c r="BX70" s="21">
        <f t="shared" si="19"/>
        <v>13312077.372008655</v>
      </c>
      <c r="BY70" s="21">
        <f t="shared" si="6"/>
        <v>15983071.089917816</v>
      </c>
      <c r="BZ70" s="21">
        <f t="shared" si="6"/>
        <v>15111118.107514331</v>
      </c>
      <c r="CA70" s="22">
        <f t="shared" si="7"/>
        <v>63902429.057546712</v>
      </c>
      <c r="CC70" s="13">
        <v>1993</v>
      </c>
      <c r="CD70" s="21">
        <f t="shared" si="14"/>
        <v>-18065345.382774092</v>
      </c>
      <c r="CE70" s="21">
        <f t="shared" si="14"/>
        <v>6790163.5822253879</v>
      </c>
      <c r="CF70" s="21">
        <f t="shared" si="14"/>
        <v>-16861096.866116825</v>
      </c>
      <c r="CG70" s="21">
        <f t="shared" si="14"/>
        <v>-37372317.096399412</v>
      </c>
      <c r="CH70" s="21">
        <f t="shared" si="14"/>
        <v>-86921806.227056265</v>
      </c>
      <c r="CI70" s="21">
        <f t="shared" si="14"/>
        <v>9058844.6241351049</v>
      </c>
      <c r="CJ70" s="76">
        <f t="shared" si="14"/>
        <v>14574148.361652348</v>
      </c>
      <c r="CK70" s="76">
        <f t="shared" si="16"/>
        <v>-4881904.9256112082</v>
      </c>
      <c r="CL70" s="21">
        <f t="shared" si="16"/>
        <v>24818958.975369625</v>
      </c>
      <c r="CM70" s="21">
        <f t="shared" si="16"/>
        <v>25184657.809127532</v>
      </c>
      <c r="CN70" s="21">
        <f t="shared" si="16"/>
        <v>33116863.168739662</v>
      </c>
      <c r="CO70" s="76">
        <f t="shared" si="16"/>
        <v>9728187.6601666864</v>
      </c>
      <c r="CP70" s="76">
        <f t="shared" si="17"/>
        <v>10919419.862351207</v>
      </c>
      <c r="CQ70" s="21">
        <f t="shared" si="17"/>
        <v>37179335.89878159</v>
      </c>
      <c r="CR70" s="22">
        <f t="shared" si="18"/>
        <v>7268109.4445913285</v>
      </c>
    </row>
    <row r="71" spans="2:96" x14ac:dyDescent="0.25">
      <c r="B71" s="13">
        <v>1994</v>
      </c>
      <c r="C71" s="82">
        <f t="shared" ref="C71:Q85" si="20">C171-C$100</f>
        <v>-194.49013216534877</v>
      </c>
      <c r="D71" s="82">
        <f t="shared" si="20"/>
        <v>565.85076116869459</v>
      </c>
      <c r="E71" s="82">
        <f t="shared" si="20"/>
        <v>-195.33395088416728</v>
      </c>
      <c r="F71" s="82">
        <f t="shared" si="20"/>
        <v>-707.83276434557047</v>
      </c>
      <c r="G71" s="82">
        <f t="shared" si="20"/>
        <v>278.21188109775539</v>
      </c>
      <c r="H71" s="82">
        <f t="shared" si="20"/>
        <v>146.08042138665041</v>
      </c>
      <c r="I71" s="82">
        <f t="shared" si="20"/>
        <v>8.0980218908507595</v>
      </c>
      <c r="J71" s="82">
        <f t="shared" si="20"/>
        <v>1542.117271161771</v>
      </c>
      <c r="K71" s="82">
        <f t="shared" si="20"/>
        <v>1821.4598031919795</v>
      </c>
      <c r="L71" s="82">
        <f t="shared" si="20"/>
        <v>793.69091297083287</v>
      </c>
      <c r="M71" s="82">
        <f t="shared" si="20"/>
        <v>614.34308278379831</v>
      </c>
      <c r="N71" s="82">
        <f t="shared" si="20"/>
        <v>178.3921952403316</v>
      </c>
      <c r="O71" s="82">
        <f t="shared" si="20"/>
        <v>-49.731855920156704</v>
      </c>
      <c r="P71" s="82">
        <f t="shared" si="20"/>
        <v>309.60258857939789</v>
      </c>
      <c r="Q71" s="83">
        <f t="shared" si="20"/>
        <v>357.37223521503347</v>
      </c>
      <c r="S71" s="13">
        <v>1994</v>
      </c>
      <c r="T71" s="82">
        <f t="shared" si="15"/>
        <v>-195.69131794663281</v>
      </c>
      <c r="U71" s="82">
        <f t="shared" si="15"/>
        <v>509.27693742364499</v>
      </c>
      <c r="V71" s="82">
        <f t="shared" si="15"/>
        <v>-542.31785403726371</v>
      </c>
      <c r="W71" s="82">
        <f t="shared" si="15"/>
        <v>-942.78287365394317</v>
      </c>
      <c r="X71" s="82">
        <f t="shared" si="15"/>
        <v>-307.62449793353971</v>
      </c>
      <c r="Y71" s="82">
        <f t="shared" si="15"/>
        <v>-40.105711848496867</v>
      </c>
      <c r="Z71" s="82">
        <f t="shared" si="15"/>
        <v>-160.0368349763894</v>
      </c>
      <c r="AA71" s="82">
        <f t="shared" si="15"/>
        <v>1377.3495581659945</v>
      </c>
      <c r="AB71" s="82">
        <f t="shared" si="15"/>
        <v>1696.9215857760983</v>
      </c>
      <c r="AC71" s="82">
        <f t="shared" si="15"/>
        <v>604.27247510732286</v>
      </c>
      <c r="AD71" s="82">
        <f t="shared" si="15"/>
        <v>297.29164969417434</v>
      </c>
      <c r="AE71" s="82">
        <f t="shared" si="15"/>
        <v>148.33306149436339</v>
      </c>
      <c r="AF71" s="82">
        <f t="shared" si="15"/>
        <v>-244.48685657033275</v>
      </c>
      <c r="AG71" s="82">
        <f t="shared" si="15"/>
        <v>1207.1377181457428</v>
      </c>
      <c r="AH71" s="83">
        <f t="shared" si="15"/>
        <v>156.69688094729736</v>
      </c>
      <c r="AJ71" s="13">
        <v>1994</v>
      </c>
      <c r="AK71" s="339">
        <f>'FY25 Aurora Prices for SecR'!AF70</f>
        <v>28.222999999999999</v>
      </c>
      <c r="AL71" s="339">
        <f>'FY25 Aurora Prices for SecR'!AG70</f>
        <v>33.719000000000001</v>
      </c>
      <c r="AM71" s="339">
        <f>'FY25 Aurora Prices for SecR'!AH70</f>
        <v>46.706000000000003</v>
      </c>
      <c r="AN71" s="339">
        <f>'FY25 Aurora Prices for SecR'!AI70</f>
        <v>47.631</v>
      </c>
      <c r="AO71" s="339">
        <f>'FY25 Aurora Prices for SecR'!AJ70</f>
        <v>46.624000000000002</v>
      </c>
      <c r="AP71" s="339">
        <f>'FY25 Aurora Prices for SecR'!AK70</f>
        <v>36.72</v>
      </c>
      <c r="AQ71" s="339">
        <f>'FY25 Aurora Prices for SecR'!AL70</f>
        <v>21.847000000000001</v>
      </c>
      <c r="AR71" s="339">
        <f>'FY25 Aurora Prices for SecR'!AM70</f>
        <v>21.974</v>
      </c>
      <c r="AS71" s="339">
        <f>'FY25 Aurora Prices for SecR'!AN70</f>
        <v>26.099</v>
      </c>
      <c r="AT71" s="339">
        <f>'FY25 Aurora Prices for SecR'!AO70</f>
        <v>37.066000000000003</v>
      </c>
      <c r="AU71" s="339">
        <f>'FY25 Aurora Prices for SecR'!AP70</f>
        <v>43.552</v>
      </c>
      <c r="AV71" s="340">
        <f>'FY25 Aurora Prices for SecR'!AQ70</f>
        <v>35.860999999999997</v>
      </c>
      <c r="AX71" s="13">
        <v>1994</v>
      </c>
      <c r="AY71" s="337">
        <f>'FY25 Aurora Prices for SecR'!AU70</f>
        <v>27.849</v>
      </c>
      <c r="AZ71" s="337">
        <f>'FY25 Aurora Prices for SecR'!AV70</f>
        <v>35.249000000000002</v>
      </c>
      <c r="BA71" s="337">
        <f>'FY25 Aurora Prices for SecR'!AW70</f>
        <v>44.475999999999999</v>
      </c>
      <c r="BB71" s="337">
        <f>'FY25 Aurora Prices for SecR'!AX70</f>
        <v>42.741</v>
      </c>
      <c r="BC71" s="337">
        <f>'FY25 Aurora Prices for SecR'!AY70</f>
        <v>44.41</v>
      </c>
      <c r="BD71" s="337">
        <f>'FY25 Aurora Prices for SecR'!AZ70</f>
        <v>35.624000000000002</v>
      </c>
      <c r="BE71" s="337">
        <f>'FY25 Aurora Prices for SecR'!BA70</f>
        <v>21.893000000000001</v>
      </c>
      <c r="BF71" s="337">
        <f>'FY25 Aurora Prices for SecR'!BB70</f>
        <v>20.135000000000002</v>
      </c>
      <c r="BG71" s="337">
        <f>'FY25 Aurora Prices for SecR'!BC70</f>
        <v>24.797000000000001</v>
      </c>
      <c r="BH71" s="337">
        <f>'FY25 Aurora Prices for SecR'!BD70</f>
        <v>35.982999999999997</v>
      </c>
      <c r="BI71" s="337">
        <f>'FY25 Aurora Prices for SecR'!BE70</f>
        <v>41.265000000000001</v>
      </c>
      <c r="BJ71" s="338">
        <f>'FY25 Aurora Prices for SecR'!BF70</f>
        <v>35.076999999999998</v>
      </c>
      <c r="BL71" s="13">
        <v>1994</v>
      </c>
      <c r="BM71" s="21">
        <f t="shared" ref="BM71:BS85" si="21">(C71*BM$5*24)*AK71</f>
        <v>-4083886.6800763626</v>
      </c>
      <c r="BN71" s="21">
        <f t="shared" si="21"/>
        <v>13737543.707409993</v>
      </c>
      <c r="BO71" s="21">
        <f t="shared" si="21"/>
        <v>-6787711.0274369624</v>
      </c>
      <c r="BP71" s="21">
        <f t="shared" si="21"/>
        <v>-25083798.104516637</v>
      </c>
      <c r="BQ71" s="21">
        <f t="shared" si="21"/>
        <v>8716747.700170774</v>
      </c>
      <c r="BR71" s="21">
        <f t="shared" si="21"/>
        <v>3990870.3665484455</v>
      </c>
      <c r="BS71" s="21">
        <f t="shared" si="21"/>
        <v>63690.294329789962</v>
      </c>
      <c r="BT71" s="21">
        <f t="shared" si="19"/>
        <v>12128628.968305638</v>
      </c>
      <c r="BU71" s="21">
        <f t="shared" si="19"/>
        <v>29778419.740213372</v>
      </c>
      <c r="BV71" s="21">
        <f t="shared" si="19"/>
        <v>14914468.179090554</v>
      </c>
      <c r="BW71" s="21">
        <f t="shared" si="19"/>
        <v>16941803.085609417</v>
      </c>
      <c r="BX71" s="21">
        <f t="shared" si="19"/>
        <v>2796961.2793584918</v>
      </c>
      <c r="BY71" s="21">
        <f t="shared" ref="BY71:BZ85" si="22">(O71*BY$5*24)*AU71</f>
        <v>-831713.96698931127</v>
      </c>
      <c r="BZ71" s="21">
        <f t="shared" si="22"/>
        <v>7993914.0689129662</v>
      </c>
      <c r="CA71" s="22">
        <f t="shared" ref="CA71:CA85" si="23">SUM(BM71:BZ71)</f>
        <v>74275937.610930175</v>
      </c>
      <c r="CC71" s="13">
        <v>1994</v>
      </c>
      <c r="CD71" s="21">
        <f t="shared" si="14"/>
        <v>-4054656.7900408581</v>
      </c>
      <c r="CE71" s="21">
        <f t="shared" si="14"/>
        <v>12925081.992417166</v>
      </c>
      <c r="CF71" s="21">
        <f t="shared" si="14"/>
        <v>-17945375.883864034</v>
      </c>
      <c r="CG71" s="21">
        <f t="shared" si="14"/>
        <v>-29979839.205315329</v>
      </c>
      <c r="CH71" s="21">
        <f t="shared" si="14"/>
        <v>-9180597.8565695509</v>
      </c>
      <c r="CI71" s="21">
        <f t="shared" si="14"/>
        <v>-1062972.0538947943</v>
      </c>
      <c r="CJ71" s="76">
        <f t="shared" si="14"/>
        <v>-1261327.1141297135</v>
      </c>
      <c r="CK71" s="76">
        <f t="shared" si="16"/>
        <v>10855552.995694121</v>
      </c>
      <c r="CL71" s="21">
        <f t="shared" si="16"/>
        <v>25420632.000423696</v>
      </c>
      <c r="CM71" s="21">
        <f t="shared" si="16"/>
        <v>10788584.086970126</v>
      </c>
      <c r="CN71" s="21">
        <f t="shared" si="16"/>
        <v>7958899.4006234333</v>
      </c>
      <c r="CO71" s="76">
        <f t="shared" si="16"/>
        <v>2203546.9617233658</v>
      </c>
      <c r="CP71" s="76">
        <f t="shared" si="17"/>
        <v>-3874080.0523679159</v>
      </c>
      <c r="CQ71" s="21">
        <f t="shared" si="17"/>
        <v>30486794.212366719</v>
      </c>
      <c r="CR71" s="22">
        <f t="shared" si="18"/>
        <v>33280242.694036432</v>
      </c>
    </row>
    <row r="72" spans="2:96" x14ac:dyDescent="0.25">
      <c r="B72" s="13">
        <v>1995</v>
      </c>
      <c r="C72" s="82">
        <f t="shared" si="20"/>
        <v>-310.82979708491803</v>
      </c>
      <c r="D72" s="82">
        <f t="shared" si="20"/>
        <v>192.6992412268246</v>
      </c>
      <c r="E72" s="82">
        <f t="shared" si="20"/>
        <v>-15.138580060927779</v>
      </c>
      <c r="F72" s="82">
        <f t="shared" si="20"/>
        <v>1186.3796615354204</v>
      </c>
      <c r="G72" s="82">
        <f t="shared" si="20"/>
        <v>1933.2316590776654</v>
      </c>
      <c r="H72" s="82">
        <f t="shared" si="20"/>
        <v>3691.3841482093812</v>
      </c>
      <c r="I72" s="82">
        <f t="shared" si="20"/>
        <v>1387.4789397132809</v>
      </c>
      <c r="J72" s="82">
        <f t="shared" si="20"/>
        <v>77.229784176581234</v>
      </c>
      <c r="K72" s="82">
        <f t="shared" si="20"/>
        <v>2582.1108269688602</v>
      </c>
      <c r="L72" s="82">
        <f t="shared" si="20"/>
        <v>5058.106261311973</v>
      </c>
      <c r="M72" s="82">
        <f t="shared" si="20"/>
        <v>2206.5547218247084</v>
      </c>
      <c r="N72" s="82">
        <f t="shared" si="20"/>
        <v>1226.7090566840316</v>
      </c>
      <c r="O72" s="82">
        <f t="shared" si="20"/>
        <v>994.71242178629291</v>
      </c>
      <c r="P72" s="82">
        <f t="shared" si="20"/>
        <v>769.14358175810776</v>
      </c>
      <c r="Q72" s="83">
        <f t="shared" si="20"/>
        <v>1596.1794357130966</v>
      </c>
      <c r="S72" s="13">
        <v>1995</v>
      </c>
      <c r="T72" s="82">
        <f t="shared" si="15"/>
        <v>-445.83561158920293</v>
      </c>
      <c r="U72" s="82">
        <f t="shared" si="15"/>
        <v>274.45663964528558</v>
      </c>
      <c r="V72" s="82">
        <f t="shared" si="15"/>
        <v>-32.844855125404138</v>
      </c>
      <c r="W72" s="82">
        <f t="shared" si="15"/>
        <v>519.03216144457656</v>
      </c>
      <c r="X72" s="82">
        <f t="shared" si="15"/>
        <v>1804.5429343053002</v>
      </c>
      <c r="Y72" s="82">
        <f t="shared" si="15"/>
        <v>3251.3527880552938</v>
      </c>
      <c r="Z72" s="82">
        <f t="shared" si="15"/>
        <v>1089.1814341632107</v>
      </c>
      <c r="AA72" s="82">
        <f t="shared" si="15"/>
        <v>33.526396395263873</v>
      </c>
      <c r="AB72" s="82">
        <f t="shared" si="15"/>
        <v>2156.7566453835188</v>
      </c>
      <c r="AC72" s="82">
        <f t="shared" si="15"/>
        <v>4422.0028617972821</v>
      </c>
      <c r="AD72" s="82">
        <f t="shared" si="15"/>
        <v>2830.7735075586243</v>
      </c>
      <c r="AE72" s="82">
        <f t="shared" si="15"/>
        <v>1041.9663015824326</v>
      </c>
      <c r="AF72" s="82">
        <f t="shared" si="15"/>
        <v>708.4548423577171</v>
      </c>
      <c r="AG72" s="82">
        <f t="shared" si="15"/>
        <v>1779.722142003543</v>
      </c>
      <c r="AH72" s="83">
        <f t="shared" si="15"/>
        <v>1419.1607247759785</v>
      </c>
      <c r="AJ72" s="13">
        <v>1995</v>
      </c>
      <c r="AK72" s="339">
        <f>'FY25 Aurora Prices for SecR'!AF71</f>
        <v>29.949000000000002</v>
      </c>
      <c r="AL72" s="339">
        <f>'FY25 Aurora Prices for SecR'!AG71</f>
        <v>35.585999999999999</v>
      </c>
      <c r="AM72" s="339">
        <f>'FY25 Aurora Prices for SecR'!AH71</f>
        <v>39.917999999999999</v>
      </c>
      <c r="AN72" s="339">
        <f>'FY25 Aurora Prices for SecR'!AI71</f>
        <v>38.953000000000003</v>
      </c>
      <c r="AO72" s="339">
        <f>'FY25 Aurora Prices for SecR'!AJ71</f>
        <v>38.21</v>
      </c>
      <c r="AP72" s="339">
        <f>'FY25 Aurora Prices for SecR'!AK71</f>
        <v>26.231999999999999</v>
      </c>
      <c r="AQ72" s="339">
        <f>'FY25 Aurora Prices for SecR'!AL71</f>
        <v>23.09</v>
      </c>
      <c r="AR72" s="339">
        <f>'FY25 Aurora Prices for SecR'!AM71</f>
        <v>16.231000000000002</v>
      </c>
      <c r="AS72" s="339">
        <f>'FY25 Aurora Prices for SecR'!AN71</f>
        <v>1.643</v>
      </c>
      <c r="AT72" s="339">
        <f>'FY25 Aurora Prices for SecR'!AO71</f>
        <v>26.753</v>
      </c>
      <c r="AU72" s="339">
        <f>'FY25 Aurora Prices for SecR'!AP71</f>
        <v>35.703000000000003</v>
      </c>
      <c r="AV72" s="340">
        <f>'FY25 Aurora Prices for SecR'!AQ71</f>
        <v>32.033999999999999</v>
      </c>
      <c r="AX72" s="13">
        <v>1995</v>
      </c>
      <c r="AY72" s="337">
        <f>'FY25 Aurora Prices for SecR'!AU71</f>
        <v>29.702999999999999</v>
      </c>
      <c r="AZ72" s="337">
        <f>'FY25 Aurora Prices for SecR'!AV71</f>
        <v>36.53</v>
      </c>
      <c r="BA72" s="337">
        <f>'FY25 Aurora Prices for SecR'!AW71</f>
        <v>44.536000000000001</v>
      </c>
      <c r="BB72" s="337">
        <f>'FY25 Aurora Prices for SecR'!AX71</f>
        <v>38.924999999999997</v>
      </c>
      <c r="BC72" s="337">
        <f>'FY25 Aurora Prices for SecR'!AY71</f>
        <v>39.524000000000001</v>
      </c>
      <c r="BD72" s="337">
        <f>'FY25 Aurora Prices for SecR'!AZ71</f>
        <v>28.222000000000001</v>
      </c>
      <c r="BE72" s="337">
        <f>'FY25 Aurora Prices for SecR'!BA71</f>
        <v>24.795999999999999</v>
      </c>
      <c r="BF72" s="337">
        <f>'FY25 Aurora Prices for SecR'!BB71</f>
        <v>18.385999999999999</v>
      </c>
      <c r="BG72" s="337">
        <f>'FY25 Aurora Prices for SecR'!BC71</f>
        <v>4.1779999999999999</v>
      </c>
      <c r="BH72" s="337">
        <f>'FY25 Aurora Prices for SecR'!BD71</f>
        <v>24.651</v>
      </c>
      <c r="BI72" s="337">
        <f>'FY25 Aurora Prices for SecR'!BE71</f>
        <v>34.113999999999997</v>
      </c>
      <c r="BJ72" s="338">
        <f>'FY25 Aurora Prices for SecR'!BF71</f>
        <v>31.452999999999999</v>
      </c>
      <c r="BL72" s="13">
        <v>1995</v>
      </c>
      <c r="BM72" s="21">
        <f t="shared" si="21"/>
        <v>-6925926.9451147802</v>
      </c>
      <c r="BN72" s="21">
        <f t="shared" si="21"/>
        <v>4937324.5427744016</v>
      </c>
      <c r="BO72" s="21">
        <f t="shared" si="21"/>
        <v>-449600.56812085363</v>
      </c>
      <c r="BP72" s="21">
        <f t="shared" si="21"/>
        <v>34382506.935107186</v>
      </c>
      <c r="BQ72" s="21">
        <f t="shared" si="21"/>
        <v>49639821.297936313</v>
      </c>
      <c r="BR72" s="21">
        <f t="shared" si="21"/>
        <v>72043297.398016378</v>
      </c>
      <c r="BS72" s="21">
        <f t="shared" si="21"/>
        <v>11533279.938472677</v>
      </c>
      <c r="BT72" s="21">
        <f t="shared" si="19"/>
        <v>641964.8579894139</v>
      </c>
      <c r="BU72" s="21">
        <f t="shared" si="19"/>
        <v>31181219.179403495</v>
      </c>
      <c r="BV72" s="21">
        <f t="shared" si="19"/>
        <v>5983537.3828816116</v>
      </c>
      <c r="BW72" s="21">
        <f t="shared" si="19"/>
        <v>43919777.103894457</v>
      </c>
      <c r="BX72" s="21">
        <f t="shared" si="19"/>
        <v>15766989.642284395</v>
      </c>
      <c r="BY72" s="21">
        <f t="shared" si="22"/>
        <v>13637459.556493832</v>
      </c>
      <c r="BZ72" s="21">
        <f t="shared" si="22"/>
        <v>17739896.75858824</v>
      </c>
      <c r="CA72" s="22">
        <f t="shared" si="23"/>
        <v>294031547.08060676</v>
      </c>
      <c r="CC72" s="13">
        <v>1995</v>
      </c>
      <c r="CD72" s="21">
        <f t="shared" si="14"/>
        <v>-9852535.447249366</v>
      </c>
      <c r="CE72" s="21">
        <f t="shared" si="14"/>
        <v>7218648.7532944437</v>
      </c>
      <c r="CF72" s="21">
        <f t="shared" si="14"/>
        <v>-1088307.180091559</v>
      </c>
      <c r="CG72" s="21">
        <f t="shared" si="14"/>
        <v>15031275.201867225</v>
      </c>
      <c r="CH72" s="21">
        <f t="shared" si="14"/>
        <v>47928891.316644363</v>
      </c>
      <c r="CI72" s="21">
        <f t="shared" si="14"/>
        <v>68269200.718065411</v>
      </c>
      <c r="CJ72" s="76">
        <f t="shared" si="14"/>
        <v>9722643.4229439497</v>
      </c>
      <c r="CK72" s="76">
        <f t="shared" si="16"/>
        <v>299275.38900610665</v>
      </c>
      <c r="CL72" s="21">
        <f t="shared" si="16"/>
        <v>29502670.995423906</v>
      </c>
      <c r="CM72" s="21">
        <f t="shared" si="16"/>
        <v>13302092.12874411</v>
      </c>
      <c r="CN72" s="21">
        <f t="shared" si="16"/>
        <v>51917359.914711766</v>
      </c>
      <c r="CO72" s="76">
        <f t="shared" si="16"/>
        <v>12796429.828385916</v>
      </c>
      <c r="CP72" s="76">
        <f t="shared" si="17"/>
        <v>9280599.7410014048</v>
      </c>
      <c r="CQ72" s="21">
        <f t="shared" si="17"/>
        <v>40303872.383354962</v>
      </c>
      <c r="CR72" s="22">
        <f t="shared" si="18"/>
        <v>294632117.16610265</v>
      </c>
    </row>
    <row r="73" spans="2:96" x14ac:dyDescent="0.25">
      <c r="B73" s="13">
        <v>1996</v>
      </c>
      <c r="C73" s="82">
        <f t="shared" si="20"/>
        <v>1208.6921124327118</v>
      </c>
      <c r="D73" s="82">
        <f t="shared" si="20"/>
        <v>4134.3908004837749</v>
      </c>
      <c r="E73" s="82">
        <f t="shared" si="20"/>
        <v>7109.1629857896432</v>
      </c>
      <c r="F73" s="82">
        <f t="shared" si="20"/>
        <v>7753.1441267379305</v>
      </c>
      <c r="G73" s="82">
        <f t="shared" si="20"/>
        <v>8074.2592091695851</v>
      </c>
      <c r="H73" s="82">
        <f t="shared" si="20"/>
        <v>7619.9876277289804</v>
      </c>
      <c r="I73" s="82">
        <f t="shared" si="20"/>
        <v>3461.8577119434603</v>
      </c>
      <c r="J73" s="82">
        <f t="shared" si="20"/>
        <v>5400.7079910832508</v>
      </c>
      <c r="K73" s="82">
        <f t="shared" si="20"/>
        <v>4019.3294872992801</v>
      </c>
      <c r="L73" s="82">
        <f t="shared" si="20"/>
        <v>5560.4243175135734</v>
      </c>
      <c r="M73" s="82">
        <f t="shared" si="20"/>
        <v>5460.9142892442778</v>
      </c>
      <c r="N73" s="82">
        <f t="shared" si="20"/>
        <v>3121.3277256604615</v>
      </c>
      <c r="O73" s="82">
        <f t="shared" si="20"/>
        <v>1529.3197372594332</v>
      </c>
      <c r="P73" s="82">
        <f t="shared" si="20"/>
        <v>560.26298753502761</v>
      </c>
      <c r="Q73" s="83">
        <f t="shared" si="20"/>
        <v>4856.2184107931735</v>
      </c>
      <c r="S73" s="13">
        <v>1996</v>
      </c>
      <c r="T73" s="82">
        <f t="shared" si="15"/>
        <v>1093.9833261941967</v>
      </c>
      <c r="U73" s="82">
        <f t="shared" si="15"/>
        <v>4165.3259261117946</v>
      </c>
      <c r="V73" s="82">
        <f t="shared" si="15"/>
        <v>6838.9720194915753</v>
      </c>
      <c r="W73" s="82">
        <f t="shared" si="15"/>
        <v>7083.9441046982665</v>
      </c>
      <c r="X73" s="82">
        <f t="shared" si="15"/>
        <v>7790.1610895680315</v>
      </c>
      <c r="Y73" s="82">
        <f t="shared" si="15"/>
        <v>6940.4569136216924</v>
      </c>
      <c r="Z73" s="82">
        <f t="shared" si="15"/>
        <v>3669.0799858730106</v>
      </c>
      <c r="AA73" s="82">
        <f t="shared" si="15"/>
        <v>6068.8351281078349</v>
      </c>
      <c r="AB73" s="82">
        <f t="shared" si="15"/>
        <v>4289.932772497039</v>
      </c>
      <c r="AC73" s="82">
        <f t="shared" si="15"/>
        <v>5288.510237277882</v>
      </c>
      <c r="AD73" s="82">
        <f t="shared" si="15"/>
        <v>5076.5385120455649</v>
      </c>
      <c r="AE73" s="82">
        <f t="shared" si="15"/>
        <v>2894.3700424801427</v>
      </c>
      <c r="AF73" s="82">
        <f t="shared" si="15"/>
        <v>3082.7257569196481</v>
      </c>
      <c r="AG73" s="82">
        <f t="shared" si="15"/>
        <v>1568.1576746902028</v>
      </c>
      <c r="AH73" s="83">
        <f t="shared" si="15"/>
        <v>4752.2410857891809</v>
      </c>
      <c r="AJ73" s="13">
        <v>1996</v>
      </c>
      <c r="AK73" s="339">
        <f>'FY25 Aurora Prices for SecR'!AF72</f>
        <v>18.530999999999999</v>
      </c>
      <c r="AL73" s="339">
        <f>'FY25 Aurora Prices for SecR'!AG72</f>
        <v>17.346</v>
      </c>
      <c r="AM73" s="339">
        <f>'FY25 Aurora Prices for SecR'!AH72</f>
        <v>16.617999999999999</v>
      </c>
      <c r="AN73" s="339">
        <f>'FY25 Aurora Prices for SecR'!AI72</f>
        <v>5.899</v>
      </c>
      <c r="AO73" s="339">
        <f>'FY25 Aurora Prices for SecR'!AJ72</f>
        <v>11.175000000000001</v>
      </c>
      <c r="AP73" s="339">
        <f>'FY25 Aurora Prices for SecR'!AK72</f>
        <v>1.7030000000000001</v>
      </c>
      <c r="AQ73" s="339">
        <f>'FY25 Aurora Prices for SecR'!AL72</f>
        <v>3.2069999999999999</v>
      </c>
      <c r="AR73" s="339">
        <f>'FY25 Aurora Prices for SecR'!AM72</f>
        <v>8.5459999999999994</v>
      </c>
      <c r="AS73" s="339">
        <f>'FY25 Aurora Prices for SecR'!AN72</f>
        <v>0</v>
      </c>
      <c r="AT73" s="339">
        <f>'FY25 Aurora Prices for SecR'!AO72</f>
        <v>12.56</v>
      </c>
      <c r="AU73" s="339">
        <f>'FY25 Aurora Prices for SecR'!AP72</f>
        <v>31.236999999999998</v>
      </c>
      <c r="AV73" s="340">
        <f>'FY25 Aurora Prices for SecR'!AQ72</f>
        <v>33.844999999999999</v>
      </c>
      <c r="AX73" s="13">
        <v>1996</v>
      </c>
      <c r="AY73" s="337">
        <f>'FY25 Aurora Prices for SecR'!AU72</f>
        <v>18.701000000000001</v>
      </c>
      <c r="AZ73" s="337">
        <f>'FY25 Aurora Prices for SecR'!AV72</f>
        <v>16.021000000000001</v>
      </c>
      <c r="BA73" s="337">
        <f>'FY25 Aurora Prices for SecR'!AW72</f>
        <v>17.021999999999998</v>
      </c>
      <c r="BB73" s="337">
        <f>'FY25 Aurora Prices for SecR'!AX72</f>
        <v>10.201000000000001</v>
      </c>
      <c r="BC73" s="337">
        <f>'FY25 Aurora Prices for SecR'!AY72</f>
        <v>10.430999999999999</v>
      </c>
      <c r="BD73" s="337">
        <f>'FY25 Aurora Prices for SecR'!AZ72</f>
        <v>0</v>
      </c>
      <c r="BE73" s="337">
        <f>'FY25 Aurora Prices for SecR'!BA72</f>
        <v>3.1469999999999998</v>
      </c>
      <c r="BF73" s="337">
        <f>'FY25 Aurora Prices for SecR'!BB72</f>
        <v>6.3730000000000002</v>
      </c>
      <c r="BG73" s="337">
        <f>'FY25 Aurora Prices for SecR'!BC72</f>
        <v>0.64300000000000002</v>
      </c>
      <c r="BH73" s="337">
        <f>'FY25 Aurora Prices for SecR'!BD72</f>
        <v>13.385</v>
      </c>
      <c r="BI73" s="337">
        <f>'FY25 Aurora Prices for SecR'!BE72</f>
        <v>24.802</v>
      </c>
      <c r="BJ73" s="338">
        <f>'FY25 Aurora Prices for SecR'!BF72</f>
        <v>32.292999999999999</v>
      </c>
      <c r="BL73" s="13">
        <v>1996</v>
      </c>
      <c r="BM73" s="21">
        <f t="shared" si="21"/>
        <v>16664315.510404991</v>
      </c>
      <c r="BN73" s="21">
        <f t="shared" si="21"/>
        <v>51634902.834137924</v>
      </c>
      <c r="BO73" s="21">
        <f t="shared" si="21"/>
        <v>87896212.450402096</v>
      </c>
      <c r="BP73" s="21">
        <f t="shared" si="21"/>
        <v>34027433.119498529</v>
      </c>
      <c r="BQ73" s="21">
        <f t="shared" si="21"/>
        <v>60634456.957179919</v>
      </c>
      <c r="BR73" s="21">
        <f t="shared" si="21"/>
        <v>9654768.1639367044</v>
      </c>
      <c r="BS73" s="21">
        <f t="shared" si="21"/>
        <v>3996783.9655929636</v>
      </c>
      <c r="BT73" s="21">
        <f t="shared" si="19"/>
        <v>6235225.3898654347</v>
      </c>
      <c r="BU73" s="21">
        <f t="shared" si="19"/>
        <v>25555797.210053977</v>
      </c>
      <c r="BV73" s="21">
        <f t="shared" si="19"/>
        <v>0</v>
      </c>
      <c r="BW73" s="21">
        <f t="shared" si="19"/>
        <v>51030278.103843652</v>
      </c>
      <c r="BX73" s="21">
        <f t="shared" si="19"/>
        <v>35100329.099924095</v>
      </c>
      <c r="BY73" s="21">
        <f t="shared" si="22"/>
        <v>18344202.482984796</v>
      </c>
      <c r="BZ73" s="21">
        <f t="shared" si="22"/>
        <v>13652712.585448565</v>
      </c>
      <c r="CA73" s="22">
        <f t="shared" si="23"/>
        <v>414427417.87327361</v>
      </c>
      <c r="CC73" s="13">
        <v>1996</v>
      </c>
      <c r="CD73" s="21">
        <f t="shared" si="14"/>
        <v>15221185.144269308</v>
      </c>
      <c r="CE73" s="21">
        <f t="shared" si="14"/>
        <v>48047534.396810696</v>
      </c>
      <c r="CF73" s="21">
        <f t="shared" si="14"/>
        <v>86611258.396544486</v>
      </c>
      <c r="CG73" s="21">
        <f t="shared" si="14"/>
        <v>53763905.476148099</v>
      </c>
      <c r="CH73" s="21">
        <f t="shared" si="14"/>
        <v>54606162.458590925</v>
      </c>
      <c r="CI73" s="21">
        <f t="shared" si="14"/>
        <v>0</v>
      </c>
      <c r="CJ73" s="76">
        <f t="shared" si="14"/>
        <v>4156774.0975952507</v>
      </c>
      <c r="CK73" s="76">
        <f t="shared" si="16"/>
        <v>6875504.693335928</v>
      </c>
      <c r="CL73" s="21">
        <f t="shared" si="16"/>
        <v>20340767.719987985</v>
      </c>
      <c r="CM73" s="21">
        <f t="shared" si="16"/>
        <v>2448368.6994501688</v>
      </c>
      <c r="CN73" s="21">
        <f t="shared" si="16"/>
        <v>50554404.179895028</v>
      </c>
      <c r="CO73" s="76">
        <f t="shared" si="16"/>
        <v>25843019.685693301</v>
      </c>
      <c r="CP73" s="76">
        <f t="shared" si="17"/>
        <v>29359781.461678505</v>
      </c>
      <c r="CQ73" s="21">
        <f t="shared" si="17"/>
        <v>36461171.367914915</v>
      </c>
      <c r="CR73" s="22">
        <f t="shared" si="18"/>
        <v>434289837.77791464</v>
      </c>
    </row>
    <row r="74" spans="2:96" x14ac:dyDescent="0.25">
      <c r="B74" s="13">
        <v>1997</v>
      </c>
      <c r="C74" s="82">
        <f t="shared" si="20"/>
        <v>216.26704733666156</v>
      </c>
      <c r="D74" s="82">
        <f t="shared" si="20"/>
        <v>1240.6188034566539</v>
      </c>
      <c r="E74" s="82">
        <f t="shared" si="20"/>
        <v>2326.7421060675433</v>
      </c>
      <c r="F74" s="82">
        <f t="shared" si="20"/>
        <v>7651.4270409196306</v>
      </c>
      <c r="G74" s="82">
        <f t="shared" si="20"/>
        <v>8528.1896647050853</v>
      </c>
      <c r="H74" s="82">
        <f t="shared" si="20"/>
        <v>6841.2263874884811</v>
      </c>
      <c r="I74" s="82">
        <f t="shared" si="20"/>
        <v>5636.8557310126807</v>
      </c>
      <c r="J74" s="82">
        <f t="shared" si="20"/>
        <v>6697.7887019179507</v>
      </c>
      <c r="K74" s="82">
        <f t="shared" si="20"/>
        <v>7026.0424441631794</v>
      </c>
      <c r="L74" s="82">
        <f t="shared" si="20"/>
        <v>7024.9010426804734</v>
      </c>
      <c r="M74" s="82">
        <f t="shared" si="20"/>
        <v>5864.4214433681791</v>
      </c>
      <c r="N74" s="82">
        <f t="shared" si="20"/>
        <v>3160.2254570458517</v>
      </c>
      <c r="O74" s="82">
        <f t="shared" si="20"/>
        <v>4352.8088936888935</v>
      </c>
      <c r="P74" s="82">
        <f t="shared" si="20"/>
        <v>1833.4438813599281</v>
      </c>
      <c r="Q74" s="83">
        <f t="shared" si="20"/>
        <v>4874.5471379990413</v>
      </c>
      <c r="S74" s="13">
        <v>1997</v>
      </c>
      <c r="T74" s="82">
        <f t="shared" si="15"/>
        <v>155.52454572643637</v>
      </c>
      <c r="U74" s="82">
        <f t="shared" si="15"/>
        <v>1205.4860963044957</v>
      </c>
      <c r="V74" s="82">
        <f t="shared" si="15"/>
        <v>2325.2892046414763</v>
      </c>
      <c r="W74" s="82">
        <f t="shared" si="15"/>
        <v>6875.9910904543667</v>
      </c>
      <c r="X74" s="82">
        <f t="shared" si="15"/>
        <v>8011.0111873122314</v>
      </c>
      <c r="Y74" s="82">
        <f t="shared" si="15"/>
        <v>6201.6651797172926</v>
      </c>
      <c r="Z74" s="82">
        <f t="shared" si="15"/>
        <v>5670.7185519840414</v>
      </c>
      <c r="AA74" s="82">
        <f t="shared" si="15"/>
        <v>7156.7037774880346</v>
      </c>
      <c r="AB74" s="82">
        <f t="shared" si="15"/>
        <v>7215.2658163777378</v>
      </c>
      <c r="AC74" s="82">
        <f t="shared" si="15"/>
        <v>7201.6327700885831</v>
      </c>
      <c r="AD74" s="82">
        <f t="shared" si="15"/>
        <v>5573.9582752293645</v>
      </c>
      <c r="AE74" s="82">
        <f t="shared" si="15"/>
        <v>3389.6449961690723</v>
      </c>
      <c r="AF74" s="82">
        <f t="shared" si="15"/>
        <v>4158.115115717037</v>
      </c>
      <c r="AG74" s="82">
        <f t="shared" si="15"/>
        <v>2848.3243320315532</v>
      </c>
      <c r="AH74" s="83">
        <f t="shared" si="15"/>
        <v>4736.2620595955232</v>
      </c>
      <c r="AJ74" s="13">
        <v>1997</v>
      </c>
      <c r="AK74" s="339">
        <f>'FY25 Aurora Prices for SecR'!AF73</f>
        <v>22.606999999999999</v>
      </c>
      <c r="AL74" s="339">
        <f>'FY25 Aurora Prices for SecR'!AG73</f>
        <v>31.731999999999999</v>
      </c>
      <c r="AM74" s="339">
        <f>'FY25 Aurora Prices for SecR'!AH73</f>
        <v>37.381999999999998</v>
      </c>
      <c r="AN74" s="339">
        <f>'FY25 Aurora Prices for SecR'!AI73</f>
        <v>11.234999999999999</v>
      </c>
      <c r="AO74" s="339">
        <f>'FY25 Aurora Prices for SecR'!AJ73</f>
        <v>12.553000000000001</v>
      </c>
      <c r="AP74" s="339">
        <f>'FY25 Aurora Prices for SecR'!AK73</f>
        <v>7.3979999999999997</v>
      </c>
      <c r="AQ74" s="339">
        <f>'FY25 Aurora Prices for SecR'!AL73</f>
        <v>0</v>
      </c>
      <c r="AR74" s="339">
        <f>'FY25 Aurora Prices for SecR'!AM73</f>
        <v>0</v>
      </c>
      <c r="AS74" s="339">
        <f>'FY25 Aurora Prices for SecR'!AN73</f>
        <v>0</v>
      </c>
      <c r="AT74" s="339">
        <f>'FY25 Aurora Prices for SecR'!AO73</f>
        <v>8.1720000000000006</v>
      </c>
      <c r="AU74" s="339">
        <f>'FY25 Aurora Prices for SecR'!AP73</f>
        <v>22.332000000000001</v>
      </c>
      <c r="AV74" s="340">
        <f>'FY25 Aurora Prices for SecR'!AQ73</f>
        <v>26.030999999999999</v>
      </c>
      <c r="AX74" s="13">
        <v>1997</v>
      </c>
      <c r="AY74" s="337">
        <f>'FY25 Aurora Prices for SecR'!AU73</f>
        <v>25.433</v>
      </c>
      <c r="AZ74" s="337">
        <f>'FY25 Aurora Prices for SecR'!AV73</f>
        <v>30.459</v>
      </c>
      <c r="BA74" s="337">
        <f>'FY25 Aurora Prices for SecR'!AW73</f>
        <v>35.298000000000002</v>
      </c>
      <c r="BB74" s="337">
        <f>'FY25 Aurora Prices for SecR'!AX73</f>
        <v>11.143000000000001</v>
      </c>
      <c r="BC74" s="337">
        <f>'FY25 Aurora Prices for SecR'!AY73</f>
        <v>16.366</v>
      </c>
      <c r="BD74" s="337">
        <f>'FY25 Aurora Prices for SecR'!AZ73</f>
        <v>6.8550000000000004</v>
      </c>
      <c r="BE74" s="337">
        <f>'FY25 Aurora Prices for SecR'!BA73</f>
        <v>0</v>
      </c>
      <c r="BF74" s="337">
        <f>'FY25 Aurora Prices for SecR'!BB73</f>
        <v>0</v>
      </c>
      <c r="BG74" s="337">
        <f>'FY25 Aurora Prices for SecR'!BC73</f>
        <v>0</v>
      </c>
      <c r="BH74" s="337">
        <f>'FY25 Aurora Prices for SecR'!BD73</f>
        <v>8.4640000000000004</v>
      </c>
      <c r="BI74" s="337">
        <f>'FY25 Aurora Prices for SecR'!BE73</f>
        <v>21.48</v>
      </c>
      <c r="BJ74" s="338">
        <f>'FY25 Aurora Prices for SecR'!BF73</f>
        <v>26.6</v>
      </c>
      <c r="BL74" s="13">
        <v>1997</v>
      </c>
      <c r="BM74" s="21">
        <f t="shared" si="21"/>
        <v>3637526.9595200913</v>
      </c>
      <c r="BN74" s="21">
        <f t="shared" si="21"/>
        <v>28344467.42732631</v>
      </c>
      <c r="BO74" s="21">
        <f t="shared" si="21"/>
        <v>64711835.416308574</v>
      </c>
      <c r="BP74" s="21">
        <f t="shared" si="21"/>
        <v>63957054.406720638</v>
      </c>
      <c r="BQ74" s="21">
        <f t="shared" si="21"/>
        <v>71940533.186620861</v>
      </c>
      <c r="BR74" s="21">
        <f t="shared" si="21"/>
        <v>37654876.254091993</v>
      </c>
      <c r="BS74" s="21">
        <f t="shared" si="21"/>
        <v>0</v>
      </c>
      <c r="BT74" s="21">
        <f t="shared" si="19"/>
        <v>0</v>
      </c>
      <c r="BU74" s="21">
        <f t="shared" si="19"/>
        <v>0</v>
      </c>
      <c r="BV74" s="21">
        <f t="shared" si="19"/>
        <v>0</v>
      </c>
      <c r="BW74" s="21">
        <f t="shared" si="19"/>
        <v>35655494.714192338</v>
      </c>
      <c r="BX74" s="21">
        <f t="shared" si="19"/>
        <v>25406695.766429268</v>
      </c>
      <c r="BY74" s="21">
        <f t="shared" si="22"/>
        <v>37327460.434122384</v>
      </c>
      <c r="BZ74" s="21">
        <f t="shared" si="22"/>
        <v>34362991.926489808</v>
      </c>
      <c r="CA74" s="22">
        <f t="shared" si="23"/>
        <v>402998936.49182224</v>
      </c>
      <c r="CC74" s="13">
        <v>1997</v>
      </c>
      <c r="CD74" s="21">
        <f t="shared" si="14"/>
        <v>2942859.0939665791</v>
      </c>
      <c r="CE74" s="21">
        <f t="shared" si="14"/>
        <v>26436888.725283816</v>
      </c>
      <c r="CF74" s="21">
        <f t="shared" si="14"/>
        <v>61066075.409003519</v>
      </c>
      <c r="CG74" s="21">
        <f t="shared" si="14"/>
        <v>57004661.528374158</v>
      </c>
      <c r="CH74" s="21">
        <f t="shared" si="14"/>
        <v>88104716.50952293</v>
      </c>
      <c r="CI74" s="21">
        <f t="shared" si="14"/>
        <v>31629236.616379756</v>
      </c>
      <c r="CJ74" s="76">
        <f t="shared" si="14"/>
        <v>0</v>
      </c>
      <c r="CK74" s="76">
        <f t="shared" si="16"/>
        <v>0</v>
      </c>
      <c r="CL74" s="21">
        <f t="shared" si="16"/>
        <v>0</v>
      </c>
      <c r="CM74" s="21">
        <f t="shared" si="16"/>
        <v>0</v>
      </c>
      <c r="CN74" s="21">
        <f t="shared" si="16"/>
        <v>35100419.234106757</v>
      </c>
      <c r="CO74" s="76">
        <f t="shared" si="16"/>
        <v>26211446.826376203</v>
      </c>
      <c r="CP74" s="76">
        <f t="shared" si="17"/>
        <v>34297464.071271151</v>
      </c>
      <c r="CQ74" s="21">
        <f t="shared" si="17"/>
        <v>54551107.607068315</v>
      </c>
      <c r="CR74" s="22">
        <f t="shared" si="18"/>
        <v>417344875.62135315</v>
      </c>
    </row>
    <row r="75" spans="2:96" x14ac:dyDescent="0.25">
      <c r="B75" s="13">
        <v>1998</v>
      </c>
      <c r="C75" s="82">
        <f t="shared" si="20"/>
        <v>3114.433865039282</v>
      </c>
      <c r="D75" s="82">
        <f t="shared" si="20"/>
        <v>2323.0827664357048</v>
      </c>
      <c r="E75" s="82">
        <f t="shared" si="20"/>
        <v>968.39387718882335</v>
      </c>
      <c r="F75" s="82">
        <f t="shared" si="20"/>
        <v>2175.4238438256307</v>
      </c>
      <c r="G75" s="82">
        <f t="shared" si="20"/>
        <v>4475.1974466440852</v>
      </c>
      <c r="H75" s="82">
        <f t="shared" si="20"/>
        <v>1969.4745493599512</v>
      </c>
      <c r="I75" s="82">
        <f t="shared" si="20"/>
        <v>742.55636755199157</v>
      </c>
      <c r="J75" s="82">
        <f t="shared" si="20"/>
        <v>737.99230771724069</v>
      </c>
      <c r="K75" s="82">
        <f t="shared" si="20"/>
        <v>4469.5404292969788</v>
      </c>
      <c r="L75" s="82">
        <f t="shared" si="20"/>
        <v>5016.319586822573</v>
      </c>
      <c r="M75" s="82">
        <f t="shared" si="20"/>
        <v>3548.5954031604779</v>
      </c>
      <c r="N75" s="82">
        <f t="shared" si="20"/>
        <v>2953.7171954597216</v>
      </c>
      <c r="O75" s="82">
        <f t="shared" si="20"/>
        <v>1923.2568013452628</v>
      </c>
      <c r="P75" s="82">
        <f t="shared" si="20"/>
        <v>573.60039462867735</v>
      </c>
      <c r="Q75" s="83">
        <f t="shared" si="20"/>
        <v>2652.5224917541073</v>
      </c>
      <c r="S75" s="13">
        <v>1998</v>
      </c>
      <c r="T75" s="82">
        <f t="shared" si="15"/>
        <v>2826.8806003862064</v>
      </c>
      <c r="U75" s="82">
        <f t="shared" si="15"/>
        <v>2407.068287330665</v>
      </c>
      <c r="V75" s="82">
        <f t="shared" si="15"/>
        <v>955.20343215752655</v>
      </c>
      <c r="W75" s="82">
        <f t="shared" si="15"/>
        <v>2035.3317643187675</v>
      </c>
      <c r="X75" s="82">
        <f t="shared" si="15"/>
        <v>3480.6923021921302</v>
      </c>
      <c r="Y75" s="82">
        <f t="shared" si="15"/>
        <v>1835.0639354907034</v>
      </c>
      <c r="Z75" s="82">
        <f t="shared" si="15"/>
        <v>916.70769655859112</v>
      </c>
      <c r="AA75" s="82">
        <f t="shared" si="15"/>
        <v>693.84569991252465</v>
      </c>
      <c r="AB75" s="82">
        <f t="shared" si="15"/>
        <v>4529.0886728257374</v>
      </c>
      <c r="AC75" s="82">
        <f t="shared" si="15"/>
        <v>4581.257052045783</v>
      </c>
      <c r="AD75" s="82">
        <f t="shared" si="15"/>
        <v>3359.368611867365</v>
      </c>
      <c r="AE75" s="82">
        <f t="shared" si="15"/>
        <v>3098.5554540112025</v>
      </c>
      <c r="AF75" s="82">
        <f t="shared" si="15"/>
        <v>1638.740963140488</v>
      </c>
      <c r="AG75" s="82">
        <f t="shared" si="15"/>
        <v>1602.2499648448229</v>
      </c>
      <c r="AH75" s="83">
        <f t="shared" si="15"/>
        <v>2484.9612105712295</v>
      </c>
      <c r="AJ75" s="13">
        <v>1998</v>
      </c>
      <c r="AK75" s="339">
        <f>'FY25 Aurora Prices for SecR'!AF74</f>
        <v>7.7229999999999999</v>
      </c>
      <c r="AL75" s="339">
        <f>'FY25 Aurora Prices for SecR'!AG74</f>
        <v>25.363</v>
      </c>
      <c r="AM75" s="339">
        <f>'FY25 Aurora Prices for SecR'!AH74</f>
        <v>40.639000000000003</v>
      </c>
      <c r="AN75" s="339">
        <f>'FY25 Aurora Prices for SecR'!AI74</f>
        <v>33.503</v>
      </c>
      <c r="AO75" s="339">
        <f>'FY25 Aurora Prices for SecR'!AJ74</f>
        <v>34.472000000000001</v>
      </c>
      <c r="AP75" s="339">
        <f>'FY25 Aurora Prices for SecR'!AK74</f>
        <v>28.710999999999999</v>
      </c>
      <c r="AQ75" s="339">
        <f>'FY25 Aurora Prices for SecR'!AL74</f>
        <v>21.367000000000001</v>
      </c>
      <c r="AR75" s="339">
        <f>'FY25 Aurora Prices for SecR'!AM74</f>
        <v>7.9589999999999996</v>
      </c>
      <c r="AS75" s="339">
        <f>'FY25 Aurora Prices for SecR'!AN74</f>
        <v>1.169</v>
      </c>
      <c r="AT75" s="339">
        <f>'FY25 Aurora Prices for SecR'!AO74</f>
        <v>22.462</v>
      </c>
      <c r="AU75" s="339">
        <f>'FY25 Aurora Prices for SecR'!AP74</f>
        <v>30.106000000000002</v>
      </c>
      <c r="AV75" s="340">
        <f>'FY25 Aurora Prices for SecR'!AQ74</f>
        <v>31.263999999999999</v>
      </c>
      <c r="AX75" s="13">
        <v>1998</v>
      </c>
      <c r="AY75" s="337">
        <f>'FY25 Aurora Prices for SecR'!AU74</f>
        <v>10.302</v>
      </c>
      <c r="AZ75" s="337">
        <f>'FY25 Aurora Prices for SecR'!AV74</f>
        <v>24.494</v>
      </c>
      <c r="BA75" s="337">
        <f>'FY25 Aurora Prices for SecR'!AW74</f>
        <v>39.591999999999999</v>
      </c>
      <c r="BB75" s="337">
        <f>'FY25 Aurora Prices for SecR'!AX74</f>
        <v>31.571999999999999</v>
      </c>
      <c r="BC75" s="337">
        <f>'FY25 Aurora Prices for SecR'!AY74</f>
        <v>35.404000000000003</v>
      </c>
      <c r="BD75" s="337">
        <f>'FY25 Aurora Prices for SecR'!AZ74</f>
        <v>30.312000000000001</v>
      </c>
      <c r="BE75" s="337">
        <f>'FY25 Aurora Prices for SecR'!BA74</f>
        <v>21.434000000000001</v>
      </c>
      <c r="BF75" s="337">
        <f>'FY25 Aurora Prices for SecR'!BB74</f>
        <v>6.891</v>
      </c>
      <c r="BG75" s="337">
        <f>'FY25 Aurora Prices for SecR'!BC74</f>
        <v>2.0859999999999999</v>
      </c>
      <c r="BH75" s="337">
        <f>'FY25 Aurora Prices for SecR'!BD74</f>
        <v>21.297999999999998</v>
      </c>
      <c r="BI75" s="337">
        <f>'FY25 Aurora Prices for SecR'!BE74</f>
        <v>28.422999999999998</v>
      </c>
      <c r="BJ75" s="338">
        <f>'FY25 Aurora Prices for SecR'!BF74</f>
        <v>32.142000000000003</v>
      </c>
      <c r="BL75" s="13">
        <v>1998</v>
      </c>
      <c r="BM75" s="21">
        <f t="shared" si="21"/>
        <v>17895262.918335587</v>
      </c>
      <c r="BN75" s="21">
        <f t="shared" si="21"/>
        <v>42422650.707678318</v>
      </c>
      <c r="BO75" s="21">
        <f t="shared" si="21"/>
        <v>29279791.728656985</v>
      </c>
      <c r="BP75" s="21">
        <f t="shared" si="21"/>
        <v>54225119.429529443</v>
      </c>
      <c r="BQ75" s="21">
        <f t="shared" si="21"/>
        <v>103668772.28784043</v>
      </c>
      <c r="BR75" s="21">
        <f t="shared" si="21"/>
        <v>42069914.337285124</v>
      </c>
      <c r="BS75" s="21">
        <f t="shared" si="21"/>
        <v>5711832.6859740261</v>
      </c>
      <c r="BT75" s="21">
        <f t="shared" si="19"/>
        <v>5676725.3900379417</v>
      </c>
      <c r="BU75" s="21">
        <f t="shared" si="19"/>
        <v>26466365.773920339</v>
      </c>
      <c r="BV75" s="21">
        <f t="shared" si="19"/>
        <v>4222135.8698368231</v>
      </c>
      <c r="BW75" s="21">
        <f t="shared" si="19"/>
        <v>59303161.159668252</v>
      </c>
      <c r="BX75" s="21">
        <f t="shared" si="19"/>
        <v>32012859.559143741</v>
      </c>
      <c r="BY75" s="21">
        <f t="shared" si="22"/>
        <v>22234202.596339386</v>
      </c>
      <c r="BZ75" s="21">
        <f t="shared" si="22"/>
        <v>12911790.771123098</v>
      </c>
      <c r="CA75" s="22">
        <f t="shared" si="23"/>
        <v>458100585.21536946</v>
      </c>
      <c r="CC75" s="13">
        <v>1998</v>
      </c>
      <c r="CD75" s="21">
        <f t="shared" si="14"/>
        <v>21667157.81521295</v>
      </c>
      <c r="CE75" s="21">
        <f t="shared" si="14"/>
        <v>42450286.053511664</v>
      </c>
      <c r="CF75" s="21">
        <f t="shared" si="14"/>
        <v>28136900.228769705</v>
      </c>
      <c r="CG75" s="21">
        <f t="shared" si="14"/>
        <v>47809063.880525663</v>
      </c>
      <c r="CH75" s="21">
        <f t="shared" si="14"/>
        <v>82810849.139296457</v>
      </c>
      <c r="CI75" s="21">
        <f t="shared" si="14"/>
        <v>41384596.761370085</v>
      </c>
      <c r="CJ75" s="76">
        <f t="shared" si="14"/>
        <v>7073536.5964932628</v>
      </c>
      <c r="CK75" s="76">
        <f t="shared" si="16"/>
        <v>5353879.9434930198</v>
      </c>
      <c r="CL75" s="21">
        <f t="shared" si="16"/>
        <v>23220202.833064966</v>
      </c>
      <c r="CM75" s="21">
        <f t="shared" si="16"/>
        <v>6880681.5916086016</v>
      </c>
      <c r="CN75" s="21">
        <f t="shared" si="16"/>
        <v>53231587.525490046</v>
      </c>
      <c r="CO75" s="76">
        <f t="shared" si="16"/>
        <v>31705287.000969741</v>
      </c>
      <c r="CP75" s="76">
        <f t="shared" si="17"/>
        <v>17885926.807811361</v>
      </c>
      <c r="CQ75" s="21">
        <f t="shared" si="17"/>
        <v>37079653.226430453</v>
      </c>
      <c r="CR75" s="22">
        <f t="shared" si="18"/>
        <v>446689609.40404803</v>
      </c>
    </row>
    <row r="76" spans="2:96" x14ac:dyDescent="0.25">
      <c r="B76" s="13">
        <v>1999</v>
      </c>
      <c r="C76" s="82">
        <f t="shared" si="20"/>
        <v>24.099087025741937</v>
      </c>
      <c r="D76" s="82">
        <f t="shared" si="20"/>
        <v>111.53859832314447</v>
      </c>
      <c r="E76" s="82">
        <f t="shared" si="20"/>
        <v>1633.0699541774329</v>
      </c>
      <c r="F76" s="82">
        <f t="shared" si="20"/>
        <v>5960.8186785895305</v>
      </c>
      <c r="G76" s="82">
        <f t="shared" si="20"/>
        <v>5651.9085320742861</v>
      </c>
      <c r="H76" s="82">
        <f t="shared" si="20"/>
        <v>6968.8378263171799</v>
      </c>
      <c r="I76" s="82">
        <f t="shared" si="20"/>
        <v>2978.5792228686305</v>
      </c>
      <c r="J76" s="82">
        <f t="shared" si="20"/>
        <v>3062.7110376680503</v>
      </c>
      <c r="K76" s="82">
        <f t="shared" si="20"/>
        <v>2902.5745675102999</v>
      </c>
      <c r="L76" s="82">
        <f t="shared" si="20"/>
        <v>5291.8979562705726</v>
      </c>
      <c r="M76" s="82">
        <f t="shared" si="20"/>
        <v>5962.1518883888784</v>
      </c>
      <c r="N76" s="82">
        <f t="shared" si="20"/>
        <v>4587.5551088136126</v>
      </c>
      <c r="O76" s="82">
        <f t="shared" si="20"/>
        <v>4787.1630922903942</v>
      </c>
      <c r="P76" s="82">
        <f t="shared" si="20"/>
        <v>565.15274491485798</v>
      </c>
      <c r="Q76" s="83">
        <f t="shared" si="20"/>
        <v>3566.4583722518564</v>
      </c>
      <c r="S76" s="13">
        <v>1999</v>
      </c>
      <c r="T76" s="82">
        <f t="shared" si="15"/>
        <v>-120.50660191199313</v>
      </c>
      <c r="U76" s="82">
        <f t="shared" si="15"/>
        <v>137.49068949799494</v>
      </c>
      <c r="V76" s="82">
        <f t="shared" si="15"/>
        <v>1316.206867410996</v>
      </c>
      <c r="W76" s="82">
        <f t="shared" si="15"/>
        <v>5475.0707895151663</v>
      </c>
      <c r="X76" s="82">
        <f t="shared" si="15"/>
        <v>5125.5870587320314</v>
      </c>
      <c r="Y76" s="82">
        <f t="shared" si="15"/>
        <v>6698.2872253185924</v>
      </c>
      <c r="Z76" s="82">
        <f t="shared" si="15"/>
        <v>2835.5780670476915</v>
      </c>
      <c r="AA76" s="82">
        <f t="shared" si="15"/>
        <v>3441.3328550398646</v>
      </c>
      <c r="AB76" s="82">
        <f t="shared" si="15"/>
        <v>2377.1300959286073</v>
      </c>
      <c r="AC76" s="82">
        <f t="shared" si="15"/>
        <v>5457.0853381436827</v>
      </c>
      <c r="AD76" s="82">
        <f t="shared" si="15"/>
        <v>6040.1100157936635</v>
      </c>
      <c r="AE76" s="82">
        <f t="shared" si="15"/>
        <v>4645.1297956914932</v>
      </c>
      <c r="AF76" s="82">
        <f t="shared" si="15"/>
        <v>4650.9031601313382</v>
      </c>
      <c r="AG76" s="82">
        <f t="shared" si="15"/>
        <v>1509.7687771327828</v>
      </c>
      <c r="AH76" s="83">
        <f t="shared" si="15"/>
        <v>3403.0089325916961</v>
      </c>
      <c r="AJ76" s="13">
        <v>1999</v>
      </c>
      <c r="AK76" s="339">
        <f>'FY25 Aurora Prices for SecR'!AF75</f>
        <v>23.681000000000001</v>
      </c>
      <c r="AL76" s="339">
        <f>'FY25 Aurora Prices for SecR'!AG75</f>
        <v>31.05</v>
      </c>
      <c r="AM76" s="339">
        <f>'FY25 Aurora Prices for SecR'!AH75</f>
        <v>35.932000000000002</v>
      </c>
      <c r="AN76" s="339">
        <f>'FY25 Aurora Prices for SecR'!AI75</f>
        <v>18.253</v>
      </c>
      <c r="AO76" s="339">
        <f>'FY25 Aurora Prices for SecR'!AJ75</f>
        <v>25.099</v>
      </c>
      <c r="AP76" s="339">
        <f>'FY25 Aurora Prices for SecR'!AK75</f>
        <v>7.1360000000000001</v>
      </c>
      <c r="AQ76" s="339">
        <f>'FY25 Aurora Prices for SecR'!AL75</f>
        <v>6.8410000000000002</v>
      </c>
      <c r="AR76" s="339">
        <f>'FY25 Aurora Prices for SecR'!AM75</f>
        <v>11.131</v>
      </c>
      <c r="AS76" s="339">
        <f>'FY25 Aurora Prices for SecR'!AN75</f>
        <v>0</v>
      </c>
      <c r="AT76" s="339">
        <f>'FY25 Aurora Prices for SecR'!AO75</f>
        <v>4.6520000000000001</v>
      </c>
      <c r="AU76" s="339">
        <f>'FY25 Aurora Prices for SecR'!AP75</f>
        <v>16.472000000000001</v>
      </c>
      <c r="AV76" s="340">
        <f>'FY25 Aurora Prices for SecR'!AQ75</f>
        <v>28.957000000000001</v>
      </c>
      <c r="AX76" s="13">
        <v>1999</v>
      </c>
      <c r="AY76" s="337">
        <f>'FY25 Aurora Prices for SecR'!AU75</f>
        <v>27.481000000000002</v>
      </c>
      <c r="AZ76" s="337">
        <f>'FY25 Aurora Prices for SecR'!AV75</f>
        <v>33.454000000000001</v>
      </c>
      <c r="BA76" s="337">
        <f>'FY25 Aurora Prices for SecR'!AW75</f>
        <v>37.362000000000002</v>
      </c>
      <c r="BB76" s="337">
        <f>'FY25 Aurora Prices for SecR'!AX75</f>
        <v>17.808</v>
      </c>
      <c r="BC76" s="337">
        <f>'FY25 Aurora Prices for SecR'!AY75</f>
        <v>25.504999999999999</v>
      </c>
      <c r="BD76" s="337">
        <f>'FY25 Aurora Prices for SecR'!AZ75</f>
        <v>5.3550000000000004</v>
      </c>
      <c r="BE76" s="337">
        <f>'FY25 Aurora Prices for SecR'!BA75</f>
        <v>8.7750000000000004</v>
      </c>
      <c r="BF76" s="337">
        <f>'FY25 Aurora Prices for SecR'!BB75</f>
        <v>14.324999999999999</v>
      </c>
      <c r="BG76" s="337">
        <f>'FY25 Aurora Prices for SecR'!BC75</f>
        <v>0</v>
      </c>
      <c r="BH76" s="337">
        <f>'FY25 Aurora Prices for SecR'!BD75</f>
        <v>4.556</v>
      </c>
      <c r="BI76" s="337">
        <f>'FY25 Aurora Prices for SecR'!BE75</f>
        <v>17.658999999999999</v>
      </c>
      <c r="BJ76" s="338">
        <f>'FY25 Aurora Prices for SecR'!BF75</f>
        <v>31.542000000000002</v>
      </c>
      <c r="BL76" s="13">
        <v>1999</v>
      </c>
      <c r="BM76" s="21">
        <f t="shared" si="21"/>
        <v>424593.71701330657</v>
      </c>
      <c r="BN76" s="21">
        <f t="shared" si="21"/>
        <v>2493556.9041122179</v>
      </c>
      <c r="BO76" s="21">
        <f t="shared" si="21"/>
        <v>43657525.377566621</v>
      </c>
      <c r="BP76" s="21">
        <f t="shared" si="21"/>
        <v>80949300.565179259</v>
      </c>
      <c r="BQ76" s="21">
        <f t="shared" si="21"/>
        <v>95328073.509669825</v>
      </c>
      <c r="BR76" s="21">
        <f t="shared" si="21"/>
        <v>36998842.286077954</v>
      </c>
      <c r="BS76" s="21">
        <f t="shared" si="21"/>
        <v>7335525.7669119472</v>
      </c>
      <c r="BT76" s="21">
        <f t="shared" si="19"/>
        <v>7542722.235127368</v>
      </c>
      <c r="BU76" s="21">
        <f t="shared" si="19"/>
        <v>24037566.788152121</v>
      </c>
      <c r="BV76" s="21">
        <f t="shared" si="19"/>
        <v>0</v>
      </c>
      <c r="BW76" s="21">
        <f t="shared" si="19"/>
        <v>20635532.355080087</v>
      </c>
      <c r="BX76" s="21">
        <f t="shared" si="19"/>
        <v>27203834.790856022</v>
      </c>
      <c r="BY76" s="21">
        <f t="shared" si="22"/>
        <v>30279993.775183637</v>
      </c>
      <c r="BZ76" s="21">
        <f t="shared" si="22"/>
        <v>11782892.18483967</v>
      </c>
      <c r="CA76" s="22">
        <f t="shared" si="23"/>
        <v>388669960.25576997</v>
      </c>
      <c r="CC76" s="13">
        <v>1999</v>
      </c>
      <c r="CD76" s="21">
        <f t="shared" si="14"/>
        <v>-2463861.5937947514</v>
      </c>
      <c r="CE76" s="21">
        <f t="shared" si="14"/>
        <v>3311721.7390554645</v>
      </c>
      <c r="CF76" s="21">
        <f t="shared" si="14"/>
        <v>36587034.009275965</v>
      </c>
      <c r="CG76" s="21">
        <f t="shared" si="14"/>
        <v>72540045.101046443</v>
      </c>
      <c r="CH76" s="21">
        <f t="shared" si="14"/>
        <v>87849281.810949415</v>
      </c>
      <c r="CI76" s="21">
        <f t="shared" si="14"/>
        <v>26686780.10013631</v>
      </c>
      <c r="CJ76" s="76">
        <f t="shared" si="14"/>
        <v>8957591.1138036586</v>
      </c>
      <c r="CK76" s="76">
        <f t="shared" si="16"/>
        <v>10871170.489070933</v>
      </c>
      <c r="CL76" s="21">
        <f t="shared" si="16"/>
        <v>25334977.136387914</v>
      </c>
      <c r="CM76" s="21">
        <f t="shared" si="16"/>
        <v>0</v>
      </c>
      <c r="CN76" s="21">
        <f t="shared" si="16"/>
        <v>20473943.476575214</v>
      </c>
      <c r="CO76" s="76">
        <f t="shared" si="16"/>
        <v>29530204.942361787</v>
      </c>
      <c r="CP76" s="76">
        <f t="shared" si="17"/>
        <v>31538034.779427569</v>
      </c>
      <c r="CQ76" s="21">
        <f t="shared" si="17"/>
        <v>34287211.273192003</v>
      </c>
      <c r="CR76" s="22">
        <f t="shared" si="18"/>
        <v>385504134.3774879</v>
      </c>
    </row>
    <row r="77" spans="2:96" x14ac:dyDescent="0.25">
      <c r="B77" s="13">
        <v>2000</v>
      </c>
      <c r="C77" s="82">
        <f t="shared" si="20"/>
        <v>5.1180681513515083</v>
      </c>
      <c r="D77" s="82">
        <f t="shared" si="20"/>
        <v>3106.6024736415739</v>
      </c>
      <c r="E77" s="82">
        <f t="shared" si="20"/>
        <v>2912.5394190655434</v>
      </c>
      <c r="F77" s="82">
        <f t="shared" si="20"/>
        <v>3695.4929604007302</v>
      </c>
      <c r="G77" s="82">
        <f t="shared" si="20"/>
        <v>3471.1759253358859</v>
      </c>
      <c r="H77" s="82">
        <f t="shared" si="20"/>
        <v>3256.3142379040801</v>
      </c>
      <c r="I77" s="82">
        <f t="shared" si="20"/>
        <v>3739.189737373451</v>
      </c>
      <c r="J77" s="82">
        <f t="shared" si="20"/>
        <v>4133.8043974072516</v>
      </c>
      <c r="K77" s="82">
        <f t="shared" si="20"/>
        <v>3043.7067333621499</v>
      </c>
      <c r="L77" s="82">
        <f t="shared" si="20"/>
        <v>1166.3806905030633</v>
      </c>
      <c r="M77" s="82">
        <f t="shared" si="20"/>
        <v>2818.385987510479</v>
      </c>
      <c r="N77" s="82">
        <f t="shared" si="20"/>
        <v>1789.1219920796811</v>
      </c>
      <c r="O77" s="82">
        <f t="shared" si="20"/>
        <v>153.46831906590342</v>
      </c>
      <c r="P77" s="82">
        <f t="shared" si="20"/>
        <v>29.753318783587929</v>
      </c>
      <c r="Q77" s="83">
        <f t="shared" si="20"/>
        <v>2369.2257033526312</v>
      </c>
      <c r="S77" s="13">
        <v>2000</v>
      </c>
      <c r="T77" s="82">
        <f t="shared" si="15"/>
        <v>-120.44215206030367</v>
      </c>
      <c r="U77" s="82">
        <f t="shared" si="15"/>
        <v>3204.3257013873954</v>
      </c>
      <c r="V77" s="82">
        <f t="shared" si="15"/>
        <v>2794.6159553700763</v>
      </c>
      <c r="W77" s="82">
        <f t="shared" si="15"/>
        <v>3212.9735506096677</v>
      </c>
      <c r="X77" s="82">
        <f t="shared" si="15"/>
        <v>3687.4590595002301</v>
      </c>
      <c r="Y77" s="82">
        <f t="shared" si="15"/>
        <v>2813.6040318236937</v>
      </c>
      <c r="Z77" s="82">
        <f t="shared" si="15"/>
        <v>2812.4965749516005</v>
      </c>
      <c r="AA77" s="82">
        <f t="shared" si="15"/>
        <v>4364.9512559786335</v>
      </c>
      <c r="AB77" s="82">
        <f t="shared" si="15"/>
        <v>2813.7073211399675</v>
      </c>
      <c r="AC77" s="82">
        <f t="shared" si="15"/>
        <v>2046.4817975661526</v>
      </c>
      <c r="AD77" s="82">
        <f t="shared" si="15"/>
        <v>2373.8918228625134</v>
      </c>
      <c r="AE77" s="82">
        <f t="shared" si="15"/>
        <v>1800.8156342409238</v>
      </c>
      <c r="AF77" s="82">
        <f t="shared" si="15"/>
        <v>-129.74143029410243</v>
      </c>
      <c r="AG77" s="82">
        <f t="shared" si="15"/>
        <v>1036.4727862030431</v>
      </c>
      <c r="AH77" s="83">
        <f t="shared" si="15"/>
        <v>2276.7296573687163</v>
      </c>
      <c r="AJ77" s="13">
        <v>2000</v>
      </c>
      <c r="AK77" s="339">
        <f>'FY25 Aurora Prices for SecR'!AF76</f>
        <v>26.405000000000001</v>
      </c>
      <c r="AL77" s="339">
        <f>'FY25 Aurora Prices for SecR'!AG76</f>
        <v>19.847999999999999</v>
      </c>
      <c r="AM77" s="339">
        <f>'FY25 Aurora Prices for SecR'!AH76</f>
        <v>31.303999999999998</v>
      </c>
      <c r="AN77" s="339">
        <f>'FY25 Aurora Prices for SecR'!AI76</f>
        <v>27.074999999999999</v>
      </c>
      <c r="AO77" s="339">
        <f>'FY25 Aurora Prices for SecR'!AJ76</f>
        <v>35.453000000000003</v>
      </c>
      <c r="AP77" s="339">
        <f>'FY25 Aurora Prices for SecR'!AK76</f>
        <v>29.283999999999999</v>
      </c>
      <c r="AQ77" s="339">
        <f>'FY25 Aurora Prices for SecR'!AL76</f>
        <v>5.4290000000000003</v>
      </c>
      <c r="AR77" s="339">
        <f>'FY25 Aurora Prices for SecR'!AM76</f>
        <v>13.555</v>
      </c>
      <c r="AS77" s="339">
        <f>'FY25 Aurora Prices for SecR'!AN76</f>
        <v>17.835999999999999</v>
      </c>
      <c r="AT77" s="339">
        <f>'FY25 Aurora Prices for SecR'!AO76</f>
        <v>24.588999999999999</v>
      </c>
      <c r="AU77" s="339">
        <f>'FY25 Aurora Prices for SecR'!AP76</f>
        <v>35.598999999999997</v>
      </c>
      <c r="AV77" s="340">
        <f>'FY25 Aurora Prices for SecR'!AQ76</f>
        <v>35.122</v>
      </c>
      <c r="AX77" s="13">
        <v>2000</v>
      </c>
      <c r="AY77" s="337">
        <f>'FY25 Aurora Prices for SecR'!AU76</f>
        <v>25.86</v>
      </c>
      <c r="AZ77" s="337">
        <f>'FY25 Aurora Prices for SecR'!AV76</f>
        <v>21.021000000000001</v>
      </c>
      <c r="BA77" s="337">
        <f>'FY25 Aurora Prices for SecR'!AW76</f>
        <v>31.385000000000002</v>
      </c>
      <c r="BB77" s="337">
        <f>'FY25 Aurora Prices for SecR'!AX76</f>
        <v>25.702999999999999</v>
      </c>
      <c r="BC77" s="337">
        <f>'FY25 Aurora Prices for SecR'!AY76</f>
        <v>33.343000000000004</v>
      </c>
      <c r="BD77" s="337">
        <f>'FY25 Aurora Prices for SecR'!AZ76</f>
        <v>28.952999999999999</v>
      </c>
      <c r="BE77" s="337">
        <f>'FY25 Aurora Prices for SecR'!BA76</f>
        <v>6.7789999999999999</v>
      </c>
      <c r="BF77" s="337">
        <f>'FY25 Aurora Prices for SecR'!BB76</f>
        <v>13.891</v>
      </c>
      <c r="BG77" s="337">
        <f>'FY25 Aurora Prices for SecR'!BC76</f>
        <v>15.692</v>
      </c>
      <c r="BH77" s="337">
        <f>'FY25 Aurora Prices for SecR'!BD76</f>
        <v>27.337</v>
      </c>
      <c r="BI77" s="337">
        <f>'FY25 Aurora Prices for SecR'!BE76</f>
        <v>34.335000000000001</v>
      </c>
      <c r="BJ77" s="338">
        <f>'FY25 Aurora Prices for SecR'!BF76</f>
        <v>33.438000000000002</v>
      </c>
      <c r="BL77" s="13">
        <v>2000</v>
      </c>
      <c r="BM77" s="21">
        <f t="shared" si="21"/>
        <v>100546.08661510881</v>
      </c>
      <c r="BN77" s="21">
        <f t="shared" si="21"/>
        <v>44395089.045723327</v>
      </c>
      <c r="BO77" s="21">
        <f t="shared" si="21"/>
        <v>67833555.676974252</v>
      </c>
      <c r="BP77" s="21">
        <f t="shared" si="21"/>
        <v>74441271.095720232</v>
      </c>
      <c r="BQ77" s="21">
        <f t="shared" si="21"/>
        <v>82698739.254387081</v>
      </c>
      <c r="BR77" s="21">
        <f t="shared" si="21"/>
        <v>70946282.170230612</v>
      </c>
      <c r="BS77" s="21">
        <f t="shared" si="21"/>
        <v>7308021.9903121674</v>
      </c>
      <c r="BT77" s="21">
        <f t="shared" si="19"/>
        <v>8079272.6664686296</v>
      </c>
      <c r="BU77" s="21">
        <f t="shared" si="19"/>
        <v>30695538.909418609</v>
      </c>
      <c r="BV77" s="21">
        <f t="shared" si="19"/>
        <v>14978567.516985096</v>
      </c>
      <c r="BW77" s="21">
        <f t="shared" si="19"/>
        <v>51560162.026890002</v>
      </c>
      <c r="BX77" s="21">
        <f t="shared" si="19"/>
        <v>22928743.366576046</v>
      </c>
      <c r="BY77" s="21">
        <f t="shared" si="22"/>
        <v>2097914.3771240045</v>
      </c>
      <c r="BZ77" s="21">
        <f t="shared" si="22"/>
        <v>752397.16486836621</v>
      </c>
      <c r="CA77" s="22">
        <f t="shared" si="23"/>
        <v>478816101.34829348</v>
      </c>
      <c r="CC77" s="13">
        <v>2000</v>
      </c>
      <c r="CD77" s="21">
        <f t="shared" si="14"/>
        <v>-2317287.7348959129</v>
      </c>
      <c r="CE77" s="21">
        <f t="shared" si="14"/>
        <v>48497854.0095824</v>
      </c>
      <c r="CF77" s="21">
        <f t="shared" si="14"/>
        <v>65255512.188911654</v>
      </c>
      <c r="CG77" s="21">
        <f t="shared" si="14"/>
        <v>61441796.023462296</v>
      </c>
      <c r="CH77" s="21">
        <f t="shared" si="14"/>
        <v>82623036.666855663</v>
      </c>
      <c r="CI77" s="21">
        <f t="shared" si="14"/>
        <v>60607934.484843202</v>
      </c>
      <c r="CJ77" s="76">
        <f t="shared" si="14"/>
        <v>6863729.1413748842</v>
      </c>
      <c r="CK77" s="76">
        <f t="shared" si="16"/>
        <v>10652401.643140497</v>
      </c>
      <c r="CL77" s="21">
        <f t="shared" si="16"/>
        <v>29079395.048078734</v>
      </c>
      <c r="CM77" s="21">
        <f t="shared" si="16"/>
        <v>23121642.504533809</v>
      </c>
      <c r="CN77" s="21">
        <f t="shared" si="16"/>
        <v>48281940.086624838</v>
      </c>
      <c r="CO77" s="76">
        <f t="shared" si="16"/>
        <v>22259161.728598364</v>
      </c>
      <c r="CP77" s="76">
        <f t="shared" si="17"/>
        <v>-1710594.0515128346</v>
      </c>
      <c r="CQ77" s="21">
        <f t="shared" si="17"/>
        <v>24953455.458041299</v>
      </c>
      <c r="CR77" s="22">
        <f t="shared" si="18"/>
        <v>479609977.19763893</v>
      </c>
    </row>
    <row r="78" spans="2:96" x14ac:dyDescent="0.25">
      <c r="B78" s="13">
        <v>2001</v>
      </c>
      <c r="C78" s="82">
        <f t="shared" si="20"/>
        <v>-100.88136712323831</v>
      </c>
      <c r="D78" s="82">
        <f t="shared" si="20"/>
        <v>277.46453791195472</v>
      </c>
      <c r="E78" s="82">
        <f t="shared" si="20"/>
        <v>-439.81504648525697</v>
      </c>
      <c r="F78" s="82">
        <f t="shared" si="20"/>
        <v>36.528882525230074</v>
      </c>
      <c r="G78" s="82">
        <f t="shared" si="20"/>
        <v>771.79013574925557</v>
      </c>
      <c r="H78" s="82">
        <f t="shared" si="20"/>
        <v>-158.79958516568968</v>
      </c>
      <c r="I78" s="82">
        <f t="shared" si="20"/>
        <v>-739.81052671840916</v>
      </c>
      <c r="J78" s="82">
        <f t="shared" si="20"/>
        <v>-1377.9086866334692</v>
      </c>
      <c r="K78" s="82">
        <f t="shared" si="20"/>
        <v>67.023408129389281</v>
      </c>
      <c r="L78" s="82">
        <f t="shared" si="20"/>
        <v>-189.15175463798732</v>
      </c>
      <c r="M78" s="82">
        <f t="shared" si="20"/>
        <v>99.412256586037984</v>
      </c>
      <c r="N78" s="82">
        <f t="shared" si="20"/>
        <v>567.27814597585166</v>
      </c>
      <c r="O78" s="82">
        <f t="shared" si="20"/>
        <v>-35.85052632564657</v>
      </c>
      <c r="P78" s="82">
        <f t="shared" si="20"/>
        <v>-109.77178625509259</v>
      </c>
      <c r="Q78" s="83">
        <f t="shared" si="20"/>
        <v>-43.491642750520441</v>
      </c>
      <c r="S78" s="13">
        <v>2001</v>
      </c>
      <c r="T78" s="82">
        <f t="shared" si="15"/>
        <v>-121.65368063127335</v>
      </c>
      <c r="U78" s="82">
        <f t="shared" si="15"/>
        <v>279.6835401830449</v>
      </c>
      <c r="V78" s="82">
        <f t="shared" si="15"/>
        <v>-687.75130224007444</v>
      </c>
      <c r="W78" s="82">
        <f t="shared" si="15"/>
        <v>-671.36658181467283</v>
      </c>
      <c r="X78" s="82">
        <f t="shared" si="15"/>
        <v>445.17193776023032</v>
      </c>
      <c r="Y78" s="82">
        <f t="shared" si="15"/>
        <v>-679.95314422340653</v>
      </c>
      <c r="Z78" s="82">
        <f t="shared" si="15"/>
        <v>-725.45720279022953</v>
      </c>
      <c r="AA78" s="82">
        <f t="shared" si="15"/>
        <v>-1549.6352247413861</v>
      </c>
      <c r="AB78" s="82">
        <f t="shared" si="15"/>
        <v>-28.621175961231529</v>
      </c>
      <c r="AC78" s="82">
        <f t="shared" si="15"/>
        <v>-210.81922024284722</v>
      </c>
      <c r="AD78" s="82">
        <f t="shared" si="15"/>
        <v>-4.0667352239261163</v>
      </c>
      <c r="AE78" s="82">
        <f t="shared" si="15"/>
        <v>493.50886861021263</v>
      </c>
      <c r="AF78" s="82">
        <f t="shared" si="15"/>
        <v>-201.01044762013225</v>
      </c>
      <c r="AG78" s="82">
        <f t="shared" si="15"/>
        <v>865.65510996793273</v>
      </c>
      <c r="AH78" s="83">
        <f t="shared" si="15"/>
        <v>-230.96777159278099</v>
      </c>
      <c r="AJ78" s="13">
        <v>2001</v>
      </c>
      <c r="AK78" s="339">
        <f>'FY25 Aurora Prices for SecR'!AF77</f>
        <v>29.234000000000002</v>
      </c>
      <c r="AL78" s="339">
        <f>'FY25 Aurora Prices for SecR'!AG77</f>
        <v>39.534999999999997</v>
      </c>
      <c r="AM78" s="339">
        <f>'FY25 Aurora Prices for SecR'!AH77</f>
        <v>46.552999999999997</v>
      </c>
      <c r="AN78" s="339">
        <f>'FY25 Aurora Prices for SecR'!AI77</f>
        <v>47.575000000000003</v>
      </c>
      <c r="AO78" s="339">
        <f>'FY25 Aurora Prices for SecR'!AJ77</f>
        <v>44.402000000000001</v>
      </c>
      <c r="AP78" s="339">
        <f>'FY25 Aurora Prices for SecR'!AK77</f>
        <v>39.688000000000002</v>
      </c>
      <c r="AQ78" s="339">
        <f>'FY25 Aurora Prices for SecR'!AL77</f>
        <v>32.167999999999999</v>
      </c>
      <c r="AR78" s="339">
        <f>'FY25 Aurora Prices for SecR'!AM77</f>
        <v>29.446999999999999</v>
      </c>
      <c r="AS78" s="339">
        <f>'FY25 Aurora Prices for SecR'!AN77</f>
        <v>27.742999999999999</v>
      </c>
      <c r="AT78" s="339">
        <f>'FY25 Aurora Prices for SecR'!AO77</f>
        <v>35.837000000000003</v>
      </c>
      <c r="AU78" s="339">
        <f>'FY25 Aurora Prices for SecR'!AP77</f>
        <v>41.857999999999997</v>
      </c>
      <c r="AV78" s="340">
        <f>'FY25 Aurora Prices for SecR'!AQ77</f>
        <v>37.716999999999999</v>
      </c>
      <c r="AX78" s="13">
        <v>2001</v>
      </c>
      <c r="AY78" s="337">
        <f>'FY25 Aurora Prices for SecR'!AU77</f>
        <v>25.87</v>
      </c>
      <c r="AZ78" s="337">
        <f>'FY25 Aurora Prices for SecR'!AV77</f>
        <v>36.371000000000002</v>
      </c>
      <c r="BA78" s="337">
        <f>'FY25 Aurora Prices for SecR'!AW77</f>
        <v>48.737000000000002</v>
      </c>
      <c r="BB78" s="337">
        <f>'FY25 Aurora Prices for SecR'!AX77</f>
        <v>49.253999999999998</v>
      </c>
      <c r="BC78" s="337">
        <f>'FY25 Aurora Prices for SecR'!AY77</f>
        <v>46.639000000000003</v>
      </c>
      <c r="BD78" s="337">
        <f>'FY25 Aurora Prices for SecR'!AZ77</f>
        <v>39.685000000000002</v>
      </c>
      <c r="BE78" s="337">
        <f>'FY25 Aurora Prices for SecR'!BA77</f>
        <v>36.567</v>
      </c>
      <c r="BF78" s="337">
        <f>'FY25 Aurora Prices for SecR'!BB77</f>
        <v>31.015999999999998</v>
      </c>
      <c r="BG78" s="337">
        <f>'FY25 Aurora Prices for SecR'!BC77</f>
        <v>30.451000000000001</v>
      </c>
      <c r="BH78" s="337">
        <f>'FY25 Aurora Prices for SecR'!BD77</f>
        <v>39.700000000000003</v>
      </c>
      <c r="BI78" s="337">
        <f>'FY25 Aurora Prices for SecR'!BE77</f>
        <v>40.664000000000001</v>
      </c>
      <c r="BJ78" s="338">
        <f>'FY25 Aurora Prices for SecR'!BF77</f>
        <v>37.154000000000003</v>
      </c>
      <c r="BL78" s="13">
        <v>2001</v>
      </c>
      <c r="BM78" s="21">
        <f t="shared" si="21"/>
        <v>-2194179.419541677</v>
      </c>
      <c r="BN78" s="21">
        <f t="shared" si="21"/>
        <v>7898083.5645713722</v>
      </c>
      <c r="BO78" s="21">
        <f t="shared" si="21"/>
        <v>-15233184.135116957</v>
      </c>
      <c r="BP78" s="21">
        <f t="shared" si="21"/>
        <v>1292969.0200865387</v>
      </c>
      <c r="BQ78" s="21">
        <f t="shared" si="21"/>
        <v>23028785.208265837</v>
      </c>
      <c r="BR78" s="21">
        <f t="shared" si="21"/>
        <v>-4689013.8244255837</v>
      </c>
      <c r="BS78" s="21">
        <f t="shared" si="21"/>
        <v>-8567361.008452002</v>
      </c>
      <c r="BT78" s="21">
        <f t="shared" si="19"/>
        <v>-15956843.987385157</v>
      </c>
      <c r="BU78" s="21">
        <f t="shared" si="19"/>
        <v>1468386.8945944777</v>
      </c>
      <c r="BV78" s="21">
        <f t="shared" si="19"/>
        <v>-3778298.7328236112</v>
      </c>
      <c r="BW78" s="21">
        <f t="shared" si="19"/>
        <v>2650601.9572197394</v>
      </c>
      <c r="BX78" s="21">
        <f t="shared" si="19"/>
        <v>8548246.3083325904</v>
      </c>
      <c r="BY78" s="21">
        <f t="shared" si="22"/>
        <v>-576242.43108054297</v>
      </c>
      <c r="BZ78" s="21">
        <f t="shared" si="22"/>
        <v>-2980988.9727719957</v>
      </c>
      <c r="CA78" s="22">
        <f t="shared" si="23"/>
        <v>-9089039.5585269704</v>
      </c>
      <c r="CC78" s="13">
        <v>2001</v>
      </c>
      <c r="CD78" s="21">
        <f t="shared" si="14"/>
        <v>-2341502.4541406948</v>
      </c>
      <c r="CE78" s="21">
        <f t="shared" si="14"/>
        <v>7324106.4287982192</v>
      </c>
      <c r="CF78" s="21">
        <f t="shared" si="14"/>
        <v>-24938087.801652234</v>
      </c>
      <c r="CG78" s="21">
        <f t="shared" si="14"/>
        <v>-24602212.27780072</v>
      </c>
      <c r="CH78" s="21">
        <f t="shared" si="14"/>
        <v>13952315.331493987</v>
      </c>
      <c r="CI78" s="21">
        <f t="shared" si="14"/>
        <v>-20076051.75320838</v>
      </c>
      <c r="CJ78" s="76">
        <f t="shared" si="14"/>
        <v>-9550005.6723949164</v>
      </c>
      <c r="CK78" s="76">
        <f t="shared" si="16"/>
        <v>-20399584.054722577</v>
      </c>
      <c r="CL78" s="21">
        <f t="shared" si="16"/>
        <v>-660459.50884848647</v>
      </c>
      <c r="CM78" s="21">
        <f t="shared" si="16"/>
        <v>-4622152.3744427571</v>
      </c>
      <c r="CN78" s="21">
        <f t="shared" si="16"/>
        <v>-120118.34496206092</v>
      </c>
      <c r="CO78" s="76">
        <f t="shared" si="16"/>
        <v>7224496.0679396475</v>
      </c>
      <c r="CP78" s="76">
        <f t="shared" si="17"/>
        <v>-3138773.3153376225</v>
      </c>
      <c r="CQ78" s="21">
        <f t="shared" si="17"/>
        <v>23157035.968138974</v>
      </c>
      <c r="CR78" s="22">
        <f t="shared" si="18"/>
        <v>-58790993.761139616</v>
      </c>
    </row>
    <row r="79" spans="2:96" x14ac:dyDescent="0.25">
      <c r="B79" s="13">
        <v>2002</v>
      </c>
      <c r="C79" s="82">
        <f t="shared" si="20"/>
        <v>-667.74686346616818</v>
      </c>
      <c r="D79" s="82">
        <f t="shared" si="20"/>
        <v>-95.357218992635353</v>
      </c>
      <c r="E79" s="82">
        <f t="shared" si="20"/>
        <v>270.01910817154294</v>
      </c>
      <c r="F79" s="82">
        <f t="shared" si="20"/>
        <v>80.32585336459033</v>
      </c>
      <c r="G79" s="82">
        <f t="shared" si="20"/>
        <v>232.83201634607576</v>
      </c>
      <c r="H79" s="82">
        <f t="shared" si="20"/>
        <v>701.63685461053046</v>
      </c>
      <c r="I79" s="82">
        <f t="shared" si="20"/>
        <v>1808.8043246811612</v>
      </c>
      <c r="J79" s="82">
        <f t="shared" si="20"/>
        <v>3520.5467065280318</v>
      </c>
      <c r="K79" s="82">
        <f t="shared" si="20"/>
        <v>2667.1912080592292</v>
      </c>
      <c r="L79" s="82">
        <f t="shared" si="20"/>
        <v>4924.4713227965722</v>
      </c>
      <c r="M79" s="82">
        <f t="shared" si="20"/>
        <v>4352.1596942992783</v>
      </c>
      <c r="N79" s="82">
        <f t="shared" si="20"/>
        <v>1023.934263774272</v>
      </c>
      <c r="O79" s="82">
        <f t="shared" si="20"/>
        <v>1095.6004381344437</v>
      </c>
      <c r="P79" s="82">
        <f t="shared" si="20"/>
        <v>231.04121645901796</v>
      </c>
      <c r="Q79" s="83">
        <f t="shared" si="20"/>
        <v>1369.8718717347465</v>
      </c>
      <c r="S79" s="13">
        <v>2002</v>
      </c>
      <c r="T79" s="82">
        <f t="shared" si="15"/>
        <v>-716.96343499877366</v>
      </c>
      <c r="U79" s="82">
        <f t="shared" si="15"/>
        <v>-87.669241124174732</v>
      </c>
      <c r="V79" s="82">
        <f t="shared" si="15"/>
        <v>187.0106490496255</v>
      </c>
      <c r="W79" s="82">
        <f t="shared" si="15"/>
        <v>-547.50129716116317</v>
      </c>
      <c r="X79" s="82">
        <f t="shared" si="15"/>
        <v>-175.85761557728893</v>
      </c>
      <c r="Y79" s="82">
        <f t="shared" si="15"/>
        <v>548.87527381509335</v>
      </c>
      <c r="Z79" s="82">
        <f t="shared" si="15"/>
        <v>1670.4748547779509</v>
      </c>
      <c r="AA79" s="82">
        <f t="shared" si="15"/>
        <v>3581.7655653921238</v>
      </c>
      <c r="AB79" s="82">
        <f t="shared" si="15"/>
        <v>2753.5311583112089</v>
      </c>
      <c r="AC79" s="82">
        <f t="shared" si="15"/>
        <v>4688.2679313493827</v>
      </c>
      <c r="AD79" s="82">
        <f t="shared" si="15"/>
        <v>4264.3391228623641</v>
      </c>
      <c r="AE79" s="82">
        <f t="shared" si="15"/>
        <v>941.65563016183296</v>
      </c>
      <c r="AF79" s="82">
        <f t="shared" si="15"/>
        <v>747.89955220164757</v>
      </c>
      <c r="AG79" s="82">
        <f t="shared" si="15"/>
        <v>1158.0931617582128</v>
      </c>
      <c r="AH79" s="83">
        <f t="shared" si="15"/>
        <v>1214.7023755112396</v>
      </c>
      <c r="AJ79" s="13">
        <v>2002</v>
      </c>
      <c r="AK79" s="339">
        <f>'FY25 Aurora Prices for SecR'!AF78</f>
        <v>31.602</v>
      </c>
      <c r="AL79" s="339">
        <f>'FY25 Aurora Prices for SecR'!AG78</f>
        <v>40.140999999999998</v>
      </c>
      <c r="AM79" s="339">
        <f>'FY25 Aurora Prices for SecR'!AH78</f>
        <v>43.524000000000001</v>
      </c>
      <c r="AN79" s="339">
        <f>'FY25 Aurora Prices for SecR'!AI78</f>
        <v>42.189</v>
      </c>
      <c r="AO79" s="339">
        <f>'FY25 Aurora Prices for SecR'!AJ78</f>
        <v>46.576999999999998</v>
      </c>
      <c r="AP79" s="339">
        <f>'FY25 Aurora Prices for SecR'!AK78</f>
        <v>36.612000000000002</v>
      </c>
      <c r="AQ79" s="339">
        <f>'FY25 Aurora Prices for SecR'!AL78</f>
        <v>15.058999999999999</v>
      </c>
      <c r="AR79" s="339">
        <f>'FY25 Aurora Prices for SecR'!AM78</f>
        <v>17.140999999999998</v>
      </c>
      <c r="AS79" s="339">
        <f>'FY25 Aurora Prices for SecR'!AN78</f>
        <v>1.236</v>
      </c>
      <c r="AT79" s="339">
        <f>'FY25 Aurora Prices for SecR'!AO78</f>
        <v>17.024999999999999</v>
      </c>
      <c r="AU79" s="339">
        <f>'FY25 Aurora Prices for SecR'!AP78</f>
        <v>35.189</v>
      </c>
      <c r="AV79" s="340">
        <f>'FY25 Aurora Prices for SecR'!AQ78</f>
        <v>31.041</v>
      </c>
      <c r="AX79" s="13">
        <v>2002</v>
      </c>
      <c r="AY79" s="337">
        <f>'FY25 Aurora Prices for SecR'!AU78</f>
        <v>29.861999999999998</v>
      </c>
      <c r="AZ79" s="337">
        <f>'FY25 Aurora Prices for SecR'!AV78</f>
        <v>39.088000000000001</v>
      </c>
      <c r="BA79" s="337">
        <f>'FY25 Aurora Prices for SecR'!AW78</f>
        <v>43.831000000000003</v>
      </c>
      <c r="BB79" s="337">
        <f>'FY25 Aurora Prices for SecR'!AX78</f>
        <v>41.912999999999997</v>
      </c>
      <c r="BC79" s="337">
        <f>'FY25 Aurora Prices for SecR'!AY78</f>
        <v>45.402000000000001</v>
      </c>
      <c r="BD79" s="337">
        <f>'FY25 Aurora Prices for SecR'!AZ78</f>
        <v>36.075000000000003</v>
      </c>
      <c r="BE79" s="337">
        <f>'FY25 Aurora Prices for SecR'!BA78</f>
        <v>13.513</v>
      </c>
      <c r="BF79" s="337">
        <f>'FY25 Aurora Prices for SecR'!BB78</f>
        <v>14.401999999999999</v>
      </c>
      <c r="BG79" s="337">
        <f>'FY25 Aurora Prices for SecR'!BC78</f>
        <v>4.5670000000000002</v>
      </c>
      <c r="BH79" s="337">
        <f>'FY25 Aurora Prices for SecR'!BD78</f>
        <v>18.305</v>
      </c>
      <c r="BI79" s="337">
        <f>'FY25 Aurora Prices for SecR'!BE78</f>
        <v>35.508000000000003</v>
      </c>
      <c r="BJ79" s="338">
        <f>'FY25 Aurora Prices for SecR'!BF78</f>
        <v>33.701000000000001</v>
      </c>
      <c r="BL79" s="13">
        <v>2002</v>
      </c>
      <c r="BM79" s="21">
        <f>(C79*BM$5*24)*AK79</f>
        <v>-15699989.466167837</v>
      </c>
      <c r="BN79" s="21">
        <f t="shared" si="21"/>
        <v>-2755968.5718600303</v>
      </c>
      <c r="BO79" s="21">
        <f t="shared" si="21"/>
        <v>8743719.8780593276</v>
      </c>
      <c r="BP79" s="21">
        <f t="shared" si="21"/>
        <v>2521317.3661334338</v>
      </c>
      <c r="BQ79" s="21">
        <f t="shared" si="21"/>
        <v>7287582.5066359863</v>
      </c>
      <c r="BR79" s="21">
        <f t="shared" si="21"/>
        <v>19112116.419624552</v>
      </c>
      <c r="BS79" s="21">
        <f t="shared" si="21"/>
        <v>9805962.3571344968</v>
      </c>
      <c r="BT79" s="21">
        <f t="shared" si="19"/>
        <v>19085728.627298024</v>
      </c>
      <c r="BU79" s="21">
        <f t="shared" si="19"/>
        <v>34014433.426023372</v>
      </c>
      <c r="BV79" s="21">
        <f t="shared" si="19"/>
        <v>4382385.5195831256</v>
      </c>
      <c r="BW79" s="21">
        <f t="shared" si="19"/>
        <v>55127065.983811237</v>
      </c>
      <c r="BX79" s="21">
        <f t="shared" si="19"/>
        <v>12971240.21086303</v>
      </c>
      <c r="BY79" s="21">
        <f t="shared" si="22"/>
        <v>14804384.18592497</v>
      </c>
      <c r="BZ79" s="21">
        <f t="shared" si="22"/>
        <v>5163660.2880751509</v>
      </c>
      <c r="CA79" s="22">
        <f t="shared" si="23"/>
        <v>174563638.73113883</v>
      </c>
      <c r="CC79" s="13">
        <v>2002</v>
      </c>
      <c r="CD79" s="21">
        <f t="shared" si="14"/>
        <v>-15929011.799374431</v>
      </c>
      <c r="CE79" s="21">
        <f t="shared" si="14"/>
        <v>-2467307.013884454</v>
      </c>
      <c r="CF79" s="21">
        <f t="shared" si="14"/>
        <v>6098466.6363196373</v>
      </c>
      <c r="CG79" s="21">
        <f t="shared" si="14"/>
        <v>-17072881.869729377</v>
      </c>
      <c r="CH79" s="21">
        <f t="shared" si="14"/>
        <v>-5365441.1747597279</v>
      </c>
      <c r="CI79" s="21">
        <f t="shared" si="14"/>
        <v>14731702.574142342</v>
      </c>
      <c r="CJ79" s="76">
        <f t="shared" si="14"/>
        <v>8126325.6165412003</v>
      </c>
      <c r="CK79" s="76">
        <f t="shared" si="16"/>
        <v>17424143.310651757</v>
      </c>
      <c r="CL79" s="21">
        <f t="shared" si="16"/>
        <v>29504328.672046535</v>
      </c>
      <c r="CM79" s="21">
        <f t="shared" si="16"/>
        <v>15416150.142580295</v>
      </c>
      <c r="CN79" s="21">
        <f t="shared" si="16"/>
        <v>58075693.367132716</v>
      </c>
      <c r="CO79" s="76">
        <f t="shared" si="16"/>
        <v>12037070.921683092</v>
      </c>
      <c r="CP79" s="76">
        <f t="shared" si="17"/>
        <v>10197664.243037224</v>
      </c>
      <c r="CQ79" s="21">
        <f t="shared" si="17"/>
        <v>28100806.303977739</v>
      </c>
      <c r="CR79" s="22">
        <f t="shared" si="18"/>
        <v>158877709.93036455</v>
      </c>
    </row>
    <row r="80" spans="2:96" x14ac:dyDescent="0.25">
      <c r="B80" s="13">
        <v>2003</v>
      </c>
      <c r="C80" s="82">
        <f t="shared" si="20"/>
        <v>-135.81750995046878</v>
      </c>
      <c r="D80" s="82">
        <f t="shared" si="20"/>
        <v>685.27570187242418</v>
      </c>
      <c r="E80" s="82">
        <f t="shared" si="20"/>
        <v>-470.62504718384753</v>
      </c>
      <c r="F80" s="82">
        <f t="shared" si="20"/>
        <v>142.71608220708004</v>
      </c>
      <c r="G80" s="82">
        <f t="shared" si="20"/>
        <v>1076.9147130304455</v>
      </c>
      <c r="H80" s="82">
        <f t="shared" si="20"/>
        <v>2924.2239106298512</v>
      </c>
      <c r="I80" s="82">
        <f t="shared" si="20"/>
        <v>1670.259117732011</v>
      </c>
      <c r="J80" s="82">
        <f t="shared" si="20"/>
        <v>1921.4729949702314</v>
      </c>
      <c r="K80" s="82">
        <f t="shared" si="20"/>
        <v>1339.6259682580494</v>
      </c>
      <c r="L80" s="82">
        <f t="shared" si="20"/>
        <v>3844.5887697527733</v>
      </c>
      <c r="M80" s="82">
        <f t="shared" si="20"/>
        <v>483.88948206269833</v>
      </c>
      <c r="N80" s="82">
        <f t="shared" si="20"/>
        <v>-284.4825333246481</v>
      </c>
      <c r="O80" s="82">
        <f t="shared" si="20"/>
        <v>11.318307591983285</v>
      </c>
      <c r="P80" s="82">
        <f t="shared" si="20"/>
        <v>-59.757446790622453</v>
      </c>
      <c r="Q80" s="83">
        <f t="shared" si="20"/>
        <v>958.98041416526394</v>
      </c>
      <c r="S80" s="13">
        <v>2003</v>
      </c>
      <c r="T80" s="82">
        <f t="shared" si="15"/>
        <v>-214.42818207574328</v>
      </c>
      <c r="U80" s="82">
        <f t="shared" si="15"/>
        <v>730.03768872605542</v>
      </c>
      <c r="V80" s="82">
        <f t="shared" si="15"/>
        <v>-692.32653329382447</v>
      </c>
      <c r="W80" s="82">
        <f t="shared" si="15"/>
        <v>-164.79057378426296</v>
      </c>
      <c r="X80" s="82">
        <f t="shared" si="15"/>
        <v>163.34615244246106</v>
      </c>
      <c r="Y80" s="82">
        <f t="shared" si="15"/>
        <v>2632.9894347581921</v>
      </c>
      <c r="Z80" s="82">
        <f t="shared" si="15"/>
        <v>1661.1664113401803</v>
      </c>
      <c r="AA80" s="82">
        <f t="shared" si="15"/>
        <v>1817.9361747773846</v>
      </c>
      <c r="AB80" s="82">
        <f t="shared" si="15"/>
        <v>1865.6589890021078</v>
      </c>
      <c r="AC80" s="82">
        <f t="shared" si="15"/>
        <v>3543.263192953922</v>
      </c>
      <c r="AD80" s="82">
        <f t="shared" si="15"/>
        <v>532.62177352337403</v>
      </c>
      <c r="AE80" s="82">
        <f t="shared" si="15"/>
        <v>-497.13379161468674</v>
      </c>
      <c r="AF80" s="82">
        <f t="shared" si="15"/>
        <v>-285.23011988728285</v>
      </c>
      <c r="AG80" s="82">
        <f t="shared" si="15"/>
        <v>884.42537321176314</v>
      </c>
      <c r="AH80" s="83">
        <f t="shared" si="15"/>
        <v>805.21430411295569</v>
      </c>
      <c r="AJ80" s="13">
        <v>2003</v>
      </c>
      <c r="AK80" s="339">
        <f>'FY25 Aurora Prices for SecR'!AF79</f>
        <v>28.442</v>
      </c>
      <c r="AL80" s="339">
        <f>'FY25 Aurora Prices for SecR'!AG79</f>
        <v>34.332000000000001</v>
      </c>
      <c r="AM80" s="339">
        <f>'FY25 Aurora Prices for SecR'!AH79</f>
        <v>47.642000000000003</v>
      </c>
      <c r="AN80" s="339">
        <f>'FY25 Aurora Prices for SecR'!AI79</f>
        <v>41.567</v>
      </c>
      <c r="AO80" s="339">
        <f>'FY25 Aurora Prices for SecR'!AJ79</f>
        <v>42.834000000000003</v>
      </c>
      <c r="AP80" s="339">
        <f>'FY25 Aurora Prices for SecR'!AK79</f>
        <v>30.888999999999999</v>
      </c>
      <c r="AQ80" s="339">
        <f>'FY25 Aurora Prices for SecR'!AL79</f>
        <v>18.140999999999998</v>
      </c>
      <c r="AR80" s="339">
        <f>'FY25 Aurora Prices for SecR'!AM79</f>
        <v>21.975999999999999</v>
      </c>
      <c r="AS80" s="339">
        <f>'FY25 Aurora Prices for SecR'!AN79</f>
        <v>9.3680000000000003</v>
      </c>
      <c r="AT80" s="339">
        <f>'FY25 Aurora Prices for SecR'!AO79</f>
        <v>36.131</v>
      </c>
      <c r="AU80" s="339">
        <f>'FY25 Aurora Prices for SecR'!AP79</f>
        <v>42.11</v>
      </c>
      <c r="AV80" s="340">
        <f>'FY25 Aurora Prices for SecR'!AQ79</f>
        <v>35.048000000000002</v>
      </c>
      <c r="AX80" s="13">
        <v>2003</v>
      </c>
      <c r="AY80" s="337">
        <f>'FY25 Aurora Prices for SecR'!AU79</f>
        <v>28.686</v>
      </c>
      <c r="AZ80" s="337">
        <f>'FY25 Aurora Prices for SecR'!AV79</f>
        <v>33.185000000000002</v>
      </c>
      <c r="BA80" s="337">
        <f>'FY25 Aurora Prices for SecR'!AW79</f>
        <v>45.131999999999998</v>
      </c>
      <c r="BB80" s="337">
        <f>'FY25 Aurora Prices for SecR'!AX79</f>
        <v>42.273000000000003</v>
      </c>
      <c r="BC80" s="337">
        <f>'FY25 Aurora Prices for SecR'!AY79</f>
        <v>44.058999999999997</v>
      </c>
      <c r="BD80" s="337">
        <f>'FY25 Aurora Prices for SecR'!AZ79</f>
        <v>30.719000000000001</v>
      </c>
      <c r="BE80" s="337">
        <f>'FY25 Aurora Prices for SecR'!BA79</f>
        <v>19.204999999999998</v>
      </c>
      <c r="BF80" s="337">
        <f>'FY25 Aurora Prices for SecR'!BB79</f>
        <v>19.803999999999998</v>
      </c>
      <c r="BG80" s="337">
        <f>'FY25 Aurora Prices for SecR'!BC79</f>
        <v>11.132</v>
      </c>
      <c r="BH80" s="337">
        <f>'FY25 Aurora Prices for SecR'!BD79</f>
        <v>34.777000000000001</v>
      </c>
      <c r="BI80" s="337">
        <f>'FY25 Aurora Prices for SecR'!BE79</f>
        <v>41.972999999999999</v>
      </c>
      <c r="BJ80" s="338">
        <f>'FY25 Aurora Prices for SecR'!BF79</f>
        <v>35.426000000000002</v>
      </c>
      <c r="BL80" s="13">
        <v>2003</v>
      </c>
      <c r="BM80" s="21">
        <f t="shared" si="21"/>
        <v>-2874013.6838003574</v>
      </c>
      <c r="BN80" s="21">
        <f t="shared" si="21"/>
        <v>16939357.485612527</v>
      </c>
      <c r="BO80" s="21">
        <f t="shared" si="21"/>
        <v>-16681609.762462052</v>
      </c>
      <c r="BP80" s="21">
        <f t="shared" si="21"/>
        <v>4413615.8654916612</v>
      </c>
      <c r="BQ80" s="21">
        <f t="shared" si="21"/>
        <v>30998395.557659782</v>
      </c>
      <c r="BR80" s="21">
        <f t="shared" si="21"/>
        <v>67202806.167331427</v>
      </c>
      <c r="BS80" s="21">
        <f t="shared" si="21"/>
        <v>10908061.435719509</v>
      </c>
      <c r="BT80" s="21">
        <f t="shared" si="19"/>
        <v>12548678.976631789</v>
      </c>
      <c r="BU80" s="21">
        <f t="shared" si="19"/>
        <v>21903077.487158533</v>
      </c>
      <c r="BV80" s="21">
        <f t="shared" si="19"/>
        <v>25931597.468431666</v>
      </c>
      <c r="BW80" s="21">
        <f t="shared" si="19"/>
        <v>13007657.692047071</v>
      </c>
      <c r="BX80" s="21">
        <f t="shared" si="19"/>
        <v>-4312641.4121883353</v>
      </c>
      <c r="BY80" s="21">
        <f t="shared" si="22"/>
        <v>183019.75015619179</v>
      </c>
      <c r="BZ80" s="21">
        <f t="shared" si="22"/>
        <v>-1507952.8764847699</v>
      </c>
      <c r="CA80" s="22">
        <f t="shared" si="23"/>
        <v>178660050.15130463</v>
      </c>
      <c r="CC80" s="13">
        <v>2003</v>
      </c>
      <c r="CD80" s="21">
        <f t="shared" si="14"/>
        <v>-4576408.60228243</v>
      </c>
      <c r="CE80" s="21">
        <f t="shared" si="14"/>
        <v>17442936.504269391</v>
      </c>
      <c r="CF80" s="21">
        <f t="shared" si="14"/>
        <v>-23247084.338858962</v>
      </c>
      <c r="CG80" s="21">
        <f t="shared" si="14"/>
        <v>-5182846.792633119</v>
      </c>
      <c r="CH80" s="21">
        <f t="shared" si="14"/>
        <v>4836295.3836707268</v>
      </c>
      <c r="CI80" s="21">
        <f t="shared" si="14"/>
        <v>60176805.020074666</v>
      </c>
      <c r="CJ80" s="76">
        <f t="shared" si="14"/>
        <v>11484972.334723739</v>
      </c>
      <c r="CK80" s="76">
        <f t="shared" si="16"/>
        <v>12568847.12517588</v>
      </c>
      <c r="CL80" s="21">
        <f t="shared" si="16"/>
        <v>27488947.89993912</v>
      </c>
      <c r="CM80" s="21">
        <f t="shared" si="16"/>
        <v>28399396.222053405</v>
      </c>
      <c r="CN80" s="21">
        <f t="shared" si="16"/>
        <v>13781102.638859851</v>
      </c>
      <c r="CO80" s="76">
        <f t="shared" si="16"/>
        <v>-7511830.7887595687</v>
      </c>
      <c r="CP80" s="76">
        <f t="shared" si="17"/>
        <v>-4597234.1076591061</v>
      </c>
      <c r="CQ80" s="21">
        <f t="shared" si="17"/>
        <v>22558790.355407946</v>
      </c>
      <c r="CR80" s="22">
        <f t="shared" si="18"/>
        <v>153622688.85398155</v>
      </c>
    </row>
    <row r="81" spans="2:96" x14ac:dyDescent="0.25">
      <c r="B81" s="13">
        <v>2004</v>
      </c>
      <c r="C81" s="82">
        <f t="shared" si="20"/>
        <v>-404.01150998058802</v>
      </c>
      <c r="D81" s="82">
        <f t="shared" si="20"/>
        <v>1099.2976324869242</v>
      </c>
      <c r="E81" s="82">
        <f t="shared" si="20"/>
        <v>1050.1970926323329</v>
      </c>
      <c r="F81" s="82">
        <f t="shared" si="20"/>
        <v>1250.6612895015896</v>
      </c>
      <c r="G81" s="82">
        <f t="shared" si="20"/>
        <v>1136.1248399888345</v>
      </c>
      <c r="H81" s="82">
        <f t="shared" si="20"/>
        <v>669.88380094546028</v>
      </c>
      <c r="I81" s="82">
        <f t="shared" si="20"/>
        <v>1233.9135968106712</v>
      </c>
      <c r="J81" s="82">
        <f t="shared" si="20"/>
        <v>1069.165165402861</v>
      </c>
      <c r="K81" s="82">
        <f t="shared" si="20"/>
        <v>1215.5658070811496</v>
      </c>
      <c r="L81" s="82">
        <f t="shared" si="20"/>
        <v>2390.4322745260424</v>
      </c>
      <c r="M81" s="82">
        <f t="shared" si="20"/>
        <v>698.14126854044844</v>
      </c>
      <c r="N81" s="82">
        <f t="shared" si="20"/>
        <v>-355.65716740356766</v>
      </c>
      <c r="O81" s="82">
        <f t="shared" si="20"/>
        <v>633.63038227434299</v>
      </c>
      <c r="P81" s="82">
        <f t="shared" si="20"/>
        <v>371.1966776977979</v>
      </c>
      <c r="Q81" s="83">
        <f t="shared" si="20"/>
        <v>898.78846371434429</v>
      </c>
      <c r="S81" s="13">
        <v>2004</v>
      </c>
      <c r="T81" s="82">
        <f t="shared" si="15"/>
        <v>-450.14353808356282</v>
      </c>
      <c r="U81" s="82">
        <f t="shared" si="15"/>
        <v>1078.1395720736946</v>
      </c>
      <c r="V81" s="82">
        <f t="shared" si="15"/>
        <v>921.39362385530512</v>
      </c>
      <c r="W81" s="82">
        <f t="shared" si="15"/>
        <v>795.42189700784729</v>
      </c>
      <c r="X81" s="82">
        <f t="shared" si="15"/>
        <v>977.27196416768129</v>
      </c>
      <c r="Y81" s="82">
        <f t="shared" si="15"/>
        <v>401.25067895995289</v>
      </c>
      <c r="Z81" s="82">
        <f t="shared" si="15"/>
        <v>888.41727315150092</v>
      </c>
      <c r="AA81" s="82">
        <f t="shared" si="15"/>
        <v>361.5619523192845</v>
      </c>
      <c r="AB81" s="82">
        <f t="shared" si="15"/>
        <v>1423.8452077527782</v>
      </c>
      <c r="AC81" s="82">
        <f t="shared" si="15"/>
        <v>2186.143669145642</v>
      </c>
      <c r="AD81" s="82">
        <f t="shared" si="15"/>
        <v>509.51740308027456</v>
      </c>
      <c r="AE81" s="82">
        <f t="shared" si="15"/>
        <v>-399.86548861112715</v>
      </c>
      <c r="AF81" s="82">
        <f t="shared" si="15"/>
        <v>603.38513231289744</v>
      </c>
      <c r="AG81" s="82">
        <f t="shared" si="15"/>
        <v>1352.3962170066625</v>
      </c>
      <c r="AH81" s="83">
        <f t="shared" si="15"/>
        <v>746.28259384468129</v>
      </c>
      <c r="AJ81" s="13">
        <v>2004</v>
      </c>
      <c r="AK81" s="339">
        <f>'FY25 Aurora Prices for SecR'!AF80</f>
        <v>28.94</v>
      </c>
      <c r="AL81" s="339">
        <f>'FY25 Aurora Prices for SecR'!AG80</f>
        <v>31.863</v>
      </c>
      <c r="AM81" s="339">
        <f>'FY25 Aurora Prices for SecR'!AH80</f>
        <v>38.798000000000002</v>
      </c>
      <c r="AN81" s="339">
        <f>'FY25 Aurora Prices for SecR'!AI80</f>
        <v>39.954000000000001</v>
      </c>
      <c r="AO81" s="339">
        <f>'FY25 Aurora Prices for SecR'!AJ80</f>
        <v>42.78</v>
      </c>
      <c r="AP81" s="339">
        <f>'FY25 Aurora Prices for SecR'!AK80</f>
        <v>36.334000000000003</v>
      </c>
      <c r="AQ81" s="339">
        <f>'FY25 Aurora Prices for SecR'!AL80</f>
        <v>24.048999999999999</v>
      </c>
      <c r="AR81" s="339">
        <f>'FY25 Aurora Prices for SecR'!AM80</f>
        <v>25.471</v>
      </c>
      <c r="AS81" s="339">
        <f>'FY25 Aurora Prices for SecR'!AN80</f>
        <v>18.93</v>
      </c>
      <c r="AT81" s="339">
        <f>'FY25 Aurora Prices for SecR'!AO80</f>
        <v>37.090000000000003</v>
      </c>
      <c r="AU81" s="339">
        <f>'FY25 Aurora Prices for SecR'!AP80</f>
        <v>44.122999999999998</v>
      </c>
      <c r="AV81" s="340">
        <f>'FY25 Aurora Prices for SecR'!AQ80</f>
        <v>36.656999999999996</v>
      </c>
      <c r="AX81" s="13">
        <v>2004</v>
      </c>
      <c r="AY81" s="337">
        <f>'FY25 Aurora Prices for SecR'!AU80</f>
        <v>27.137</v>
      </c>
      <c r="AZ81" s="337">
        <f>'FY25 Aurora Prices for SecR'!AV80</f>
        <v>32.171999999999997</v>
      </c>
      <c r="BA81" s="337">
        <f>'FY25 Aurora Prices for SecR'!AW80</f>
        <v>39.701999999999998</v>
      </c>
      <c r="BB81" s="337">
        <f>'FY25 Aurora Prices for SecR'!AX80</f>
        <v>37.756</v>
      </c>
      <c r="BC81" s="337">
        <f>'FY25 Aurora Prices for SecR'!AY80</f>
        <v>41.192999999999998</v>
      </c>
      <c r="BD81" s="337">
        <f>'FY25 Aurora Prices for SecR'!AZ80</f>
        <v>34.009</v>
      </c>
      <c r="BE81" s="337">
        <f>'FY25 Aurora Prices for SecR'!BA80</f>
        <v>22.587</v>
      </c>
      <c r="BF81" s="337">
        <f>'FY25 Aurora Prices for SecR'!BB80</f>
        <v>21.984000000000002</v>
      </c>
      <c r="BG81" s="337">
        <f>'FY25 Aurora Prices for SecR'!BC80</f>
        <v>18.042000000000002</v>
      </c>
      <c r="BH81" s="337">
        <f>'FY25 Aurora Prices for SecR'!BD80</f>
        <v>34.279000000000003</v>
      </c>
      <c r="BI81" s="337">
        <f>'FY25 Aurora Prices for SecR'!BE80</f>
        <v>37.121000000000002</v>
      </c>
      <c r="BJ81" s="338">
        <f>'FY25 Aurora Prices for SecR'!BF80</f>
        <v>31.513000000000002</v>
      </c>
      <c r="BL81" s="13">
        <v>2004</v>
      </c>
      <c r="BM81" s="21">
        <f t="shared" si="21"/>
        <v>-8698917.265535634</v>
      </c>
      <c r="BN81" s="21">
        <f t="shared" si="21"/>
        <v>25219382.734030224</v>
      </c>
      <c r="BO81" s="21">
        <f t="shared" si="21"/>
        <v>30314686.819162242</v>
      </c>
      <c r="BP81" s="21">
        <f t="shared" si="21"/>
        <v>37176877.343595408</v>
      </c>
      <c r="BQ81" s="21">
        <f t="shared" si="21"/>
        <v>32661498.679973416</v>
      </c>
      <c r="BR81" s="21">
        <f t="shared" si="21"/>
        <v>18108631.169522956</v>
      </c>
      <c r="BS81" s="21">
        <f t="shared" si="21"/>
        <v>10682779.712291939</v>
      </c>
      <c r="BT81" s="21">
        <f t="shared" si="19"/>
        <v>9256447.102598425</v>
      </c>
      <c r="BU81" s="21">
        <f t="shared" si="19"/>
        <v>23035487.44408999</v>
      </c>
      <c r="BV81" s="21">
        <f t="shared" si="19"/>
        <v>32580635.728880145</v>
      </c>
      <c r="BW81" s="21">
        <f t="shared" si="19"/>
        <v>19265180.379722934</v>
      </c>
      <c r="BX81" s="21">
        <f t="shared" si="19"/>
        <v>-5649358.0310451416</v>
      </c>
      <c r="BY81" s="21">
        <f t="shared" si="22"/>
        <v>10735746.569122881</v>
      </c>
      <c r="BZ81" s="21">
        <f t="shared" si="22"/>
        <v>9797008.7623450868</v>
      </c>
      <c r="CA81" s="22">
        <f t="shared" si="23"/>
        <v>244486087.14875481</v>
      </c>
      <c r="CC81" s="13">
        <v>2004</v>
      </c>
      <c r="CD81" s="21">
        <f t="shared" si="14"/>
        <v>-9088365.6235723905</v>
      </c>
      <c r="CE81" s="21">
        <f t="shared" si="14"/>
        <v>24973852.545183524</v>
      </c>
      <c r="CF81" s="21">
        <f t="shared" si="14"/>
        <v>27216390.222801674</v>
      </c>
      <c r="CG81" s="21">
        <f t="shared" si="14"/>
        <v>22343770.162710644</v>
      </c>
      <c r="CH81" s="21">
        <f t="shared" si="14"/>
        <v>27052545.421412647</v>
      </c>
      <c r="CI81" s="21">
        <f t="shared" si="14"/>
        <v>10152723.949517285</v>
      </c>
      <c r="CJ81" s="76">
        <f t="shared" si="14"/>
        <v>7224005.1415222622</v>
      </c>
      <c r="CK81" s="76">
        <f t="shared" si="16"/>
        <v>2939975.9341328442</v>
      </c>
      <c r="CL81" s="21">
        <f t="shared" si="16"/>
        <v>23288548.907144386</v>
      </c>
      <c r="CM81" s="21">
        <f t="shared" si="16"/>
        <v>28398530.936682489</v>
      </c>
      <c r="CN81" s="21">
        <f t="shared" si="16"/>
        <v>12994515.812780419</v>
      </c>
      <c r="CO81" s="76">
        <f t="shared" si="16"/>
        <v>-5343626.4489841145</v>
      </c>
      <c r="CP81" s="76">
        <f t="shared" si="17"/>
        <v>8600931.6466894336</v>
      </c>
      <c r="CQ81" s="21">
        <f t="shared" si="17"/>
        <v>30685004.630302291</v>
      </c>
      <c r="CR81" s="22">
        <f t="shared" si="18"/>
        <v>211438803.23832339</v>
      </c>
    </row>
    <row r="82" spans="2:96" x14ac:dyDescent="0.25">
      <c r="B82" s="13">
        <v>2005</v>
      </c>
      <c r="C82" s="82">
        <f t="shared" si="20"/>
        <v>738.37433229054204</v>
      </c>
      <c r="D82" s="82">
        <f t="shared" si="20"/>
        <v>1229.7475775093035</v>
      </c>
      <c r="E82" s="82">
        <f t="shared" si="20"/>
        <v>1894.1892506610429</v>
      </c>
      <c r="F82" s="82">
        <f t="shared" si="20"/>
        <v>2194.8996031073293</v>
      </c>
      <c r="G82" s="82">
        <f t="shared" si="20"/>
        <v>3734.5104618085852</v>
      </c>
      <c r="H82" s="82">
        <f t="shared" si="20"/>
        <v>975.7388844592906</v>
      </c>
      <c r="I82" s="82">
        <f t="shared" si="20"/>
        <v>-238.92311801361848</v>
      </c>
      <c r="J82" s="82">
        <f t="shared" si="20"/>
        <v>-386.67973440148853</v>
      </c>
      <c r="K82" s="82">
        <f t="shared" si="20"/>
        <v>1318.3007458329193</v>
      </c>
      <c r="L82" s="82">
        <f t="shared" si="20"/>
        <v>2012.8651069848729</v>
      </c>
      <c r="M82" s="82">
        <f t="shared" si="20"/>
        <v>1665.6780148804373</v>
      </c>
      <c r="N82" s="82">
        <f t="shared" si="20"/>
        <v>607.13235447239185</v>
      </c>
      <c r="O82" s="82">
        <f t="shared" si="20"/>
        <v>201.80785290047334</v>
      </c>
      <c r="P82" s="82">
        <f t="shared" si="20"/>
        <v>280.00938306705757</v>
      </c>
      <c r="Q82" s="83">
        <f t="shared" si="20"/>
        <v>1346.119036724187</v>
      </c>
      <c r="S82" s="13">
        <v>2005</v>
      </c>
      <c r="T82" s="82">
        <f t="shared" si="15"/>
        <v>584.13430235601663</v>
      </c>
      <c r="U82" s="82">
        <f t="shared" si="15"/>
        <v>1278.253665158496</v>
      </c>
      <c r="V82" s="82">
        <f t="shared" si="15"/>
        <v>1804.2826099161757</v>
      </c>
      <c r="W82" s="82">
        <f t="shared" si="15"/>
        <v>1865.7833007534664</v>
      </c>
      <c r="X82" s="82">
        <f t="shared" si="15"/>
        <v>3375.2850711936298</v>
      </c>
      <c r="Y82" s="82">
        <f t="shared" si="15"/>
        <v>655.56541191463293</v>
      </c>
      <c r="Z82" s="82">
        <f t="shared" si="15"/>
        <v>-357.99096290192938</v>
      </c>
      <c r="AA82" s="82">
        <f t="shared" si="15"/>
        <v>-740.6999998628462</v>
      </c>
      <c r="AB82" s="82">
        <f t="shared" si="15"/>
        <v>1020.8014591466281</v>
      </c>
      <c r="AC82" s="82">
        <f t="shared" si="15"/>
        <v>2007.630537715133</v>
      </c>
      <c r="AD82" s="82">
        <f t="shared" si="15"/>
        <v>1763.587221109814</v>
      </c>
      <c r="AE82" s="82">
        <f t="shared" si="15"/>
        <v>460.3127156423634</v>
      </c>
      <c r="AF82" s="82">
        <f t="shared" si="15"/>
        <v>60.409935315167786</v>
      </c>
      <c r="AG82" s="82">
        <f t="shared" si="15"/>
        <v>1251.336851123433</v>
      </c>
      <c r="AH82" s="83">
        <f t="shared" si="15"/>
        <v>1195.92343925562</v>
      </c>
      <c r="AJ82" s="13">
        <v>2005</v>
      </c>
      <c r="AK82" s="339">
        <f>'FY25 Aurora Prices for SecR'!AF81</f>
        <v>23.103000000000002</v>
      </c>
      <c r="AL82" s="339">
        <f>'FY25 Aurora Prices for SecR'!AG81</f>
        <v>30.606000000000002</v>
      </c>
      <c r="AM82" s="339">
        <f>'FY25 Aurora Prices for SecR'!AH81</f>
        <v>37.555999999999997</v>
      </c>
      <c r="AN82" s="339">
        <f>'FY25 Aurora Prices for SecR'!AI81</f>
        <v>31.896000000000001</v>
      </c>
      <c r="AO82" s="339">
        <f>'FY25 Aurora Prices for SecR'!AJ81</f>
        <v>36.204999999999998</v>
      </c>
      <c r="AP82" s="339">
        <f>'FY25 Aurora Prices for SecR'!AK81</f>
        <v>34.926000000000002</v>
      </c>
      <c r="AQ82" s="339">
        <f>'FY25 Aurora Prices for SecR'!AL81</f>
        <v>28.984000000000002</v>
      </c>
      <c r="AR82" s="339">
        <f>'FY25 Aurora Prices for SecR'!AM81</f>
        <v>25.934000000000001</v>
      </c>
      <c r="AS82" s="339">
        <f>'FY25 Aurora Prices for SecR'!AN81</f>
        <v>19.408000000000001</v>
      </c>
      <c r="AT82" s="339">
        <f>'FY25 Aurora Prices for SecR'!AO81</f>
        <v>31.783000000000001</v>
      </c>
      <c r="AU82" s="339">
        <f>'FY25 Aurora Prices for SecR'!AP81</f>
        <v>41.787999999999997</v>
      </c>
      <c r="AV82" s="340">
        <f>'FY25 Aurora Prices for SecR'!AQ81</f>
        <v>34.819000000000003</v>
      </c>
      <c r="AX82" s="13">
        <v>2005</v>
      </c>
      <c r="AY82" s="337">
        <f>'FY25 Aurora Prices for SecR'!AU81</f>
        <v>24.384</v>
      </c>
      <c r="AZ82" s="337">
        <f>'FY25 Aurora Prices for SecR'!AV81</f>
        <v>30.745999999999999</v>
      </c>
      <c r="BA82" s="337">
        <f>'FY25 Aurora Prices for SecR'!AW81</f>
        <v>37.023000000000003</v>
      </c>
      <c r="BB82" s="337">
        <f>'FY25 Aurora Prices for SecR'!AX81</f>
        <v>33.347000000000001</v>
      </c>
      <c r="BC82" s="337">
        <f>'FY25 Aurora Prices for SecR'!AY81</f>
        <v>37.292999999999999</v>
      </c>
      <c r="BD82" s="337">
        <f>'FY25 Aurora Prices for SecR'!AZ81</f>
        <v>35.668999999999997</v>
      </c>
      <c r="BE82" s="337">
        <f>'FY25 Aurora Prices for SecR'!BA81</f>
        <v>27.533000000000001</v>
      </c>
      <c r="BF82" s="337">
        <f>'FY25 Aurora Prices for SecR'!BB81</f>
        <v>23.065000000000001</v>
      </c>
      <c r="BG82" s="337">
        <f>'FY25 Aurora Prices for SecR'!BC81</f>
        <v>18.024999999999999</v>
      </c>
      <c r="BH82" s="337">
        <f>'FY25 Aurora Prices for SecR'!BD81</f>
        <v>30.92</v>
      </c>
      <c r="BI82" s="337">
        <f>'FY25 Aurora Prices for SecR'!BE81</f>
        <v>39.668999999999997</v>
      </c>
      <c r="BJ82" s="338">
        <f>'FY25 Aurora Prices for SecR'!BF81</f>
        <v>33.856000000000002</v>
      </c>
      <c r="BL82" s="13">
        <v>2005</v>
      </c>
      <c r="BM82" s="21">
        <f t="shared" si="21"/>
        <v>12691644.675987845</v>
      </c>
      <c r="BN82" s="21">
        <f t="shared" si="21"/>
        <v>27099111.137219816</v>
      </c>
      <c r="BO82" s="21">
        <f t="shared" si="21"/>
        <v>52926799.594382629</v>
      </c>
      <c r="BP82" s="21">
        <f t="shared" si="21"/>
        <v>52086337.199089259</v>
      </c>
      <c r="BQ82" s="21">
        <f t="shared" si="21"/>
        <v>90859743.253292039</v>
      </c>
      <c r="BR82" s="21">
        <f t="shared" si="21"/>
        <v>25354520.271297138</v>
      </c>
      <c r="BS82" s="21">
        <f t="shared" si="21"/>
        <v>-2492981.1549024186</v>
      </c>
      <c r="BT82" s="21">
        <f t="shared" si="19"/>
        <v>-4034709.1518813879</v>
      </c>
      <c r="BU82" s="21">
        <f t="shared" si="19"/>
        <v>25436475.78756861</v>
      </c>
      <c r="BV82" s="21">
        <f t="shared" si="19"/>
        <v>28127293.91738094</v>
      </c>
      <c r="BW82" s="21">
        <f t="shared" si="19"/>
        <v>39387541.79412704</v>
      </c>
      <c r="BX82" s="21">
        <f t="shared" si="19"/>
        <v>9133504.8583292309</v>
      </c>
      <c r="BY82" s="21">
        <f t="shared" si="22"/>
        <v>3238328.277889912</v>
      </c>
      <c r="BZ82" s="21">
        <f t="shared" si="22"/>
        <v>7019745.6304885522</v>
      </c>
      <c r="CA82" s="22">
        <f t="shared" si="23"/>
        <v>366833356.09026921</v>
      </c>
      <c r="CC82" s="13">
        <v>2005</v>
      </c>
      <c r="CD82" s="21">
        <f t="shared" ref="CD82:CJ95" si="24">(T82*CD$5*24)*AY82</f>
        <v>10597186.936514936</v>
      </c>
      <c r="CE82" s="21">
        <f t="shared" si="24"/>
        <v>28296854.776053444</v>
      </c>
      <c r="CF82" s="21">
        <f t="shared" si="24"/>
        <v>49699166.569793373</v>
      </c>
      <c r="CG82" s="21">
        <f t="shared" si="24"/>
        <v>46290397.143288024</v>
      </c>
      <c r="CH82" s="21">
        <f t="shared" si="24"/>
        <v>84587668.139536157</v>
      </c>
      <c r="CI82" s="21">
        <f t="shared" si="24"/>
        <v>17397221.832121782</v>
      </c>
      <c r="CJ82" s="76">
        <f t="shared" si="24"/>
        <v>-3548363.4653683761</v>
      </c>
      <c r="CK82" s="76">
        <f t="shared" si="16"/>
        <v>-7341729.5146405492</v>
      </c>
      <c r="CL82" s="21">
        <f t="shared" si="16"/>
        <v>17517320.527481433</v>
      </c>
      <c r="CM82" s="21">
        <f t="shared" si="16"/>
        <v>26055029.118466992</v>
      </c>
      <c r="CN82" s="21">
        <f t="shared" si="16"/>
        <v>40570406.956276298</v>
      </c>
      <c r="CO82" s="76">
        <f t="shared" si="16"/>
        <v>6573652.242054089</v>
      </c>
      <c r="CP82" s="76">
        <f t="shared" si="17"/>
        <v>920218.26202267804</v>
      </c>
      <c r="CQ82" s="21">
        <f t="shared" si="17"/>
        <v>30502987.510777161</v>
      </c>
      <c r="CR82" s="22">
        <f t="shared" si="18"/>
        <v>348118017.03437746</v>
      </c>
    </row>
    <row r="83" spans="2:96" x14ac:dyDescent="0.25">
      <c r="B83" s="13">
        <v>2006</v>
      </c>
      <c r="C83" s="82">
        <f t="shared" si="20"/>
        <v>-571.79018687403823</v>
      </c>
      <c r="D83" s="82">
        <f t="shared" si="20"/>
        <v>1289.9539110685846</v>
      </c>
      <c r="E83" s="82">
        <f t="shared" si="20"/>
        <v>1012.0683253927118</v>
      </c>
      <c r="F83" s="82">
        <f t="shared" si="20"/>
        <v>4239.2102353071296</v>
      </c>
      <c r="G83" s="82">
        <f t="shared" si="20"/>
        <v>6120.1794376515854</v>
      </c>
      <c r="H83" s="82">
        <f t="shared" si="20"/>
        <v>2449.3267533831513</v>
      </c>
      <c r="I83" s="82">
        <f t="shared" si="20"/>
        <v>4923.743199509182</v>
      </c>
      <c r="J83" s="82">
        <f t="shared" si="20"/>
        <v>3642.8495373650512</v>
      </c>
      <c r="K83" s="82">
        <f t="shared" si="20"/>
        <v>4941.0459036350794</v>
      </c>
      <c r="L83" s="82">
        <f t="shared" si="20"/>
        <v>4666.5873815279729</v>
      </c>
      <c r="M83" s="82">
        <f t="shared" si="20"/>
        <v>2142.6895315824786</v>
      </c>
      <c r="N83" s="82">
        <f t="shared" si="20"/>
        <v>400.62741945661219</v>
      </c>
      <c r="O83" s="82">
        <f t="shared" si="20"/>
        <v>84.339533923823183</v>
      </c>
      <c r="P83" s="82">
        <f t="shared" si="20"/>
        <v>-14.941098873931878</v>
      </c>
      <c r="Q83" s="83">
        <f t="shared" si="20"/>
        <v>2568.1297034615036</v>
      </c>
      <c r="S83" s="13">
        <v>2006</v>
      </c>
      <c r="T83" s="82">
        <f t="shared" ref="T83:AH95" si="25">T183-T$100</f>
        <v>-625.57851300062339</v>
      </c>
      <c r="U83" s="82">
        <f t="shared" si="25"/>
        <v>1234.6312946189355</v>
      </c>
      <c r="V83" s="82">
        <f t="shared" si="25"/>
        <v>997.24425510801666</v>
      </c>
      <c r="W83" s="82">
        <f t="shared" si="25"/>
        <v>3804.4180275308663</v>
      </c>
      <c r="X83" s="82">
        <f t="shared" si="25"/>
        <v>5861.8966933143311</v>
      </c>
      <c r="Y83" s="82">
        <f t="shared" si="25"/>
        <v>2014.5690344453524</v>
      </c>
      <c r="Z83" s="82">
        <f t="shared" si="25"/>
        <v>4946.2052781770408</v>
      </c>
      <c r="AA83" s="82">
        <f t="shared" si="25"/>
        <v>3447.9265300399647</v>
      </c>
      <c r="AB83" s="82">
        <f t="shared" si="25"/>
        <v>4087.6555301665376</v>
      </c>
      <c r="AC83" s="82">
        <f t="shared" si="25"/>
        <v>5172.7192748781836</v>
      </c>
      <c r="AD83" s="82">
        <f t="shared" si="25"/>
        <v>1805.4566077836735</v>
      </c>
      <c r="AE83" s="82">
        <f t="shared" si="25"/>
        <v>54.545606249113007</v>
      </c>
      <c r="AF83" s="82">
        <f t="shared" si="25"/>
        <v>-197.29111116162221</v>
      </c>
      <c r="AG83" s="82">
        <f t="shared" si="25"/>
        <v>966.79475421234292</v>
      </c>
      <c r="AH83" s="83">
        <f t="shared" si="25"/>
        <v>2373.2420922744568</v>
      </c>
      <c r="AJ83" s="13">
        <v>2006</v>
      </c>
      <c r="AK83" s="339">
        <f>'FY25 Aurora Prices for SecR'!AF82</f>
        <v>29.338000000000001</v>
      </c>
      <c r="AL83" s="339">
        <f>'FY25 Aurora Prices for SecR'!AG82</f>
        <v>32.061</v>
      </c>
      <c r="AM83" s="339">
        <f>'FY25 Aurora Prices for SecR'!AH82</f>
        <v>39.880000000000003</v>
      </c>
      <c r="AN83" s="339">
        <f>'FY25 Aurora Prices for SecR'!AI82</f>
        <v>24.765999999999998</v>
      </c>
      <c r="AO83" s="339">
        <f>'FY25 Aurora Prices for SecR'!AJ82</f>
        <v>31.007999999999999</v>
      </c>
      <c r="AP83" s="339">
        <f>'FY25 Aurora Prices for SecR'!AK82</f>
        <v>29.619</v>
      </c>
      <c r="AQ83" s="339">
        <f>'FY25 Aurora Prices for SecR'!AL82</f>
        <v>5.91</v>
      </c>
      <c r="AR83" s="339">
        <f>'FY25 Aurora Prices for SecR'!AM82</f>
        <v>4.6950000000000003</v>
      </c>
      <c r="AS83" s="339">
        <f>'FY25 Aurora Prices for SecR'!AN82</f>
        <v>4.2409999999999997</v>
      </c>
      <c r="AT83" s="339">
        <f>'FY25 Aurora Prices for SecR'!AO82</f>
        <v>27.68</v>
      </c>
      <c r="AU83" s="339">
        <f>'FY25 Aurora Prices for SecR'!AP82</f>
        <v>40.182000000000002</v>
      </c>
      <c r="AV83" s="340">
        <f>'FY25 Aurora Prices for SecR'!AQ82</f>
        <v>33.597000000000001</v>
      </c>
      <c r="AX83" s="13">
        <v>2006</v>
      </c>
      <c r="AY83" s="337">
        <f>'FY25 Aurora Prices for SecR'!AU82</f>
        <v>31.300999999999998</v>
      </c>
      <c r="AZ83" s="337">
        <f>'FY25 Aurora Prices for SecR'!AV82</f>
        <v>31.466999999999999</v>
      </c>
      <c r="BA83" s="337">
        <f>'FY25 Aurora Prices for SecR'!AW82</f>
        <v>38.784999999999997</v>
      </c>
      <c r="BB83" s="337">
        <f>'FY25 Aurora Prices for SecR'!AX82</f>
        <v>24.641999999999999</v>
      </c>
      <c r="BC83" s="337">
        <f>'FY25 Aurora Prices for SecR'!AY82</f>
        <v>27.542000000000002</v>
      </c>
      <c r="BD83" s="337">
        <f>'FY25 Aurora Prices for SecR'!AZ82</f>
        <v>30.673999999999999</v>
      </c>
      <c r="BE83" s="337">
        <f>'FY25 Aurora Prices for SecR'!BA82</f>
        <v>6.1820000000000004</v>
      </c>
      <c r="BF83" s="337">
        <f>'FY25 Aurora Prices for SecR'!BB82</f>
        <v>7.1230000000000002</v>
      </c>
      <c r="BG83" s="337">
        <f>'FY25 Aurora Prices for SecR'!BC82</f>
        <v>0</v>
      </c>
      <c r="BH83" s="337">
        <f>'FY25 Aurora Prices for SecR'!BD82</f>
        <v>30.51</v>
      </c>
      <c r="BI83" s="337">
        <f>'FY25 Aurora Prices for SecR'!BE82</f>
        <v>39.387999999999998</v>
      </c>
      <c r="BJ83" s="338">
        <f>'FY25 Aurora Prices for SecR'!BF82</f>
        <v>33.366999999999997</v>
      </c>
      <c r="BL83" s="13">
        <v>2006</v>
      </c>
      <c r="BM83" s="21">
        <f t="shared" si="21"/>
        <v>-12480734.293867838</v>
      </c>
      <c r="BN83" s="21">
        <f t="shared" si="21"/>
        <v>29777192.886794325</v>
      </c>
      <c r="BO83" s="21">
        <f t="shared" si="21"/>
        <v>30028795.903596044</v>
      </c>
      <c r="BP83" s="21">
        <f t="shared" si="21"/>
        <v>78111280.83158657</v>
      </c>
      <c r="BQ83" s="21">
        <f t="shared" si="21"/>
        <v>127528480.12981464</v>
      </c>
      <c r="BR83" s="21">
        <f t="shared" si="21"/>
        <v>53974677.176690936</v>
      </c>
      <c r="BS83" s="21">
        <f t="shared" si="21"/>
        <v>10475756.031275736</v>
      </c>
      <c r="BT83" s="21">
        <f t="shared" si="19"/>
        <v>7750526.6756978836</v>
      </c>
      <c r="BU83" s="21">
        <f t="shared" si="19"/>
        <v>17259468.625069626</v>
      </c>
      <c r="BV83" s="21">
        <f t="shared" si="19"/>
        <v>14249517.901243294</v>
      </c>
      <c r="BW83" s="21">
        <f t="shared" si="19"/>
        <v>44126376.798247032</v>
      </c>
      <c r="BX83" s="21">
        <f t="shared" si="19"/>
        <v>5795283.948698014</v>
      </c>
      <c r="BY83" s="21">
        <f t="shared" si="22"/>
        <v>1301349.5624167924</v>
      </c>
      <c r="BZ83" s="21">
        <f t="shared" si="22"/>
        <v>-361422.79118459229</v>
      </c>
      <c r="CA83" s="22">
        <f t="shared" si="23"/>
        <v>407536549.38607842</v>
      </c>
      <c r="CC83" s="13">
        <v>2006</v>
      </c>
      <c r="CD83" s="21">
        <f t="shared" si="24"/>
        <v>-14568437.37836179</v>
      </c>
      <c r="CE83" s="21">
        <f t="shared" si="24"/>
        <v>27972102.922397312</v>
      </c>
      <c r="CF83" s="21">
        <f t="shared" si="24"/>
        <v>28776520.11516713</v>
      </c>
      <c r="CG83" s="21">
        <f t="shared" si="24"/>
        <v>69748860.961605206</v>
      </c>
      <c r="CH83" s="21">
        <f t="shared" si="24"/>
        <v>108493297.06472096</v>
      </c>
      <c r="CI83" s="21">
        <f t="shared" si="24"/>
        <v>45975398.578557096</v>
      </c>
      <c r="CJ83" s="76">
        <f t="shared" si="24"/>
        <v>11007878.770688569</v>
      </c>
      <c r="CK83" s="76">
        <f t="shared" si="16"/>
        <v>7673429.4511345429</v>
      </c>
      <c r="CL83" s="21">
        <f t="shared" si="16"/>
        <v>21662579.533983927</v>
      </c>
      <c r="CM83" s="21">
        <f t="shared" si="16"/>
        <v>0</v>
      </c>
      <c r="CN83" s="21">
        <f t="shared" si="16"/>
        <v>40982853.940989032</v>
      </c>
      <c r="CO83" s="76">
        <f t="shared" si="16"/>
        <v>773439.24201842269</v>
      </c>
      <c r="CP83" s="76">
        <f t="shared" si="17"/>
        <v>-2984026.4779906464</v>
      </c>
      <c r="CQ83" s="21">
        <f t="shared" si="17"/>
        <v>23226509.205938336</v>
      </c>
      <c r="CR83" s="22">
        <f t="shared" si="18"/>
        <v>368740405.93084812</v>
      </c>
    </row>
    <row r="84" spans="2:96" x14ac:dyDescent="0.25">
      <c r="B84" s="13">
        <v>2007</v>
      </c>
      <c r="C84" s="82">
        <f t="shared" si="20"/>
        <v>-421.92250230590798</v>
      </c>
      <c r="D84" s="82">
        <f t="shared" si="20"/>
        <v>881.4366753199447</v>
      </c>
      <c r="E84" s="82">
        <f t="shared" si="20"/>
        <v>1078.8853945627025</v>
      </c>
      <c r="F84" s="82">
        <f t="shared" si="20"/>
        <v>3539.8674865016292</v>
      </c>
      <c r="G84" s="82">
        <f t="shared" si="20"/>
        <v>2467.6716608177258</v>
      </c>
      <c r="H84" s="82">
        <f t="shared" si="20"/>
        <v>4595.0852774940813</v>
      </c>
      <c r="I84" s="82">
        <f t="shared" si="20"/>
        <v>3225.6027786600816</v>
      </c>
      <c r="J84" s="82">
        <f t="shared" si="20"/>
        <v>1673.945398149961</v>
      </c>
      <c r="K84" s="82">
        <f t="shared" si="20"/>
        <v>2904.9708825333992</v>
      </c>
      <c r="L84" s="82">
        <f t="shared" si="20"/>
        <v>2612.4839813650624</v>
      </c>
      <c r="M84" s="82">
        <f t="shared" si="20"/>
        <v>2462.5528301286377</v>
      </c>
      <c r="N84" s="82">
        <f t="shared" si="20"/>
        <v>201.82227895661163</v>
      </c>
      <c r="O84" s="82">
        <f t="shared" si="20"/>
        <v>-103.28192188732646</v>
      </c>
      <c r="P84" s="82">
        <f t="shared" si="20"/>
        <v>-291.22158181960185</v>
      </c>
      <c r="Q84" s="83">
        <f t="shared" si="20"/>
        <v>1862.1917311789421</v>
      </c>
      <c r="S84" s="13">
        <v>2007</v>
      </c>
      <c r="T84" s="82">
        <f t="shared" si="25"/>
        <v>-435.34767705140348</v>
      </c>
      <c r="U84" s="82">
        <f t="shared" si="25"/>
        <v>759.66164953510543</v>
      </c>
      <c r="V84" s="82">
        <f t="shared" si="25"/>
        <v>1236.2106353123363</v>
      </c>
      <c r="W84" s="82">
        <f t="shared" si="25"/>
        <v>2967.4209478475677</v>
      </c>
      <c r="X84" s="82">
        <f t="shared" si="25"/>
        <v>2403.7640480675309</v>
      </c>
      <c r="Y84" s="82">
        <f t="shared" si="25"/>
        <v>4036.2358718263931</v>
      </c>
      <c r="Z84" s="82">
        <f t="shared" si="25"/>
        <v>3271.0777744700908</v>
      </c>
      <c r="AA84" s="82">
        <f t="shared" si="25"/>
        <v>1598.8743588901543</v>
      </c>
      <c r="AB84" s="82">
        <f t="shared" si="25"/>
        <v>2274.2725786511182</v>
      </c>
      <c r="AC84" s="82">
        <f t="shared" si="25"/>
        <v>3047.7758806555321</v>
      </c>
      <c r="AD84" s="82">
        <f t="shared" si="25"/>
        <v>2363.5204778415537</v>
      </c>
      <c r="AE84" s="82">
        <f t="shared" si="25"/>
        <v>130.12139158756327</v>
      </c>
      <c r="AF84" s="82">
        <f t="shared" si="25"/>
        <v>-267.87288157905277</v>
      </c>
      <c r="AG84" s="82">
        <f t="shared" si="25"/>
        <v>656.28929410814271</v>
      </c>
      <c r="AH84" s="83">
        <f t="shared" si="25"/>
        <v>1725.7757520884916</v>
      </c>
      <c r="AJ84" s="13">
        <v>2007</v>
      </c>
      <c r="AK84" s="339">
        <f>'FY25 Aurora Prices for SecR'!AF83</f>
        <v>27.132000000000001</v>
      </c>
      <c r="AL84" s="339">
        <f>'FY25 Aurora Prices for SecR'!AG83</f>
        <v>29.084</v>
      </c>
      <c r="AM84" s="339">
        <f>'FY25 Aurora Prices for SecR'!AH83</f>
        <v>37.170999999999999</v>
      </c>
      <c r="AN84" s="339">
        <f>'FY25 Aurora Prices for SecR'!AI83</f>
        <v>28.408999999999999</v>
      </c>
      <c r="AO84" s="339">
        <f>'FY25 Aurora Prices for SecR'!AJ83</f>
        <v>39.363</v>
      </c>
      <c r="AP84" s="339">
        <f>'FY25 Aurora Prices for SecR'!AK83</f>
        <v>19.036000000000001</v>
      </c>
      <c r="AQ84" s="339">
        <f>'FY25 Aurora Prices for SecR'!AL83</f>
        <v>11.028</v>
      </c>
      <c r="AR84" s="339">
        <f>'FY25 Aurora Prices for SecR'!AM83</f>
        <v>14.715999999999999</v>
      </c>
      <c r="AS84" s="339">
        <f>'FY25 Aurora Prices for SecR'!AN83</f>
        <v>14.169</v>
      </c>
      <c r="AT84" s="339">
        <f>'FY25 Aurora Prices for SecR'!AO83</f>
        <v>25.620999999999999</v>
      </c>
      <c r="AU84" s="339">
        <f>'FY25 Aurora Prices for SecR'!AP83</f>
        <v>37.112000000000002</v>
      </c>
      <c r="AV84" s="340">
        <f>'FY25 Aurora Prices for SecR'!AQ83</f>
        <v>32.491999999999997</v>
      </c>
      <c r="AX84" s="13">
        <v>2007</v>
      </c>
      <c r="AY84" s="337">
        <f>'FY25 Aurora Prices for SecR'!AU83</f>
        <v>29.841999999999999</v>
      </c>
      <c r="AZ84" s="337">
        <f>'FY25 Aurora Prices for SecR'!AV83</f>
        <v>31.123000000000001</v>
      </c>
      <c r="BA84" s="337">
        <f>'FY25 Aurora Prices for SecR'!AW83</f>
        <v>38.234999999999999</v>
      </c>
      <c r="BB84" s="337">
        <f>'FY25 Aurora Prices for SecR'!AX83</f>
        <v>29.091999999999999</v>
      </c>
      <c r="BC84" s="337">
        <f>'FY25 Aurora Prices for SecR'!AY83</f>
        <v>36.564</v>
      </c>
      <c r="BD84" s="337">
        <f>'FY25 Aurora Prices for SecR'!AZ83</f>
        <v>21.238</v>
      </c>
      <c r="BE84" s="337">
        <f>'FY25 Aurora Prices for SecR'!BA83</f>
        <v>14.663</v>
      </c>
      <c r="BF84" s="337">
        <f>'FY25 Aurora Prices for SecR'!BB83</f>
        <v>16.219000000000001</v>
      </c>
      <c r="BG84" s="337">
        <f>'FY25 Aurora Prices for SecR'!BC83</f>
        <v>12.839</v>
      </c>
      <c r="BH84" s="337">
        <f>'FY25 Aurora Prices for SecR'!BD83</f>
        <v>27.614000000000001</v>
      </c>
      <c r="BI84" s="337">
        <f>'FY25 Aurora Prices for SecR'!BE83</f>
        <v>40.677</v>
      </c>
      <c r="BJ84" s="338">
        <f>'FY25 Aurora Prices for SecR'!BF83</f>
        <v>35.427999999999997</v>
      </c>
      <c r="BL84" s="13">
        <v>2007</v>
      </c>
      <c r="BM84" s="21">
        <f t="shared" si="21"/>
        <v>-8517015.3914275393</v>
      </c>
      <c r="BN84" s="21">
        <f t="shared" si="21"/>
        <v>18457707.070803795</v>
      </c>
      <c r="BO84" s="21">
        <f t="shared" si="21"/>
        <v>29836817.256959915</v>
      </c>
      <c r="BP84" s="21">
        <f t="shared" si="21"/>
        <v>74819686.995474428</v>
      </c>
      <c r="BQ84" s="21">
        <f t="shared" si="21"/>
        <v>65274692.840964191</v>
      </c>
      <c r="BR84" s="21">
        <f t="shared" si="21"/>
        <v>65079200.246728748</v>
      </c>
      <c r="BS84" s="21">
        <f t="shared" si="21"/>
        <v>12805901.079502817</v>
      </c>
      <c r="BT84" s="21">
        <f t="shared" si="19"/>
        <v>6645697.1462871963</v>
      </c>
      <c r="BU84" s="21">
        <f t="shared" si="19"/>
        <v>31805666.321476955</v>
      </c>
      <c r="BV84" s="21">
        <f t="shared" si="19"/>
        <v>26651725.583012331</v>
      </c>
      <c r="BW84" s="21">
        <f t="shared" si="19"/>
        <v>46941241.14918001</v>
      </c>
      <c r="BX84" s="21">
        <f t="shared" si="19"/>
        <v>2696410.2299895976</v>
      </c>
      <c r="BY84" s="21">
        <f t="shared" si="22"/>
        <v>-1471871.4950716647</v>
      </c>
      <c r="BZ84" s="21">
        <f t="shared" si="22"/>
        <v>-6812907.578267402</v>
      </c>
      <c r="CA84" s="22">
        <f t="shared" si="23"/>
        <v>364212951.45561337</v>
      </c>
      <c r="CC84" s="13">
        <v>2007</v>
      </c>
      <c r="CD84" s="21">
        <f t="shared" si="24"/>
        <v>-9665784.1616545785</v>
      </c>
      <c r="CE84" s="21">
        <f t="shared" si="24"/>
        <v>17022923.653306384</v>
      </c>
      <c r="CF84" s="21">
        <f t="shared" si="24"/>
        <v>35166286.149028376</v>
      </c>
      <c r="CG84" s="21">
        <f t="shared" si="24"/>
        <v>64228188.39979738</v>
      </c>
      <c r="CH84" s="21">
        <f t="shared" si="24"/>
        <v>59062905.655179679</v>
      </c>
      <c r="CI84" s="21">
        <f t="shared" si="24"/>
        <v>63776853.619711615</v>
      </c>
      <c r="CJ84" s="76">
        <f t="shared" si="24"/>
        <v>17266972.826539781</v>
      </c>
      <c r="CK84" s="76">
        <f t="shared" si="16"/>
        <v>8439946.1007862799</v>
      </c>
      <c r="CL84" s="21">
        <f t="shared" si="16"/>
        <v>27443501.653138012</v>
      </c>
      <c r="CM84" s="21">
        <f t="shared" si="16"/>
        <v>28173884.062850188</v>
      </c>
      <c r="CN84" s="21">
        <f t="shared" si="16"/>
        <v>48558093.329486802</v>
      </c>
      <c r="CO84" s="76">
        <f t="shared" si="16"/>
        <v>1905461.224418632</v>
      </c>
      <c r="CP84" s="76">
        <f t="shared" si="17"/>
        <v>-4184165.8383325939</v>
      </c>
      <c r="CQ84" s="21">
        <f t="shared" si="17"/>
        <v>16740732.320397561</v>
      </c>
      <c r="CR84" s="22">
        <f t="shared" si="18"/>
        <v>373935798.99465346</v>
      </c>
    </row>
    <row r="85" spans="2:96" x14ac:dyDescent="0.25">
      <c r="B85" s="13">
        <v>2008</v>
      </c>
      <c r="C85" s="82">
        <f t="shared" si="20"/>
        <v>-377.40689020957871</v>
      </c>
      <c r="D85" s="82">
        <f t="shared" si="20"/>
        <v>905.00765704346395</v>
      </c>
      <c r="E85" s="82">
        <f t="shared" si="20"/>
        <v>-204.08126498645743</v>
      </c>
      <c r="F85" s="82">
        <f t="shared" si="20"/>
        <v>1972.3040073764096</v>
      </c>
      <c r="G85" s="82">
        <f t="shared" si="20"/>
        <v>1310.7186097894146</v>
      </c>
      <c r="H85" s="82">
        <f t="shared" si="20"/>
        <v>1497.0368341452413</v>
      </c>
      <c r="I85" s="82">
        <f t="shared" si="20"/>
        <v>812.22041638933115</v>
      </c>
      <c r="J85" s="82">
        <f t="shared" si="20"/>
        <v>-356.802708042429</v>
      </c>
      <c r="K85" s="82">
        <f t="shared" si="20"/>
        <v>3518.1864565659898</v>
      </c>
      <c r="L85" s="82">
        <f t="shared" si="20"/>
        <v>6513.5341377785726</v>
      </c>
      <c r="M85" s="82">
        <f t="shared" si="20"/>
        <v>3673.2513171475784</v>
      </c>
      <c r="N85" s="82">
        <f t="shared" si="20"/>
        <v>838.31282273365196</v>
      </c>
      <c r="O85" s="82">
        <f t="shared" si="20"/>
        <v>1606.0420104858831</v>
      </c>
      <c r="P85" s="82">
        <f t="shared" si="20"/>
        <v>429.06049147817794</v>
      </c>
      <c r="Q85" s="83">
        <f t="shared" si="20"/>
        <v>1725.4120024601671</v>
      </c>
      <c r="S85" s="13">
        <v>2008</v>
      </c>
      <c r="T85" s="82">
        <f t="shared" si="25"/>
        <v>-427.90082459310361</v>
      </c>
      <c r="U85" s="82">
        <f t="shared" si="25"/>
        <v>923.04259990657556</v>
      </c>
      <c r="V85" s="82">
        <f t="shared" si="25"/>
        <v>-299.71494121120395</v>
      </c>
      <c r="W85" s="82">
        <f t="shared" si="25"/>
        <v>1216.1555306801765</v>
      </c>
      <c r="X85" s="82">
        <f t="shared" si="25"/>
        <v>1138.9463444719404</v>
      </c>
      <c r="Y85" s="82">
        <f t="shared" si="25"/>
        <v>990.7543958193437</v>
      </c>
      <c r="Z85" s="82">
        <f t="shared" si="25"/>
        <v>684.02818205668063</v>
      </c>
      <c r="AA85" s="82">
        <f t="shared" si="25"/>
        <v>-623.95778815422545</v>
      </c>
      <c r="AB85" s="82">
        <f t="shared" si="25"/>
        <v>3307.5114135188287</v>
      </c>
      <c r="AC85" s="82">
        <f t="shared" si="25"/>
        <v>6343.9121108856834</v>
      </c>
      <c r="AD85" s="82">
        <f t="shared" si="25"/>
        <v>3683.7052940977646</v>
      </c>
      <c r="AE85" s="82">
        <f t="shared" si="25"/>
        <v>782.79467959963313</v>
      </c>
      <c r="AF85" s="82">
        <f t="shared" si="25"/>
        <v>1560.9194314448578</v>
      </c>
      <c r="AG85" s="82">
        <f t="shared" si="25"/>
        <v>1333.2831430302931</v>
      </c>
      <c r="AH85" s="83">
        <f t="shared" si="25"/>
        <v>1537.0826929719497</v>
      </c>
      <c r="AJ85" s="13">
        <v>2008</v>
      </c>
      <c r="AK85" s="339">
        <f>'FY25 Aurora Prices for SecR'!AF84</f>
        <v>33.509</v>
      </c>
      <c r="AL85" s="339">
        <f>'FY25 Aurora Prices for SecR'!AG84</f>
        <v>35.447000000000003</v>
      </c>
      <c r="AM85" s="339">
        <f>'FY25 Aurora Prices for SecR'!AH84</f>
        <v>46.703000000000003</v>
      </c>
      <c r="AN85" s="339">
        <f>'FY25 Aurora Prices for SecR'!AI84</f>
        <v>38.753999999999998</v>
      </c>
      <c r="AO85" s="339">
        <f>'FY25 Aurora Prices for SecR'!AJ84</f>
        <v>44.021999999999998</v>
      </c>
      <c r="AP85" s="339">
        <f>'FY25 Aurora Prices for SecR'!AK84</f>
        <v>35.512999999999998</v>
      </c>
      <c r="AQ85" s="339">
        <f>'FY25 Aurora Prices for SecR'!AL84</f>
        <v>25.853000000000002</v>
      </c>
      <c r="AR85" s="339">
        <f>'FY25 Aurora Prices for SecR'!AM84</f>
        <v>15.172000000000001</v>
      </c>
      <c r="AS85" s="339">
        <f>'FY25 Aurora Prices for SecR'!AN84</f>
        <v>0</v>
      </c>
      <c r="AT85" s="339">
        <f>'FY25 Aurora Prices for SecR'!AO84</f>
        <v>19.36</v>
      </c>
      <c r="AU85" s="339">
        <f>'FY25 Aurora Prices for SecR'!AP84</f>
        <v>33.036999999999999</v>
      </c>
      <c r="AV85" s="340">
        <f>'FY25 Aurora Prices for SecR'!AQ84</f>
        <v>31.861000000000001</v>
      </c>
      <c r="AX85" s="13">
        <v>2008</v>
      </c>
      <c r="AY85" s="337">
        <f>'FY25 Aurora Prices for SecR'!AU84</f>
        <v>28.332999999999998</v>
      </c>
      <c r="AZ85" s="337">
        <f>'FY25 Aurora Prices for SecR'!AV84</f>
        <v>33.590000000000003</v>
      </c>
      <c r="BA85" s="337">
        <f>'FY25 Aurora Prices for SecR'!AW84</f>
        <v>42.338999999999999</v>
      </c>
      <c r="BB85" s="337">
        <f>'FY25 Aurora Prices for SecR'!AX84</f>
        <v>37.988999999999997</v>
      </c>
      <c r="BC85" s="337">
        <f>'FY25 Aurora Prices for SecR'!AY84</f>
        <v>40.814999999999998</v>
      </c>
      <c r="BD85" s="337">
        <f>'FY25 Aurora Prices for SecR'!AZ84</f>
        <v>32.206000000000003</v>
      </c>
      <c r="BE85" s="337">
        <f>'FY25 Aurora Prices for SecR'!BA84</f>
        <v>26.427</v>
      </c>
      <c r="BF85" s="337">
        <f>'FY25 Aurora Prices for SecR'!BB84</f>
        <v>14.067</v>
      </c>
      <c r="BG85" s="337">
        <f>'FY25 Aurora Prices for SecR'!BC84</f>
        <v>0</v>
      </c>
      <c r="BH85" s="337">
        <f>'FY25 Aurora Prices for SecR'!BD84</f>
        <v>19.128</v>
      </c>
      <c r="BI85" s="337">
        <f>'FY25 Aurora Prices for SecR'!BE84</f>
        <v>32.186</v>
      </c>
      <c r="BJ85" s="338">
        <f>'FY25 Aurora Prices for SecR'!BF84</f>
        <v>32.860999999999997</v>
      </c>
      <c r="BL85" s="13">
        <v>2008</v>
      </c>
      <c r="BM85" s="21">
        <f t="shared" si="21"/>
        <v>-9409016.4481203817</v>
      </c>
      <c r="BN85" s="21">
        <f t="shared" si="21"/>
        <v>23097460.62183816</v>
      </c>
      <c r="BO85" s="21">
        <f t="shared" si="21"/>
        <v>-7091218.2450849162</v>
      </c>
      <c r="BP85" s="21">
        <f t="shared" si="21"/>
        <v>56867394.109387837</v>
      </c>
      <c r="BQ85" s="21">
        <f t="shared" si="21"/>
        <v>38774705.518180534</v>
      </c>
      <c r="BR85" s="21">
        <f t="shared" si="21"/>
        <v>39554216.20370397</v>
      </c>
      <c r="BS85" s="21">
        <f t="shared" si="21"/>
        <v>7559400.3929688167</v>
      </c>
      <c r="BT85" s="21">
        <f t="shared" si="19"/>
        <v>-3320791.3479675301</v>
      </c>
      <c r="BU85" s="21">
        <f t="shared" si="19"/>
        <v>39713176.139750287</v>
      </c>
      <c r="BV85" s="21">
        <f t="shared" si="19"/>
        <v>0</v>
      </c>
      <c r="BW85" s="21">
        <f t="shared" si="19"/>
        <v>52908924.251982979</v>
      </c>
      <c r="BX85" s="21">
        <f t="shared" si="19"/>
        <v>9970322.6608745977</v>
      </c>
      <c r="BY85" s="21">
        <f t="shared" si="22"/>
        <v>20374583.001762092</v>
      </c>
      <c r="BZ85" s="21">
        <f t="shared" si="22"/>
        <v>9842613.3496700842</v>
      </c>
      <c r="CA85" s="22">
        <f t="shared" si="23"/>
        <v>278841770.20894659</v>
      </c>
      <c r="CC85" s="13">
        <v>2008</v>
      </c>
      <c r="CD85" s="21">
        <f t="shared" si="24"/>
        <v>-9020043.2630181238</v>
      </c>
      <c r="CE85" s="21">
        <f t="shared" si="24"/>
        <v>22323600.67022055</v>
      </c>
      <c r="CF85" s="21">
        <f t="shared" si="24"/>
        <v>-9441085.3865802251</v>
      </c>
      <c r="CG85" s="21">
        <f t="shared" si="24"/>
        <v>34373196.146526866</v>
      </c>
      <c r="CH85" s="21">
        <f t="shared" si="24"/>
        <v>31238655.87334615</v>
      </c>
      <c r="CI85" s="21">
        <f t="shared" si="24"/>
        <v>23739727.637387794</v>
      </c>
      <c r="CJ85" s="76">
        <f t="shared" si="24"/>
        <v>6507652.5961962827</v>
      </c>
      <c r="CK85" s="76">
        <f t="shared" si="16"/>
        <v>-5936159.6883186186</v>
      </c>
      <c r="CL85" s="21">
        <f t="shared" si="16"/>
        <v>34615911.712153211</v>
      </c>
      <c r="CM85" s="21">
        <f t="shared" si="16"/>
        <v>0</v>
      </c>
      <c r="CN85" s="21">
        <f t="shared" si="16"/>
        <v>52423664.659933522</v>
      </c>
      <c r="CO85" s="76">
        <f t="shared" si="16"/>
        <v>9070210.6407337654</v>
      </c>
      <c r="CP85" s="76">
        <f t="shared" si="17"/>
        <v>19292065.083065931</v>
      </c>
      <c r="CQ85" s="21">
        <f t="shared" si="17"/>
        <v>31545372.501445286</v>
      </c>
      <c r="CR85" s="22">
        <f t="shared" si="18"/>
        <v>240732769.18309242</v>
      </c>
    </row>
    <row r="86" spans="2:96" x14ac:dyDescent="0.25">
      <c r="B86" s="13">
        <f>B85+1</f>
        <v>2009</v>
      </c>
      <c r="C86" s="58"/>
      <c r="D86" s="58"/>
      <c r="E86" s="58"/>
      <c r="F86" s="58"/>
      <c r="G86" s="58"/>
      <c r="H86" s="58"/>
      <c r="I86" s="58"/>
      <c r="J86" s="58"/>
      <c r="K86" s="58"/>
      <c r="L86" s="58"/>
      <c r="M86" s="58"/>
      <c r="N86" s="58"/>
      <c r="O86" s="58"/>
      <c r="P86" s="58"/>
      <c r="Q86" s="59"/>
      <c r="S86" s="13">
        <f>S85+1</f>
        <v>2009</v>
      </c>
      <c r="T86" s="82">
        <f t="shared" si="25"/>
        <v>-222.5502042012331</v>
      </c>
      <c r="U86" s="82">
        <f t="shared" si="25"/>
        <v>550.40259060148492</v>
      </c>
      <c r="V86" s="82">
        <f t="shared" si="25"/>
        <v>479.69251508778507</v>
      </c>
      <c r="W86" s="82">
        <f t="shared" si="25"/>
        <v>1836.5479327737667</v>
      </c>
      <c r="X86" s="82">
        <f t="shared" si="25"/>
        <v>1103.63747069479</v>
      </c>
      <c r="Y86" s="82">
        <f t="shared" si="25"/>
        <v>727.79602014117336</v>
      </c>
      <c r="Z86" s="82">
        <f t="shared" si="25"/>
        <v>3063.5059196852008</v>
      </c>
      <c r="AA86" s="82">
        <f t="shared" si="25"/>
        <v>2160.5087641339951</v>
      </c>
      <c r="AB86" s="82">
        <f t="shared" si="25"/>
        <v>2734.3175895591285</v>
      </c>
      <c r="AC86" s="82">
        <f t="shared" si="25"/>
        <v>2753.5785591787626</v>
      </c>
      <c r="AD86" s="82">
        <f t="shared" si="25"/>
        <v>-331.97840822921626</v>
      </c>
      <c r="AE86" s="82">
        <f t="shared" si="25"/>
        <v>-255.88740178274747</v>
      </c>
      <c r="AF86" s="82">
        <f t="shared" si="25"/>
        <v>-590.04890445249293</v>
      </c>
      <c r="AG86" s="82">
        <f t="shared" si="25"/>
        <v>1102.0907900353832</v>
      </c>
      <c r="AH86" s="83">
        <f t="shared" si="25"/>
        <v>996.33158675145205</v>
      </c>
      <c r="AJ86" s="13">
        <f>AJ85+1</f>
        <v>2009</v>
      </c>
      <c r="AK86" s="53"/>
      <c r="AL86" s="53"/>
      <c r="AM86" s="53"/>
      <c r="AN86" s="53"/>
      <c r="AO86" s="53"/>
      <c r="AP86" s="53"/>
      <c r="AQ86" s="53"/>
      <c r="AR86" s="53"/>
      <c r="AS86" s="53"/>
      <c r="AT86" s="53"/>
      <c r="AU86" s="53"/>
      <c r="AV86" s="54"/>
      <c r="AX86" s="13">
        <f>AX85+1</f>
        <v>2009</v>
      </c>
      <c r="AY86" s="337">
        <f>'FY25 Aurora Prices for SecR'!AU85</f>
        <v>27.234999999999999</v>
      </c>
      <c r="AZ86" s="337">
        <f>'FY25 Aurora Prices for SecR'!AV85</f>
        <v>31.425999999999998</v>
      </c>
      <c r="BA86" s="337">
        <f>'FY25 Aurora Prices for SecR'!AW85</f>
        <v>40.959000000000003</v>
      </c>
      <c r="BB86" s="337">
        <f>'FY25 Aurora Prices for SecR'!AX85</f>
        <v>32.819000000000003</v>
      </c>
      <c r="BC86" s="337">
        <f>'FY25 Aurora Prices for SecR'!AY85</f>
        <v>41.69</v>
      </c>
      <c r="BD86" s="337">
        <f>'FY25 Aurora Prices for SecR'!AZ85</f>
        <v>34.576000000000001</v>
      </c>
      <c r="BE86" s="337">
        <f>'FY25 Aurora Prices for SecR'!BA85</f>
        <v>13.074999999999999</v>
      </c>
      <c r="BF86" s="337">
        <f>'FY25 Aurora Prices for SecR'!BB85</f>
        <v>14.202999999999999</v>
      </c>
      <c r="BG86" s="337">
        <f>'FY25 Aurora Prices for SecR'!BC85</f>
        <v>10.8</v>
      </c>
      <c r="BH86" s="337">
        <f>'FY25 Aurora Prices for SecR'!BD85</f>
        <v>36.545000000000002</v>
      </c>
      <c r="BI86" s="337">
        <f>'FY25 Aurora Prices for SecR'!BE85</f>
        <v>40.14</v>
      </c>
      <c r="BJ86" s="338">
        <f>'FY25 Aurora Prices for SecR'!BF85</f>
        <v>33.494</v>
      </c>
      <c r="BL86" s="13">
        <f>BL85+1</f>
        <v>2009</v>
      </c>
      <c r="BM86" s="72"/>
      <c r="BN86" s="72"/>
      <c r="BO86" s="72"/>
      <c r="BP86" s="72"/>
      <c r="BQ86" s="72"/>
      <c r="BR86" s="72"/>
      <c r="BS86" s="72"/>
      <c r="BT86" s="72"/>
      <c r="BU86" s="72"/>
      <c r="BV86" s="72"/>
      <c r="BW86" s="72"/>
      <c r="BX86" s="72"/>
      <c r="BY86" s="72"/>
      <c r="BZ86" s="72"/>
      <c r="CA86" s="73"/>
      <c r="CC86" s="13">
        <f>CC85+1</f>
        <v>2009</v>
      </c>
      <c r="CD86" s="21">
        <f t="shared" si="24"/>
        <v>-4509499.1796969138</v>
      </c>
      <c r="CE86" s="21">
        <f t="shared" si="24"/>
        <v>12453805.304814432</v>
      </c>
      <c r="CF86" s="21">
        <f t="shared" si="24"/>
        <v>14617907.939757559</v>
      </c>
      <c r="CG86" s="21">
        <f t="shared" si="24"/>
        <v>44843607.954642475</v>
      </c>
      <c r="CH86" s="21">
        <f t="shared" si="24"/>
        <v>30919154.214994613</v>
      </c>
      <c r="CI86" s="21">
        <f t="shared" si="24"/>
        <v>18722220.743146501</v>
      </c>
      <c r="CJ86" s="76">
        <f t="shared" si="24"/>
        <v>14419922.363958238</v>
      </c>
      <c r="CK86" s="76">
        <f t="shared" si="16"/>
        <v>10169514.752778715</v>
      </c>
      <c r="CL86" s="21">
        <f t="shared" si="16"/>
        <v>28893621.467034176</v>
      </c>
      <c r="CM86" s="21">
        <f t="shared" si="16"/>
        <v>21411826.876174059</v>
      </c>
      <c r="CN86" s="21">
        <f t="shared" si="16"/>
        <v>-9026320.2909801099</v>
      </c>
      <c r="CO86" s="76">
        <f t="shared" si="16"/>
        <v>-3697675.3107214142</v>
      </c>
      <c r="CP86" s="76">
        <f t="shared" si="17"/>
        <v>-9094872.2014936581</v>
      </c>
      <c r="CQ86" s="21">
        <f t="shared" si="17"/>
        <v>26577668.823440485</v>
      </c>
      <c r="CR86" s="22">
        <f t="shared" si="18"/>
        <v>196700883.45784917</v>
      </c>
    </row>
    <row r="87" spans="2:96" x14ac:dyDescent="0.25">
      <c r="B87" s="13">
        <f t="shared" ref="B87:B95" si="26">B86+1</f>
        <v>2010</v>
      </c>
      <c r="C87" s="58"/>
      <c r="D87" s="58"/>
      <c r="E87" s="58"/>
      <c r="F87" s="58"/>
      <c r="G87" s="58"/>
      <c r="H87" s="58"/>
      <c r="I87" s="58"/>
      <c r="J87" s="58"/>
      <c r="K87" s="58"/>
      <c r="L87" s="58"/>
      <c r="M87" s="58"/>
      <c r="N87" s="58"/>
      <c r="O87" s="58"/>
      <c r="P87" s="58"/>
      <c r="Q87" s="59"/>
      <c r="S87" s="13">
        <f t="shared" ref="S87:S94" si="27">S86+1</f>
        <v>2010</v>
      </c>
      <c r="T87" s="82">
        <f t="shared" si="25"/>
        <v>-254.18500008500359</v>
      </c>
      <c r="U87" s="82">
        <f t="shared" si="25"/>
        <v>124.1080124749451</v>
      </c>
      <c r="V87" s="82">
        <f t="shared" si="25"/>
        <v>-424.39561313236391</v>
      </c>
      <c r="W87" s="82">
        <f t="shared" si="25"/>
        <v>-25.848266115923252</v>
      </c>
      <c r="X87" s="82">
        <f t="shared" si="25"/>
        <v>807.95348821754123</v>
      </c>
      <c r="Y87" s="82">
        <f t="shared" si="25"/>
        <v>-535.37179493884651</v>
      </c>
      <c r="Z87" s="82">
        <f t="shared" si="25"/>
        <v>-889.64317573411972</v>
      </c>
      <c r="AA87" s="82">
        <f t="shared" si="25"/>
        <v>-1188.1074526357161</v>
      </c>
      <c r="AB87" s="82">
        <f t="shared" si="25"/>
        <v>-227.62085794810173</v>
      </c>
      <c r="AC87" s="82">
        <f t="shared" si="25"/>
        <v>5076.6776689460821</v>
      </c>
      <c r="AD87" s="82">
        <f t="shared" si="25"/>
        <v>2314.8950952891646</v>
      </c>
      <c r="AE87" s="82">
        <f t="shared" si="25"/>
        <v>-58.272823861227153</v>
      </c>
      <c r="AF87" s="82">
        <f t="shared" si="25"/>
        <v>-502.87802873509281</v>
      </c>
      <c r="AG87" s="82">
        <f t="shared" si="25"/>
        <v>867.56665044839247</v>
      </c>
      <c r="AH87" s="83">
        <f t="shared" si="25"/>
        <v>453.14446993803631</v>
      </c>
      <c r="AJ87" s="13">
        <f t="shared" ref="AJ87:AJ94" si="28">AJ86+1</f>
        <v>2010</v>
      </c>
      <c r="AK87" s="53"/>
      <c r="AL87" s="53"/>
      <c r="AM87" s="53"/>
      <c r="AN87" s="53"/>
      <c r="AO87" s="53"/>
      <c r="AP87" s="53"/>
      <c r="AQ87" s="53"/>
      <c r="AR87" s="53"/>
      <c r="AS87" s="53"/>
      <c r="AT87" s="53"/>
      <c r="AU87" s="53"/>
      <c r="AV87" s="54"/>
      <c r="AX87" s="13">
        <f t="shared" ref="AX87:AX94" si="29">AX86+1</f>
        <v>2010</v>
      </c>
      <c r="AY87" s="337">
        <f>'FY25 Aurora Prices for SecR'!AU86</f>
        <v>29.959</v>
      </c>
      <c r="AZ87" s="337">
        <f>'FY25 Aurora Prices for SecR'!AV86</f>
        <v>35.743000000000002</v>
      </c>
      <c r="BA87" s="337">
        <f>'FY25 Aurora Prices for SecR'!AW86</f>
        <v>45.326999999999998</v>
      </c>
      <c r="BB87" s="337">
        <f>'FY25 Aurora Prices for SecR'!AX86</f>
        <v>42.508000000000003</v>
      </c>
      <c r="BC87" s="337">
        <f>'FY25 Aurora Prices for SecR'!AY86</f>
        <v>43.526000000000003</v>
      </c>
      <c r="BD87" s="337">
        <f>'FY25 Aurora Prices for SecR'!AZ86</f>
        <v>39.834000000000003</v>
      </c>
      <c r="BE87" s="337">
        <f>'FY25 Aurora Prices for SecR'!BA86</f>
        <v>32.418999999999997</v>
      </c>
      <c r="BF87" s="337">
        <f>'FY25 Aurora Prices for SecR'!BB86</f>
        <v>30.975999999999999</v>
      </c>
      <c r="BG87" s="337">
        <f>'FY25 Aurora Prices for SecR'!BC86</f>
        <v>2.863</v>
      </c>
      <c r="BH87" s="337">
        <f>'FY25 Aurora Prices for SecR'!BD86</f>
        <v>26.59</v>
      </c>
      <c r="BI87" s="337">
        <f>'FY25 Aurora Prices for SecR'!BE86</f>
        <v>41.548999999999999</v>
      </c>
      <c r="BJ87" s="338">
        <f>'FY25 Aurora Prices for SecR'!BF86</f>
        <v>35.438000000000002</v>
      </c>
      <c r="BL87" s="13">
        <f t="shared" ref="BL87:BL94" si="30">BL86+1</f>
        <v>2010</v>
      </c>
      <c r="BM87" s="72"/>
      <c r="BN87" s="72"/>
      <c r="BO87" s="72"/>
      <c r="BP87" s="72"/>
      <c r="BQ87" s="72"/>
      <c r="BR87" s="72"/>
      <c r="BS87" s="72"/>
      <c r="BT87" s="72"/>
      <c r="BU87" s="72"/>
      <c r="BV87" s="72"/>
      <c r="BW87" s="72"/>
      <c r="BX87" s="72"/>
      <c r="BY87" s="72"/>
      <c r="BZ87" s="72"/>
      <c r="CA87" s="73"/>
      <c r="CB87"/>
      <c r="CC87" s="13">
        <f t="shared" ref="CC87:CC94" si="31">CC86+1</f>
        <v>2010</v>
      </c>
      <c r="CD87" s="21">
        <f t="shared" si="24"/>
        <v>-5665655.5426546866</v>
      </c>
      <c r="CE87" s="21">
        <f t="shared" si="24"/>
        <v>3193914.7367222132</v>
      </c>
      <c r="CF87" s="21">
        <f t="shared" si="24"/>
        <v>-14312015.487599289</v>
      </c>
      <c r="CG87" s="21">
        <f t="shared" si="24"/>
        <v>-817476.02346541523</v>
      </c>
      <c r="CH87" s="21">
        <f t="shared" si="24"/>
        <v>23632212.930921305</v>
      </c>
      <c r="CI87" s="21">
        <f t="shared" si="24"/>
        <v>-15866544.059217948</v>
      </c>
      <c r="CJ87" s="76">
        <f t="shared" si="24"/>
        <v>-10382883.161084794</v>
      </c>
      <c r="CK87" s="76">
        <f t="shared" si="16"/>
        <v>-13866211.982519019</v>
      </c>
      <c r="CL87" s="21">
        <f t="shared" si="16"/>
        <v>-5245783.0696754968</v>
      </c>
      <c r="CM87" s="21">
        <f t="shared" si="16"/>
        <v>10464860.279658696</v>
      </c>
      <c r="CN87" s="21">
        <f t="shared" si="16"/>
        <v>45795477.074301735</v>
      </c>
      <c r="CO87" s="76">
        <f t="shared" si="16"/>
        <v>-871623.92109964567</v>
      </c>
      <c r="CP87" s="76">
        <f t="shared" si="17"/>
        <v>-8023326.4189111181</v>
      </c>
      <c r="CQ87" s="21">
        <f t="shared" si="17"/>
        <v>22136275.410184897</v>
      </c>
      <c r="CR87" s="22">
        <f t="shared" si="18"/>
        <v>30171220.765561439</v>
      </c>
    </row>
    <row r="88" spans="2:96" x14ac:dyDescent="0.25">
      <c r="B88" s="13">
        <f t="shared" si="26"/>
        <v>2011</v>
      </c>
      <c r="C88" s="58"/>
      <c r="D88" s="58"/>
      <c r="E88" s="58"/>
      <c r="F88" s="58"/>
      <c r="G88" s="58"/>
      <c r="H88" s="58"/>
      <c r="I88" s="58"/>
      <c r="J88" s="58"/>
      <c r="K88" s="58"/>
      <c r="L88" s="58"/>
      <c r="M88" s="58"/>
      <c r="N88" s="58"/>
      <c r="O88" s="58"/>
      <c r="P88" s="58"/>
      <c r="Q88" s="59"/>
      <c r="S88" s="13">
        <f t="shared" si="27"/>
        <v>2011</v>
      </c>
      <c r="T88" s="82">
        <f t="shared" si="25"/>
        <v>-522.9825473566134</v>
      </c>
      <c r="U88" s="82">
        <f t="shared" si="25"/>
        <v>235.97429593965535</v>
      </c>
      <c r="V88" s="82">
        <f t="shared" si="25"/>
        <v>1363.7877135491053</v>
      </c>
      <c r="W88" s="82">
        <f t="shared" si="25"/>
        <v>3905.7483114530678</v>
      </c>
      <c r="X88" s="82">
        <f t="shared" si="25"/>
        <v>6036.0773576149313</v>
      </c>
      <c r="Y88" s="82">
        <f t="shared" si="25"/>
        <v>3876.9383593325929</v>
      </c>
      <c r="Z88" s="82">
        <f t="shared" si="25"/>
        <v>6243.3306742857412</v>
      </c>
      <c r="AA88" s="82">
        <f t="shared" si="25"/>
        <v>1818.6849005148042</v>
      </c>
      <c r="AB88" s="82">
        <f t="shared" si="25"/>
        <v>4880.4855417213384</v>
      </c>
      <c r="AC88" s="82">
        <f t="shared" si="25"/>
        <v>7099.6244059673827</v>
      </c>
      <c r="AD88" s="82">
        <f t="shared" si="25"/>
        <v>7811.885925384564</v>
      </c>
      <c r="AE88" s="82">
        <f t="shared" si="25"/>
        <v>4551.9301779569923</v>
      </c>
      <c r="AF88" s="82">
        <f t="shared" si="25"/>
        <v>3040.7526579827681</v>
      </c>
      <c r="AG88" s="82">
        <f t="shared" si="25"/>
        <v>1555.1052331078827</v>
      </c>
      <c r="AH88" s="83">
        <f t="shared" si="25"/>
        <v>3591.949899888974</v>
      </c>
      <c r="AJ88" s="13">
        <f t="shared" si="28"/>
        <v>2011</v>
      </c>
      <c r="AK88" s="53"/>
      <c r="AL88" s="53"/>
      <c r="AM88" s="53"/>
      <c r="AN88" s="53"/>
      <c r="AO88" s="53"/>
      <c r="AP88" s="53"/>
      <c r="AQ88" s="53"/>
      <c r="AR88" s="53"/>
      <c r="AS88" s="53"/>
      <c r="AT88" s="53"/>
      <c r="AU88" s="53"/>
      <c r="AV88" s="54"/>
      <c r="AX88" s="13">
        <f t="shared" si="29"/>
        <v>2011</v>
      </c>
      <c r="AY88" s="337">
        <f>'FY25 Aurora Prices for SecR'!AU87</f>
        <v>29.774999999999999</v>
      </c>
      <c r="AZ88" s="337">
        <f>'FY25 Aurora Prices for SecR'!AV87</f>
        <v>35.789000000000001</v>
      </c>
      <c r="BA88" s="337">
        <f>'FY25 Aurora Prices for SecR'!AW87</f>
        <v>39.627000000000002</v>
      </c>
      <c r="BB88" s="337">
        <f>'FY25 Aurora Prices for SecR'!AX87</f>
        <v>25.41</v>
      </c>
      <c r="BC88" s="337">
        <f>'FY25 Aurora Prices for SecR'!AY87</f>
        <v>25.015999999999998</v>
      </c>
      <c r="BD88" s="337">
        <f>'FY25 Aurora Prices for SecR'!AZ87</f>
        <v>22.867999999999999</v>
      </c>
      <c r="BE88" s="337">
        <f>'FY25 Aurora Prices for SecR'!BA87</f>
        <v>6.2350000000000003</v>
      </c>
      <c r="BF88" s="337">
        <f>'FY25 Aurora Prices for SecR'!BB87</f>
        <v>5.2270000000000003</v>
      </c>
      <c r="BG88" s="337">
        <f>'FY25 Aurora Prices for SecR'!BC87</f>
        <v>0</v>
      </c>
      <c r="BH88" s="337">
        <f>'FY25 Aurora Prices for SecR'!BD87</f>
        <v>0</v>
      </c>
      <c r="BI88" s="337">
        <f>'FY25 Aurora Prices for SecR'!BE87</f>
        <v>20.81</v>
      </c>
      <c r="BJ88" s="338">
        <f>'FY25 Aurora Prices for SecR'!BF87</f>
        <v>31.675000000000001</v>
      </c>
      <c r="BL88" s="13">
        <f t="shared" si="30"/>
        <v>2011</v>
      </c>
      <c r="BM88" s="72"/>
      <c r="BN88" s="72"/>
      <c r="BO88" s="72"/>
      <c r="BP88" s="72"/>
      <c r="BQ88" s="72"/>
      <c r="BR88" s="72"/>
      <c r="BS88" s="72"/>
      <c r="BT88" s="72"/>
      <c r="BU88" s="72"/>
      <c r="BV88" s="72"/>
      <c r="BW88" s="72"/>
      <c r="BX88" s="72"/>
      <c r="BY88" s="72"/>
      <c r="BZ88" s="72"/>
      <c r="CA88" s="73"/>
      <c r="CC88" s="13">
        <f t="shared" si="31"/>
        <v>2011</v>
      </c>
      <c r="CD88" s="21">
        <f t="shared" si="24"/>
        <v>-11585423.178572115</v>
      </c>
      <c r="CE88" s="21">
        <f t="shared" si="24"/>
        <v>6080604.5357167143</v>
      </c>
      <c r="CF88" s="21">
        <f t="shared" si="24"/>
        <v>40207854.899258934</v>
      </c>
      <c r="CG88" s="21">
        <f t="shared" si="24"/>
        <v>73838328.057952717</v>
      </c>
      <c r="CH88" s="21">
        <f t="shared" si="24"/>
        <v>101470999.51167992</v>
      </c>
      <c r="CI88" s="21">
        <f t="shared" si="24"/>
        <v>65961422.842505984</v>
      </c>
      <c r="CJ88" s="76">
        <f t="shared" si="24"/>
        <v>14013780.031501777</v>
      </c>
      <c r="CK88" s="76">
        <f t="shared" si="16"/>
        <v>4082220.1276955297</v>
      </c>
      <c r="CL88" s="21">
        <f t="shared" si="16"/>
        <v>18979661.657373615</v>
      </c>
      <c r="CM88" s="21">
        <f t="shared" si="16"/>
        <v>0</v>
      </c>
      <c r="CN88" s="21">
        <f t="shared" si="16"/>
        <v>0</v>
      </c>
      <c r="CO88" s="76">
        <f t="shared" si="16"/>
        <v>34101240.121182598</v>
      </c>
      <c r="CP88" s="76">
        <f t="shared" si="17"/>
        <v>24298776.120046619</v>
      </c>
      <c r="CQ88" s="21">
        <f t="shared" si="17"/>
        <v>35465729.946258374</v>
      </c>
      <c r="CR88" s="22">
        <f t="shared" si="18"/>
        <v>406915194.67260063</v>
      </c>
    </row>
    <row r="89" spans="2:96" x14ac:dyDescent="0.25">
      <c r="B89" s="13">
        <f t="shared" si="26"/>
        <v>2012</v>
      </c>
      <c r="C89" s="58"/>
      <c r="D89" s="58"/>
      <c r="E89" s="58"/>
      <c r="F89" s="58"/>
      <c r="G89" s="58"/>
      <c r="H89" s="58"/>
      <c r="I89" s="58"/>
      <c r="J89" s="58"/>
      <c r="K89" s="58"/>
      <c r="L89" s="58"/>
      <c r="M89" s="58"/>
      <c r="N89" s="58"/>
      <c r="O89" s="58"/>
      <c r="P89" s="58"/>
      <c r="Q89" s="59"/>
      <c r="S89" s="13">
        <f t="shared" si="27"/>
        <v>2012</v>
      </c>
      <c r="T89" s="82">
        <f t="shared" si="25"/>
        <v>183.75958212421665</v>
      </c>
      <c r="U89" s="82">
        <f t="shared" si="25"/>
        <v>853.55908397663552</v>
      </c>
      <c r="V89" s="82">
        <f t="shared" si="25"/>
        <v>609.62182836303509</v>
      </c>
      <c r="W89" s="82">
        <f t="shared" si="25"/>
        <v>1890.5937141287668</v>
      </c>
      <c r="X89" s="82">
        <f t="shared" si="25"/>
        <v>2084.4323388909906</v>
      </c>
      <c r="Y89" s="82">
        <f t="shared" si="25"/>
        <v>3080.8938489299926</v>
      </c>
      <c r="Z89" s="82">
        <f t="shared" si="25"/>
        <v>6092.7443359524414</v>
      </c>
      <c r="AA89" s="82">
        <f t="shared" si="25"/>
        <v>6736.324664613735</v>
      </c>
      <c r="AB89" s="82">
        <f t="shared" si="25"/>
        <v>5798.2232441446376</v>
      </c>
      <c r="AC89" s="82">
        <f t="shared" si="25"/>
        <v>6091.1025014564821</v>
      </c>
      <c r="AD89" s="82">
        <f t="shared" si="25"/>
        <v>6462.3367322345639</v>
      </c>
      <c r="AE89" s="82">
        <f t="shared" si="25"/>
        <v>3841.9510736617922</v>
      </c>
      <c r="AF89" s="82">
        <f t="shared" si="25"/>
        <v>3699.4366989108366</v>
      </c>
      <c r="AG89" s="82">
        <f t="shared" si="25"/>
        <v>1243.8490934600532</v>
      </c>
      <c r="AH89" s="83">
        <f t="shared" si="25"/>
        <v>3126.4171125718676</v>
      </c>
      <c r="AJ89" s="13">
        <f t="shared" si="28"/>
        <v>2012</v>
      </c>
      <c r="AK89" s="53"/>
      <c r="AL89" s="53"/>
      <c r="AM89" s="53"/>
      <c r="AN89" s="53"/>
      <c r="AO89" s="53"/>
      <c r="AP89" s="53"/>
      <c r="AQ89" s="53"/>
      <c r="AR89" s="53"/>
      <c r="AS89" s="53"/>
      <c r="AT89" s="53"/>
      <c r="AU89" s="53"/>
      <c r="AV89" s="54"/>
      <c r="AX89" s="13">
        <f t="shared" si="29"/>
        <v>2012</v>
      </c>
      <c r="AY89" s="337">
        <f>'FY25 Aurora Prices for SecR'!AU88</f>
        <v>24.23</v>
      </c>
      <c r="AZ89" s="337">
        <f>'FY25 Aurora Prices for SecR'!AV88</f>
        <v>32.618000000000002</v>
      </c>
      <c r="BA89" s="337">
        <f>'FY25 Aurora Prices for SecR'!AW88</f>
        <v>41.798000000000002</v>
      </c>
      <c r="BB89" s="337">
        <f>'FY25 Aurora Prices for SecR'!AX88</f>
        <v>31.111999999999998</v>
      </c>
      <c r="BC89" s="337">
        <f>'FY25 Aurora Prices for SecR'!AY88</f>
        <v>36.905000000000001</v>
      </c>
      <c r="BD89" s="337">
        <f>'FY25 Aurora Prices for SecR'!AZ88</f>
        <v>26.573</v>
      </c>
      <c r="BE89" s="337">
        <f>'FY25 Aurora Prices for SecR'!BA88</f>
        <v>0</v>
      </c>
      <c r="BF89" s="337">
        <f>'FY25 Aurora Prices for SecR'!BB88</f>
        <v>2.0680000000000001</v>
      </c>
      <c r="BG89" s="337">
        <f>'FY25 Aurora Prices for SecR'!BC88</f>
        <v>0</v>
      </c>
      <c r="BH89" s="337">
        <f>'FY25 Aurora Prices for SecR'!BD88</f>
        <v>3.3479999999999999</v>
      </c>
      <c r="BI89" s="337">
        <f>'FY25 Aurora Prices for SecR'!BE88</f>
        <v>22.890999999999998</v>
      </c>
      <c r="BJ89" s="338">
        <f>'FY25 Aurora Prices for SecR'!BF88</f>
        <v>32.450000000000003</v>
      </c>
      <c r="BL89" s="13">
        <f t="shared" si="30"/>
        <v>2012</v>
      </c>
      <c r="BM89" s="72"/>
      <c r="BN89" s="72"/>
      <c r="BO89" s="72"/>
      <c r="BP89" s="72"/>
      <c r="BQ89" s="72"/>
      <c r="BR89" s="72"/>
      <c r="BS89" s="72"/>
      <c r="BT89" s="72"/>
      <c r="BU89" s="72"/>
      <c r="BV89" s="72"/>
      <c r="BW89" s="72"/>
      <c r="BX89" s="72"/>
      <c r="BY89" s="72"/>
      <c r="BZ89" s="72"/>
      <c r="CA89" s="73"/>
      <c r="CB89"/>
      <c r="CC89" s="13">
        <f t="shared" si="31"/>
        <v>2012</v>
      </c>
      <c r="CD89" s="21">
        <f t="shared" si="24"/>
        <v>3312656.0381031088</v>
      </c>
      <c r="CE89" s="21">
        <f t="shared" si="24"/>
        <v>20045800.944827929</v>
      </c>
      <c r="CF89" s="21">
        <f t="shared" si="24"/>
        <v>18957844.047347095</v>
      </c>
      <c r="CG89" s="21">
        <f t="shared" si="24"/>
        <v>43762192.815676801</v>
      </c>
      <c r="CH89" s="21">
        <f t="shared" si="24"/>
        <v>51694255.513670795</v>
      </c>
      <c r="CI89" s="21">
        <f t="shared" si="24"/>
        <v>60910232.632226817</v>
      </c>
      <c r="CJ89" s="76">
        <f t="shared" si="24"/>
        <v>0</v>
      </c>
      <c r="CK89" s="76">
        <f t="shared" si="16"/>
        <v>0</v>
      </c>
      <c r="CL89" s="21">
        <f t="shared" si="16"/>
        <v>8921099.897654986</v>
      </c>
      <c r="CM89" s="21">
        <f t="shared" si="16"/>
        <v>0</v>
      </c>
      <c r="CN89" s="21">
        <f t="shared" si="16"/>
        <v>16097112.114363858</v>
      </c>
      <c r="CO89" s="76">
        <f t="shared" si="16"/>
        <v>31660596.729789145</v>
      </c>
      <c r="CP89" s="76">
        <f t="shared" si="17"/>
        <v>32518581.302310895</v>
      </c>
      <c r="CQ89" s="21">
        <f t="shared" si="17"/>
        <v>29061290.219600689</v>
      </c>
      <c r="CR89" s="22">
        <f t="shared" si="18"/>
        <v>316941662.25557208</v>
      </c>
    </row>
    <row r="90" spans="2:96" x14ac:dyDescent="0.25">
      <c r="B90" s="13">
        <f t="shared" si="26"/>
        <v>2013</v>
      </c>
      <c r="C90" s="58"/>
      <c r="D90" s="58"/>
      <c r="E90" s="58"/>
      <c r="F90" s="58"/>
      <c r="G90" s="58"/>
      <c r="H90" s="58"/>
      <c r="I90" s="58"/>
      <c r="J90" s="58"/>
      <c r="K90" s="58"/>
      <c r="L90" s="58"/>
      <c r="M90" s="58"/>
      <c r="N90" s="58"/>
      <c r="O90" s="58"/>
      <c r="P90" s="58"/>
      <c r="Q90" s="59"/>
      <c r="S90" s="13">
        <f t="shared" si="27"/>
        <v>2013</v>
      </c>
      <c r="T90" s="82">
        <f t="shared" si="25"/>
        <v>-335.9335248002435</v>
      </c>
      <c r="U90" s="82">
        <f t="shared" si="25"/>
        <v>2003.0957596542758</v>
      </c>
      <c r="V90" s="82">
        <f t="shared" si="25"/>
        <v>2892.8350908897755</v>
      </c>
      <c r="W90" s="82">
        <f t="shared" si="25"/>
        <v>2187.9547304791668</v>
      </c>
      <c r="X90" s="82">
        <f t="shared" si="25"/>
        <v>1394.9478310343202</v>
      </c>
      <c r="Y90" s="82">
        <f t="shared" si="25"/>
        <v>318.12905556944315</v>
      </c>
      <c r="Z90" s="82">
        <f t="shared" si="25"/>
        <v>4487.6852693249411</v>
      </c>
      <c r="AA90" s="82">
        <f t="shared" si="25"/>
        <v>2199.8245020851036</v>
      </c>
      <c r="AB90" s="82">
        <f t="shared" si="25"/>
        <v>2753.5007513395485</v>
      </c>
      <c r="AC90" s="82">
        <f t="shared" si="25"/>
        <v>4833.5702809656832</v>
      </c>
      <c r="AD90" s="82">
        <f t="shared" si="25"/>
        <v>2761.9118213514648</v>
      </c>
      <c r="AE90" s="82">
        <f t="shared" si="25"/>
        <v>1183.0941955059734</v>
      </c>
      <c r="AF90" s="82">
        <f t="shared" si="25"/>
        <v>425.06589271129724</v>
      </c>
      <c r="AG90" s="82">
        <f t="shared" si="25"/>
        <v>1441.6406598152225</v>
      </c>
      <c r="AH90" s="83">
        <f t="shared" si="25"/>
        <v>1952.741031891328</v>
      </c>
      <c r="AJ90" s="13">
        <f t="shared" si="28"/>
        <v>2013</v>
      </c>
      <c r="AK90" s="53"/>
      <c r="AL90" s="53"/>
      <c r="AM90" s="53"/>
      <c r="AN90" s="53"/>
      <c r="AO90" s="53"/>
      <c r="AP90" s="53"/>
      <c r="AQ90" s="53"/>
      <c r="AR90" s="53"/>
      <c r="AS90" s="53"/>
      <c r="AT90" s="53"/>
      <c r="AU90" s="53"/>
      <c r="AV90" s="54"/>
      <c r="AX90" s="13">
        <f t="shared" si="29"/>
        <v>2013</v>
      </c>
      <c r="AY90" s="337">
        <f>'FY25 Aurora Prices for SecR'!AU89</f>
        <v>28.864000000000001</v>
      </c>
      <c r="AZ90" s="337">
        <f>'FY25 Aurora Prices for SecR'!AV89</f>
        <v>27.425000000000001</v>
      </c>
      <c r="BA90" s="337">
        <f>'FY25 Aurora Prices for SecR'!AW89</f>
        <v>33.569000000000003</v>
      </c>
      <c r="BB90" s="337">
        <f>'FY25 Aurora Prices for SecR'!AX89</f>
        <v>32.780999999999999</v>
      </c>
      <c r="BC90" s="337">
        <f>'FY25 Aurora Prices for SecR'!AY89</f>
        <v>41.164999999999999</v>
      </c>
      <c r="BD90" s="337">
        <f>'FY25 Aurora Prices for SecR'!AZ89</f>
        <v>37.093000000000004</v>
      </c>
      <c r="BE90" s="337">
        <f>'FY25 Aurora Prices for SecR'!BA89</f>
        <v>10.676</v>
      </c>
      <c r="BF90" s="337">
        <f>'FY25 Aurora Prices for SecR'!BB89</f>
        <v>15.348000000000001</v>
      </c>
      <c r="BG90" s="337">
        <f>'FY25 Aurora Prices for SecR'!BC89</f>
        <v>4.8410000000000002</v>
      </c>
      <c r="BH90" s="337">
        <f>'FY25 Aurora Prices for SecR'!BD89</f>
        <v>27.271999999999998</v>
      </c>
      <c r="BI90" s="337">
        <f>'FY25 Aurora Prices for SecR'!BE89</f>
        <v>36.902000000000001</v>
      </c>
      <c r="BJ90" s="338">
        <f>'FY25 Aurora Prices for SecR'!BF89</f>
        <v>33.188000000000002</v>
      </c>
      <c r="BL90" s="13">
        <f t="shared" si="30"/>
        <v>2013</v>
      </c>
      <c r="BM90" s="72"/>
      <c r="BN90" s="72"/>
      <c r="BO90" s="72"/>
      <c r="BP90" s="72"/>
      <c r="BQ90" s="72"/>
      <c r="BR90" s="72"/>
      <c r="BS90" s="72"/>
      <c r="BT90" s="72"/>
      <c r="BU90" s="72"/>
      <c r="BV90" s="72"/>
      <c r="BW90" s="72"/>
      <c r="BX90" s="72"/>
      <c r="BY90" s="72"/>
      <c r="BZ90" s="72"/>
      <c r="CA90" s="73"/>
      <c r="CB90"/>
      <c r="CC90" s="13">
        <f t="shared" si="31"/>
        <v>2013</v>
      </c>
      <c r="CD90" s="21">
        <f t="shared" si="24"/>
        <v>-7214110.6333166668</v>
      </c>
      <c r="CE90" s="21">
        <f t="shared" si="24"/>
        <v>39553128.870133325</v>
      </c>
      <c r="CF90" s="21">
        <f t="shared" si="24"/>
        <v>72249528.387562692</v>
      </c>
      <c r="CG90" s="21">
        <f t="shared" si="24"/>
        <v>53362167.95075915</v>
      </c>
      <c r="CH90" s="21">
        <f t="shared" si="24"/>
        <v>38588274.456162669</v>
      </c>
      <c r="CI90" s="21">
        <f t="shared" si="24"/>
        <v>8779468.6273285933</v>
      </c>
      <c r="CJ90" s="76">
        <f t="shared" si="24"/>
        <v>17247790.056712706</v>
      </c>
      <c r="CK90" s="76">
        <f t="shared" si="16"/>
        <v>8454717.4983338043</v>
      </c>
      <c r="CL90" s="21">
        <f t="shared" si="16"/>
        <v>31441982.771480184</v>
      </c>
      <c r="CM90" s="21">
        <f t="shared" si="16"/>
        <v>16847505.88571151</v>
      </c>
      <c r="CN90" s="21">
        <f t="shared" si="16"/>
        <v>56040207.238771476</v>
      </c>
      <c r="CO90" s="76">
        <f t="shared" si="16"/>
        <v>15717075.120922115</v>
      </c>
      <c r="CP90" s="76">
        <f t="shared" si="17"/>
        <v>6023340.1239676001</v>
      </c>
      <c r="CQ90" s="21">
        <f t="shared" si="17"/>
        <v>34448522.556922272</v>
      </c>
      <c r="CR90" s="22">
        <f t="shared" si="18"/>
        <v>391539598.9114514</v>
      </c>
    </row>
    <row r="91" spans="2:96" x14ac:dyDescent="0.25">
      <c r="B91" s="13">
        <f t="shared" si="26"/>
        <v>2014</v>
      </c>
      <c r="C91" s="58"/>
      <c r="D91" s="58"/>
      <c r="E91" s="58"/>
      <c r="F91" s="58"/>
      <c r="G91" s="58"/>
      <c r="H91" s="58"/>
      <c r="I91" s="58"/>
      <c r="J91" s="58"/>
      <c r="K91" s="58"/>
      <c r="L91" s="58"/>
      <c r="M91" s="58"/>
      <c r="N91" s="58"/>
      <c r="O91" s="58"/>
      <c r="P91" s="58"/>
      <c r="Q91" s="59"/>
      <c r="S91" s="13">
        <f t="shared" si="27"/>
        <v>2014</v>
      </c>
      <c r="T91" s="82">
        <f t="shared" si="25"/>
        <v>-117.73163425677285</v>
      </c>
      <c r="U91" s="82">
        <f t="shared" si="25"/>
        <v>390.89227129238498</v>
      </c>
      <c r="V91" s="82">
        <f t="shared" si="25"/>
        <v>-436.38650700251401</v>
      </c>
      <c r="W91" s="82">
        <f t="shared" si="25"/>
        <v>1663.4508356096667</v>
      </c>
      <c r="X91" s="82">
        <f t="shared" si="25"/>
        <v>586.842371238341</v>
      </c>
      <c r="Y91" s="82">
        <f t="shared" si="25"/>
        <v>4730.9918810988929</v>
      </c>
      <c r="Z91" s="82">
        <f t="shared" si="25"/>
        <v>4594.9913889073405</v>
      </c>
      <c r="AA91" s="82">
        <f t="shared" si="25"/>
        <v>2981.560887345925</v>
      </c>
      <c r="AB91" s="82">
        <f t="shared" si="25"/>
        <v>2922.8172500117489</v>
      </c>
      <c r="AC91" s="82">
        <f t="shared" si="25"/>
        <v>4094.6148103247833</v>
      </c>
      <c r="AD91" s="82">
        <f t="shared" si="25"/>
        <v>3771.5097879672649</v>
      </c>
      <c r="AE91" s="82">
        <f t="shared" si="25"/>
        <v>2318.7262654327533</v>
      </c>
      <c r="AF91" s="82">
        <f t="shared" si="25"/>
        <v>1452.1448806822973</v>
      </c>
      <c r="AG91" s="82">
        <f t="shared" si="25"/>
        <v>1207.8561780655327</v>
      </c>
      <c r="AH91" s="83">
        <f t="shared" si="25"/>
        <v>1960.1644960097583</v>
      </c>
      <c r="AJ91" s="13">
        <f t="shared" si="28"/>
        <v>2014</v>
      </c>
      <c r="AK91" s="53"/>
      <c r="AL91" s="53"/>
      <c r="AM91" s="53"/>
      <c r="AN91" s="53"/>
      <c r="AO91" s="53"/>
      <c r="AP91" s="53"/>
      <c r="AQ91" s="53"/>
      <c r="AR91" s="53"/>
      <c r="AS91" s="53"/>
      <c r="AT91" s="53"/>
      <c r="AU91" s="53"/>
      <c r="AV91" s="54"/>
      <c r="AX91" s="13">
        <f t="shared" si="29"/>
        <v>2014</v>
      </c>
      <c r="AY91" s="337">
        <f>'FY25 Aurora Prices for SecR'!AU90</f>
        <v>26.585000000000001</v>
      </c>
      <c r="AZ91" s="337">
        <f>'FY25 Aurora Prices for SecR'!AV90</f>
        <v>33.892000000000003</v>
      </c>
      <c r="BA91" s="337">
        <f>'FY25 Aurora Prices for SecR'!AW90</f>
        <v>44.02</v>
      </c>
      <c r="BB91" s="337">
        <f>'FY25 Aurora Prices for SecR'!AX90</f>
        <v>34.901000000000003</v>
      </c>
      <c r="BC91" s="337">
        <f>'FY25 Aurora Prices for SecR'!AY90</f>
        <v>42.753</v>
      </c>
      <c r="BD91" s="337">
        <f>'FY25 Aurora Prices for SecR'!AZ90</f>
        <v>18.221</v>
      </c>
      <c r="BE91" s="337">
        <f>'FY25 Aurora Prices for SecR'!BA90</f>
        <v>8.08</v>
      </c>
      <c r="BF91" s="337">
        <f>'FY25 Aurora Prices for SecR'!BB90</f>
        <v>13.462999999999999</v>
      </c>
      <c r="BG91" s="337">
        <f>'FY25 Aurora Prices for SecR'!BC90</f>
        <v>6.3780000000000001</v>
      </c>
      <c r="BH91" s="337">
        <f>'FY25 Aurora Prices for SecR'!BD90</f>
        <v>19.564</v>
      </c>
      <c r="BI91" s="337">
        <f>'FY25 Aurora Prices for SecR'!BE90</f>
        <v>29.283000000000001</v>
      </c>
      <c r="BJ91" s="338">
        <f>'FY25 Aurora Prices for SecR'!BF90</f>
        <v>32.356999999999999</v>
      </c>
      <c r="BL91" s="13">
        <f t="shared" si="30"/>
        <v>2014</v>
      </c>
      <c r="BM91" s="72"/>
      <c r="BN91" s="72"/>
      <c r="BO91" s="72"/>
      <c r="BP91" s="72"/>
      <c r="BQ91" s="72"/>
      <c r="BR91" s="72"/>
      <c r="BS91" s="72"/>
      <c r="BT91" s="72"/>
      <c r="BU91" s="72"/>
      <c r="BV91" s="72"/>
      <c r="BW91" s="72"/>
      <c r="BX91" s="72"/>
      <c r="BY91" s="72"/>
      <c r="BZ91" s="72"/>
      <c r="CA91" s="73"/>
      <c r="CB91"/>
      <c r="CC91" s="13">
        <f t="shared" si="31"/>
        <v>2014</v>
      </c>
      <c r="CD91" s="21">
        <f t="shared" si="24"/>
        <v>-2328642.2495569317</v>
      </c>
      <c r="CE91" s="21">
        <f t="shared" si="24"/>
        <v>9538647.0182218887</v>
      </c>
      <c r="CF91" s="21">
        <f t="shared" si="24"/>
        <v>-14292042.124458497</v>
      </c>
      <c r="CG91" s="21">
        <f t="shared" si="24"/>
        <v>43193736.624528065</v>
      </c>
      <c r="CH91" s="21">
        <f t="shared" si="24"/>
        <v>16859990.715155479</v>
      </c>
      <c r="CI91" s="21">
        <f t="shared" si="24"/>
        <v>64135331.880734183</v>
      </c>
      <c r="CJ91" s="76">
        <f t="shared" si="24"/>
        <v>13365910.952053672</v>
      </c>
      <c r="CK91" s="76">
        <f t="shared" si="16"/>
        <v>8672764.309111828</v>
      </c>
      <c r="CL91" s="21">
        <f t="shared" si="16"/>
        <v>29276317.145859685</v>
      </c>
      <c r="CM91" s="21">
        <f t="shared" si="16"/>
        <v>18803126.347381059</v>
      </c>
      <c r="CN91" s="21">
        <f t="shared" si="16"/>
        <v>54896648.213892922</v>
      </c>
      <c r="CO91" s="76">
        <f t="shared" si="16"/>
        <v>24443734.043040238</v>
      </c>
      <c r="CP91" s="76">
        <f t="shared" si="17"/>
        <v>16328892.879751571</v>
      </c>
      <c r="CQ91" s="21">
        <f t="shared" si="17"/>
        <v>28139473.694639836</v>
      </c>
      <c r="CR91" s="22">
        <f t="shared" si="18"/>
        <v>311033889.45035505</v>
      </c>
    </row>
    <row r="92" spans="2:96" x14ac:dyDescent="0.25">
      <c r="B92" s="13">
        <f t="shared" si="26"/>
        <v>2015</v>
      </c>
      <c r="C92" s="58"/>
      <c r="D92" s="58"/>
      <c r="E92" s="58"/>
      <c r="F92" s="58"/>
      <c r="G92" s="58"/>
      <c r="H92" s="58"/>
      <c r="I92" s="58"/>
      <c r="J92" s="58"/>
      <c r="K92" s="58"/>
      <c r="L92" s="58"/>
      <c r="M92" s="58"/>
      <c r="N92" s="58"/>
      <c r="O92" s="58"/>
      <c r="P92" s="58"/>
      <c r="Q92" s="59"/>
      <c r="S92" s="13">
        <f t="shared" si="27"/>
        <v>2015</v>
      </c>
      <c r="T92" s="82">
        <f t="shared" si="25"/>
        <v>-384.40002214953347</v>
      </c>
      <c r="U92" s="82">
        <f t="shared" si="25"/>
        <v>1906.3399767080955</v>
      </c>
      <c r="V92" s="82">
        <f t="shared" si="25"/>
        <v>2638.8901176625768</v>
      </c>
      <c r="W92" s="82">
        <f t="shared" si="25"/>
        <v>3831.908321189967</v>
      </c>
      <c r="X92" s="82">
        <f t="shared" si="25"/>
        <v>5235.2783285555306</v>
      </c>
      <c r="Y92" s="82">
        <f t="shared" si="25"/>
        <v>5552.5016206132932</v>
      </c>
      <c r="Z92" s="82">
        <f t="shared" si="25"/>
        <v>2612.05072160691</v>
      </c>
      <c r="AA92" s="82">
        <f t="shared" si="25"/>
        <v>375.07829175958432</v>
      </c>
      <c r="AB92" s="82">
        <f t="shared" si="25"/>
        <v>556.00150963218857</v>
      </c>
      <c r="AC92" s="82">
        <f t="shared" si="25"/>
        <v>429.06779156627272</v>
      </c>
      <c r="AD92" s="82">
        <f t="shared" si="25"/>
        <v>-417.47264053093568</v>
      </c>
      <c r="AE92" s="82">
        <f t="shared" si="25"/>
        <v>63.480110331823198</v>
      </c>
      <c r="AF92" s="82">
        <f t="shared" si="25"/>
        <v>-246.57130890668213</v>
      </c>
      <c r="AG92" s="82">
        <f t="shared" si="25"/>
        <v>682.6097929165926</v>
      </c>
      <c r="AH92" s="83">
        <f t="shared" si="25"/>
        <v>1705.5123916786215</v>
      </c>
      <c r="AJ92" s="13">
        <f t="shared" si="28"/>
        <v>2015</v>
      </c>
      <c r="AK92" s="53"/>
      <c r="AL92" s="53"/>
      <c r="AM92" s="53"/>
      <c r="AN92" s="53"/>
      <c r="AO92" s="53"/>
      <c r="AP92" s="53"/>
      <c r="AQ92" s="53"/>
      <c r="AR92" s="53"/>
      <c r="AS92" s="53"/>
      <c r="AT92" s="53"/>
      <c r="AU92" s="53"/>
      <c r="AV92" s="54"/>
      <c r="AX92" s="13">
        <f t="shared" si="29"/>
        <v>2015</v>
      </c>
      <c r="AY92" s="337">
        <f>'FY25 Aurora Prices for SecR'!AU91</f>
        <v>27.97</v>
      </c>
      <c r="AZ92" s="337">
        <f>'FY25 Aurora Prices for SecR'!AV91</f>
        <v>27.768999999999998</v>
      </c>
      <c r="BA92" s="337">
        <f>'FY25 Aurora Prices for SecR'!AW91</f>
        <v>32.993000000000002</v>
      </c>
      <c r="BB92" s="337">
        <f>'FY25 Aurora Prices for SecR'!AX91</f>
        <v>24.759</v>
      </c>
      <c r="BC92" s="337">
        <f>'FY25 Aurora Prices for SecR'!AY91</f>
        <v>26.905000000000001</v>
      </c>
      <c r="BD92" s="337">
        <f>'FY25 Aurora Prices for SecR'!AZ91</f>
        <v>16.902000000000001</v>
      </c>
      <c r="BE92" s="337">
        <f>'FY25 Aurora Prices for SecR'!BA91</f>
        <v>18.684999999999999</v>
      </c>
      <c r="BF92" s="337">
        <f>'FY25 Aurora Prices for SecR'!BB91</f>
        <v>27.870999999999999</v>
      </c>
      <c r="BG92" s="337">
        <f>'FY25 Aurora Prices for SecR'!BC91</f>
        <v>28.452999999999999</v>
      </c>
      <c r="BH92" s="337">
        <f>'FY25 Aurora Prices for SecR'!BD91</f>
        <v>42.003</v>
      </c>
      <c r="BI92" s="337">
        <f>'FY25 Aurora Prices for SecR'!BE91</f>
        <v>43.290999999999997</v>
      </c>
      <c r="BJ92" s="338">
        <f>'FY25 Aurora Prices for SecR'!BF91</f>
        <v>37.823</v>
      </c>
      <c r="BL92" s="13">
        <f t="shared" si="30"/>
        <v>2015</v>
      </c>
      <c r="BM92" s="72"/>
      <c r="BN92" s="72"/>
      <c r="BO92" s="72"/>
      <c r="BP92" s="72"/>
      <c r="BQ92" s="72"/>
      <c r="BR92" s="72"/>
      <c r="BS92" s="72"/>
      <c r="BT92" s="72"/>
      <c r="BU92" s="72"/>
      <c r="BV92" s="72"/>
      <c r="BW92" s="72"/>
      <c r="BX92" s="72"/>
      <c r="BY92" s="72"/>
      <c r="BZ92" s="72"/>
      <c r="CA92" s="73"/>
      <c r="CB92"/>
      <c r="CC92" s="13">
        <f t="shared" si="31"/>
        <v>2015</v>
      </c>
      <c r="CD92" s="21">
        <f t="shared" si="24"/>
        <v>-7999241.4529247042</v>
      </c>
      <c r="CE92" s="21">
        <f t="shared" si="24"/>
        <v>38114751.465509117</v>
      </c>
      <c r="CF92" s="21">
        <f t="shared" si="24"/>
        <v>64776286.829118803</v>
      </c>
      <c r="CG92" s="21">
        <f t="shared" si="24"/>
        <v>70586418.284510747</v>
      </c>
      <c r="CH92" s="21">
        <f t="shared" si="24"/>
        <v>94654669.824816555</v>
      </c>
      <c r="CI92" s="21">
        <f t="shared" si="24"/>
        <v>69823196.49935478</v>
      </c>
      <c r="CJ92" s="76">
        <f t="shared" si="24"/>
        <v>17570220.383961041</v>
      </c>
      <c r="CK92" s="76">
        <f t="shared" si="16"/>
        <v>2523001.63735002</v>
      </c>
      <c r="CL92" s="21">
        <f t="shared" si="16"/>
        <v>11529260.647769293</v>
      </c>
      <c r="CM92" s="21">
        <f t="shared" si="16"/>
        <v>8789951.4288733136</v>
      </c>
      <c r="CN92" s="21">
        <f t="shared" si="16"/>
        <v>-13046116.870244343</v>
      </c>
      <c r="CO92" s="76">
        <f t="shared" si="16"/>
        <v>989322.28429498489</v>
      </c>
      <c r="CP92" s="76">
        <f t="shared" si="17"/>
        <v>-4098938.3170096036</v>
      </c>
      <c r="CQ92" s="21">
        <f t="shared" si="17"/>
        <v>18589212.142188683</v>
      </c>
      <c r="CR92" s="22">
        <f t="shared" si="18"/>
        <v>372801994.78756863</v>
      </c>
    </row>
    <row r="93" spans="2:96" x14ac:dyDescent="0.25">
      <c r="B93" s="13">
        <f t="shared" si="26"/>
        <v>2016</v>
      </c>
      <c r="C93" s="58"/>
      <c r="D93" s="58"/>
      <c r="E93" s="58"/>
      <c r="F93" s="58"/>
      <c r="G93" s="58"/>
      <c r="H93" s="58"/>
      <c r="I93" s="58"/>
      <c r="J93" s="58"/>
      <c r="K93" s="58"/>
      <c r="L93" s="58"/>
      <c r="M93" s="58"/>
      <c r="N93" s="58"/>
      <c r="O93" s="58"/>
      <c r="P93" s="58"/>
      <c r="Q93" s="59"/>
      <c r="S93" s="13">
        <f t="shared" si="27"/>
        <v>2016</v>
      </c>
      <c r="T93" s="82">
        <f t="shared" si="25"/>
        <v>-364.36800149115334</v>
      </c>
      <c r="U93" s="82">
        <f t="shared" si="25"/>
        <v>179.52310417951503</v>
      </c>
      <c r="V93" s="82">
        <f t="shared" si="25"/>
        <v>338.10383406564506</v>
      </c>
      <c r="W93" s="82">
        <f t="shared" si="25"/>
        <v>449.45637435062599</v>
      </c>
      <c r="X93" s="82">
        <f t="shared" si="25"/>
        <v>95.121393476611047</v>
      </c>
      <c r="Y93" s="82">
        <f t="shared" si="25"/>
        <v>3412.1696203270931</v>
      </c>
      <c r="Z93" s="82">
        <f t="shared" si="25"/>
        <v>5550.6645693255405</v>
      </c>
      <c r="AA93" s="82">
        <f t="shared" si="25"/>
        <v>5137.5655657558336</v>
      </c>
      <c r="AB93" s="82">
        <f t="shared" si="25"/>
        <v>3302.937410463579</v>
      </c>
      <c r="AC93" s="82">
        <f t="shared" si="25"/>
        <v>2189.2588205164029</v>
      </c>
      <c r="AD93" s="82">
        <f t="shared" si="25"/>
        <v>-12.964471681695613</v>
      </c>
      <c r="AE93" s="82">
        <f t="shared" si="25"/>
        <v>-165.0428514874875</v>
      </c>
      <c r="AF93" s="82">
        <f t="shared" si="25"/>
        <v>-256.75336265102214</v>
      </c>
      <c r="AG93" s="82">
        <f t="shared" si="25"/>
        <v>1164.5823555120733</v>
      </c>
      <c r="AH93" s="83">
        <f t="shared" si="25"/>
        <v>1243.3701997311464</v>
      </c>
      <c r="AJ93" s="13">
        <f t="shared" si="28"/>
        <v>2016</v>
      </c>
      <c r="AK93" s="53"/>
      <c r="AL93" s="53"/>
      <c r="AM93" s="53"/>
      <c r="AN93" s="53"/>
      <c r="AO93" s="53"/>
      <c r="AP93" s="53"/>
      <c r="AQ93" s="53"/>
      <c r="AR93" s="53"/>
      <c r="AS93" s="53"/>
      <c r="AT93" s="53"/>
      <c r="AU93" s="53"/>
      <c r="AV93" s="54"/>
      <c r="AX93" s="13">
        <f t="shared" si="29"/>
        <v>2016</v>
      </c>
      <c r="AY93" s="337">
        <f>'FY25 Aurora Prices for SecR'!AU92</f>
        <v>31.218</v>
      </c>
      <c r="AZ93" s="337">
        <f>'FY25 Aurora Prices for SecR'!AV92</f>
        <v>34.825000000000003</v>
      </c>
      <c r="BA93" s="337">
        <f>'FY25 Aurora Prices for SecR'!AW92</f>
        <v>40.564</v>
      </c>
      <c r="BB93" s="337">
        <f>'FY25 Aurora Prices for SecR'!AX92</f>
        <v>38.119</v>
      </c>
      <c r="BC93" s="337">
        <f>'FY25 Aurora Prices for SecR'!AY92</f>
        <v>42.64</v>
      </c>
      <c r="BD93" s="337">
        <f>'FY25 Aurora Prices for SecR'!AZ92</f>
        <v>26.939</v>
      </c>
      <c r="BE93" s="337">
        <f>'FY25 Aurora Prices for SecR'!BA92</f>
        <v>3.2120000000000002</v>
      </c>
      <c r="BF93" s="337">
        <f>'FY25 Aurora Prices for SecR'!BB92</f>
        <v>13.074999999999999</v>
      </c>
      <c r="BG93" s="337">
        <f>'FY25 Aurora Prices for SecR'!BC92</f>
        <v>16.937999999999999</v>
      </c>
      <c r="BH93" s="337">
        <f>'FY25 Aurora Prices for SecR'!BD92</f>
        <v>37.835999999999999</v>
      </c>
      <c r="BI93" s="337">
        <f>'FY25 Aurora Prices for SecR'!BE92</f>
        <v>43.308999999999997</v>
      </c>
      <c r="BJ93" s="338">
        <f>'FY25 Aurora Prices for SecR'!BF92</f>
        <v>34.753</v>
      </c>
      <c r="BL93" s="13">
        <f t="shared" si="30"/>
        <v>2016</v>
      </c>
      <c r="BM93" s="72"/>
      <c r="BN93" s="72"/>
      <c r="BO93" s="72"/>
      <c r="BP93" s="72"/>
      <c r="BQ93" s="72"/>
      <c r="BR93" s="72"/>
      <c r="BS93" s="72"/>
      <c r="BT93" s="72"/>
      <c r="BU93" s="72"/>
      <c r="BV93" s="72"/>
      <c r="BW93" s="72"/>
      <c r="BX93" s="72"/>
      <c r="BY93" s="72"/>
      <c r="BZ93" s="72"/>
      <c r="CA93" s="73"/>
      <c r="CB93"/>
      <c r="CC93" s="13">
        <f t="shared" si="31"/>
        <v>2016</v>
      </c>
      <c r="CD93" s="21">
        <f t="shared" si="24"/>
        <v>-8462881.161289813</v>
      </c>
      <c r="CE93" s="21">
        <f t="shared" si="24"/>
        <v>4501362.3141971603</v>
      </c>
      <c r="CF93" s="21">
        <f t="shared" si="24"/>
        <v>10203843.880228886</v>
      </c>
      <c r="CG93" s="21">
        <f t="shared" si="24"/>
        <v>12746823.685200406</v>
      </c>
      <c r="CH93" s="21">
        <f t="shared" si="24"/>
        <v>2725616.0183902909</v>
      </c>
      <c r="CI93" s="21">
        <f t="shared" si="24"/>
        <v>68388805.427081719</v>
      </c>
      <c r="CJ93" s="76">
        <f t="shared" si="24"/>
        <v>6418344.4548025094</v>
      </c>
      <c r="CK93" s="76">
        <f t="shared" si="16"/>
        <v>5940669.8149947859</v>
      </c>
      <c r="CL93" s="21">
        <f t="shared" si="16"/>
        <v>32130314.541507602</v>
      </c>
      <c r="CM93" s="21">
        <f t="shared" si="16"/>
        <v>26698799.449372914</v>
      </c>
      <c r="CN93" s="21">
        <f t="shared" si="16"/>
        <v>-364949.67040818458</v>
      </c>
      <c r="CO93" s="76">
        <f t="shared" si="16"/>
        <v>-2573222.7078257743</v>
      </c>
      <c r="CP93" s="76">
        <f t="shared" si="17"/>
        <v>-4269976.8510923972</v>
      </c>
      <c r="CQ93" s="21">
        <f t="shared" si="17"/>
        <v>29140366.032799978</v>
      </c>
      <c r="CR93" s="22">
        <f t="shared" si="18"/>
        <v>183223915.22796008</v>
      </c>
    </row>
    <row r="94" spans="2:96" x14ac:dyDescent="0.25">
      <c r="B94" s="13">
        <f t="shared" si="26"/>
        <v>2017</v>
      </c>
      <c r="C94" s="58"/>
      <c r="D94" s="58"/>
      <c r="E94" s="58"/>
      <c r="F94" s="58"/>
      <c r="G94" s="58"/>
      <c r="H94" s="58"/>
      <c r="I94" s="58"/>
      <c r="J94" s="58"/>
      <c r="K94" s="58"/>
      <c r="L94" s="58"/>
      <c r="M94" s="58"/>
      <c r="N94" s="58"/>
      <c r="O94" s="58"/>
      <c r="P94" s="58"/>
      <c r="Q94" s="59"/>
      <c r="S94" s="13">
        <f t="shared" si="27"/>
        <v>2017</v>
      </c>
      <c r="T94" s="82">
        <f t="shared" si="25"/>
        <v>-450.80821798722354</v>
      </c>
      <c r="U94" s="82">
        <f t="shared" si="25"/>
        <v>3184.0455682087959</v>
      </c>
      <c r="V94" s="82">
        <f t="shared" si="25"/>
        <v>1080.5513723232762</v>
      </c>
      <c r="W94" s="82">
        <f t="shared" si="25"/>
        <v>3429.9814485437673</v>
      </c>
      <c r="X94" s="82">
        <f t="shared" si="25"/>
        <v>3642.5957655584298</v>
      </c>
      <c r="Y94" s="82">
        <f t="shared" si="25"/>
        <v>7176.6464914770932</v>
      </c>
      <c r="Z94" s="82">
        <f t="shared" si="25"/>
        <v>7523.8091386342412</v>
      </c>
      <c r="AA94" s="82">
        <f t="shared" si="25"/>
        <v>6113.4730907269341</v>
      </c>
      <c r="AB94" s="82">
        <f t="shared" si="25"/>
        <v>5835.3008093864373</v>
      </c>
      <c r="AC94" s="82">
        <f t="shared" si="25"/>
        <v>5578.4722133835821</v>
      </c>
      <c r="AD94" s="82">
        <f t="shared" si="25"/>
        <v>2275.9359096349945</v>
      </c>
      <c r="AE94" s="82">
        <f t="shared" si="25"/>
        <v>2262.3685317210839</v>
      </c>
      <c r="AF94" s="82">
        <f t="shared" si="25"/>
        <v>1504.0494008228479</v>
      </c>
      <c r="AG94" s="82">
        <f t="shared" si="25"/>
        <v>1035.9432930548328</v>
      </c>
      <c r="AH94" s="83">
        <f t="shared" si="25"/>
        <v>3376.9933109266822</v>
      </c>
      <c r="AJ94" s="13">
        <f t="shared" si="28"/>
        <v>2017</v>
      </c>
      <c r="AK94" s="53"/>
      <c r="AL94" s="53"/>
      <c r="AM94" s="53"/>
      <c r="AN94" s="53"/>
      <c r="AO94" s="53"/>
      <c r="AP94" s="53"/>
      <c r="AQ94" s="53"/>
      <c r="AR94" s="53"/>
      <c r="AS94" s="53"/>
      <c r="AT94" s="53"/>
      <c r="AU94" s="53"/>
      <c r="AV94" s="54"/>
      <c r="AX94" s="13">
        <f t="shared" si="29"/>
        <v>2017</v>
      </c>
      <c r="AY94" s="337">
        <f>'FY25 Aurora Prices for SecR'!AU93</f>
        <v>25.155000000000001</v>
      </c>
      <c r="AZ94" s="337">
        <f>'FY25 Aurora Prices for SecR'!AV93</f>
        <v>21.643000000000001</v>
      </c>
      <c r="BA94" s="337">
        <f>'FY25 Aurora Prices for SecR'!AW93</f>
        <v>39.526000000000003</v>
      </c>
      <c r="BB94" s="337">
        <f>'FY25 Aurora Prices for SecR'!AX93</f>
        <v>30.783000000000001</v>
      </c>
      <c r="BC94" s="337">
        <f>'FY25 Aurora Prices for SecR'!AY93</f>
        <v>35.384</v>
      </c>
      <c r="BD94" s="337">
        <f>'FY25 Aurora Prices for SecR'!AZ93</f>
        <v>0</v>
      </c>
      <c r="BE94" s="337">
        <f>'FY25 Aurora Prices for SecR'!BA93</f>
        <v>0</v>
      </c>
      <c r="BF94" s="337">
        <f>'FY25 Aurora Prices for SecR'!BB93</f>
        <v>0</v>
      </c>
      <c r="BG94" s="337">
        <f>'FY25 Aurora Prices for SecR'!BC93</f>
        <v>0</v>
      </c>
      <c r="BH94" s="337">
        <f>'FY25 Aurora Prices for SecR'!BD93</f>
        <v>28.516999999999999</v>
      </c>
      <c r="BI94" s="337">
        <f>'FY25 Aurora Prices for SecR'!BE93</f>
        <v>31.138000000000002</v>
      </c>
      <c r="BJ94" s="338">
        <f>'FY25 Aurora Prices for SecR'!BF93</f>
        <v>33.715000000000003</v>
      </c>
      <c r="BL94" s="13">
        <f t="shared" si="30"/>
        <v>2017</v>
      </c>
      <c r="BM94" s="72"/>
      <c r="BN94" s="72"/>
      <c r="BO94" s="72"/>
      <c r="BP94" s="72"/>
      <c r="BQ94" s="72"/>
      <c r="BR94" s="72"/>
      <c r="BS94" s="72"/>
      <c r="BT94" s="72"/>
      <c r="BU94" s="72"/>
      <c r="BV94" s="72"/>
      <c r="BW94" s="72"/>
      <c r="BX94" s="72"/>
      <c r="BY94" s="72"/>
      <c r="BZ94" s="72"/>
      <c r="CA94" s="73"/>
      <c r="CC94" s="13">
        <f t="shared" si="31"/>
        <v>2017</v>
      </c>
      <c r="CD94" s="21">
        <f t="shared" si="24"/>
        <v>-8437020.0582606439</v>
      </c>
      <c r="CE94" s="21">
        <f t="shared" si="24"/>
        <v>49616854.727574944</v>
      </c>
      <c r="CF94" s="21">
        <f t="shared" si="24"/>
        <v>31776145.915582668</v>
      </c>
      <c r="CG94" s="21">
        <f t="shared" si="24"/>
        <v>78555328.484308958</v>
      </c>
      <c r="CH94" s="21">
        <f t="shared" si="24"/>
        <v>86613816.95804511</v>
      </c>
      <c r="CI94" s="21">
        <f t="shared" si="24"/>
        <v>0</v>
      </c>
      <c r="CJ94" s="76">
        <f t="shared" si="24"/>
        <v>0</v>
      </c>
      <c r="CK94" s="76">
        <f t="shared" si="16"/>
        <v>0</v>
      </c>
      <c r="CL94" s="21">
        <f t="shared" si="16"/>
        <v>0</v>
      </c>
      <c r="CM94" s="21">
        <f t="shared" si="16"/>
        <v>0</v>
      </c>
      <c r="CN94" s="21">
        <f t="shared" si="16"/>
        <v>48287731.065285482</v>
      </c>
      <c r="CO94" s="76">
        <f t="shared" si="16"/>
        <v>25360427.282663204</v>
      </c>
      <c r="CP94" s="76">
        <f t="shared" si="17"/>
        <v>17983906.653243586</v>
      </c>
      <c r="CQ94" s="21">
        <f t="shared" si="17"/>
        <v>25147316.25024746</v>
      </c>
      <c r="CR94" s="22">
        <f t="shared" si="18"/>
        <v>354904507.27869087</v>
      </c>
    </row>
    <row r="95" spans="2:96" x14ac:dyDescent="0.25">
      <c r="B95" s="13">
        <f t="shared" si="26"/>
        <v>2018</v>
      </c>
      <c r="C95" s="58"/>
      <c r="D95" s="58"/>
      <c r="E95" s="58"/>
      <c r="F95" s="58"/>
      <c r="G95" s="58"/>
      <c r="H95" s="58"/>
      <c r="I95" s="58"/>
      <c r="J95" s="58"/>
      <c r="K95" s="58"/>
      <c r="L95" s="58"/>
      <c r="M95" s="58"/>
      <c r="N95" s="58"/>
      <c r="O95" s="58"/>
      <c r="P95" s="58"/>
      <c r="Q95" s="59"/>
      <c r="S95" s="13">
        <f>S94+1</f>
        <v>2018</v>
      </c>
      <c r="T95" s="82">
        <f t="shared" si="25"/>
        <v>-355.03110795243356</v>
      </c>
      <c r="U95" s="82">
        <f t="shared" si="25"/>
        <v>-466.67391269911514</v>
      </c>
      <c r="V95" s="82">
        <f t="shared" si="25"/>
        <v>854.09647742463676</v>
      </c>
      <c r="W95" s="82">
        <f t="shared" si="25"/>
        <v>4168.002462788867</v>
      </c>
      <c r="X95" s="82">
        <f t="shared" si="25"/>
        <v>5860.2281071295311</v>
      </c>
      <c r="Y95" s="82">
        <f t="shared" si="25"/>
        <v>3973.1584846345922</v>
      </c>
      <c r="Z95" s="82">
        <f t="shared" si="25"/>
        <v>3777.8448576314904</v>
      </c>
      <c r="AA95" s="82">
        <f t="shared" si="25"/>
        <v>3648.5853847065036</v>
      </c>
      <c r="AB95" s="82">
        <f t="shared" si="25"/>
        <v>5851.7768484611388</v>
      </c>
      <c r="AC95" s="82">
        <f t="shared" si="25"/>
        <v>5216.7728507378833</v>
      </c>
      <c r="AD95" s="82">
        <f t="shared" si="25"/>
        <v>2285.6697254468036</v>
      </c>
      <c r="AE95" s="82">
        <f t="shared" si="25"/>
        <v>933.4084965614029</v>
      </c>
      <c r="AF95" s="82">
        <f t="shared" si="25"/>
        <v>686.00301433100776</v>
      </c>
      <c r="AG95" s="82">
        <f t="shared" si="25"/>
        <v>1177.7973865905633</v>
      </c>
      <c r="AH95" s="83">
        <f t="shared" si="25"/>
        <v>2676.8435996467724</v>
      </c>
      <c r="AJ95" s="13">
        <f>AJ94+1</f>
        <v>2018</v>
      </c>
      <c r="AK95" s="53"/>
      <c r="AL95" s="53"/>
      <c r="AM95" s="53"/>
      <c r="AN95" s="53"/>
      <c r="AO95" s="53"/>
      <c r="AP95" s="53"/>
      <c r="AQ95" s="53"/>
      <c r="AR95" s="53"/>
      <c r="AS95" s="53"/>
      <c r="AT95" s="53"/>
      <c r="AU95" s="53"/>
      <c r="AV95" s="54"/>
      <c r="AX95" s="13">
        <f>AX94+1</f>
        <v>2018</v>
      </c>
      <c r="AY95" s="337">
        <f>'FY25 Aurora Prices for SecR'!AU94</f>
        <v>30.324999999999999</v>
      </c>
      <c r="AZ95" s="337">
        <f>'FY25 Aurora Prices for SecR'!AV94</f>
        <v>35.103000000000002</v>
      </c>
      <c r="BA95" s="337">
        <f>'FY25 Aurora Prices for SecR'!AW94</f>
        <v>39.420999999999999</v>
      </c>
      <c r="BB95" s="337">
        <f>'FY25 Aurora Prices for SecR'!AX94</f>
        <v>24.004999999999999</v>
      </c>
      <c r="BC95" s="337">
        <f>'FY25 Aurora Prices for SecR'!AY94</f>
        <v>25.818000000000001</v>
      </c>
      <c r="BD95" s="337">
        <f>'FY25 Aurora Prices for SecR'!AZ94</f>
        <v>23.617000000000001</v>
      </c>
      <c r="BE95" s="337">
        <f>'FY25 Aurora Prices for SecR'!BA94</f>
        <v>6.1369999999999996</v>
      </c>
      <c r="BF95" s="337">
        <f>'FY25 Aurora Prices for SecR'!BB94</f>
        <v>0.81200000000000006</v>
      </c>
      <c r="BG95" s="337">
        <f>'FY25 Aurora Prices for SecR'!BC94</f>
        <v>1.0589999999999999</v>
      </c>
      <c r="BH95" s="337">
        <f>'FY25 Aurora Prices for SecR'!BD94</f>
        <v>27.22</v>
      </c>
      <c r="BI95" s="337">
        <f>'FY25 Aurora Prices for SecR'!BE94</f>
        <v>34.99</v>
      </c>
      <c r="BJ95" s="338">
        <f>'FY25 Aurora Prices for SecR'!BF94</f>
        <v>33.436999999999998</v>
      </c>
      <c r="BL95" s="13">
        <f>BL94+1</f>
        <v>2018</v>
      </c>
      <c r="BM95" s="72"/>
      <c r="BN95" s="72"/>
      <c r="BO95" s="72"/>
      <c r="BP95" s="72"/>
      <c r="BQ95" s="72"/>
      <c r="BR95" s="72"/>
      <c r="BS95" s="72"/>
      <c r="BT95" s="72"/>
      <c r="BU95" s="72"/>
      <c r="BV95" s="72"/>
      <c r="BW95" s="72"/>
      <c r="BX95" s="72"/>
      <c r="BY95" s="72"/>
      <c r="BZ95" s="72"/>
      <c r="CA95" s="73"/>
      <c r="CC95" s="13">
        <f>CC94+1</f>
        <v>2018</v>
      </c>
      <c r="CD95" s="21">
        <f t="shared" si="24"/>
        <v>-8010140.8514012164</v>
      </c>
      <c r="CE95" s="21">
        <f t="shared" si="24"/>
        <v>-11794791.137383468</v>
      </c>
      <c r="CF95" s="21">
        <f t="shared" si="24"/>
        <v>25049986.903998114</v>
      </c>
      <c r="CG95" s="21">
        <f t="shared" si="24"/>
        <v>74439356.944719583</v>
      </c>
      <c r="CH95" s="21">
        <f t="shared" si="24"/>
        <v>101673176.1493528</v>
      </c>
      <c r="CI95" s="21">
        <f t="shared" si="24"/>
        <v>69812558.445121691</v>
      </c>
      <c r="CJ95" s="76">
        <f t="shared" si="24"/>
        <v>8346468.200862404</v>
      </c>
      <c r="CK95" s="76">
        <f t="shared" si="16"/>
        <v>8060892.6621397715</v>
      </c>
      <c r="CL95" s="21">
        <f t="shared" si="16"/>
        <v>3535222.2439071308</v>
      </c>
      <c r="CM95" s="21">
        <f t="shared" si="16"/>
        <v>3977684.9632306215</v>
      </c>
      <c r="CN95" s="21">
        <f t="shared" si="16"/>
        <v>46288651.865436517</v>
      </c>
      <c r="CO95" s="76">
        <f t="shared" si="16"/>
        <v>11757586.786086056</v>
      </c>
      <c r="CP95" s="76">
        <f t="shared" si="17"/>
        <v>9217246.2610337138</v>
      </c>
      <c r="CQ95" s="21">
        <f t="shared" si="17"/>
        <v>28355048.07510864</v>
      </c>
      <c r="CR95" s="22">
        <f t="shared" si="18"/>
        <v>370708947.5122124</v>
      </c>
    </row>
    <row r="96" spans="2:96" ht="15.75" thickBot="1" x14ac:dyDescent="0.3">
      <c r="B96" s="3"/>
      <c r="C96" s="4"/>
      <c r="D96" s="4"/>
      <c r="E96" s="4"/>
      <c r="F96" s="4"/>
      <c r="G96" s="4"/>
      <c r="H96" s="4"/>
      <c r="I96" s="4"/>
      <c r="J96" s="4"/>
      <c r="K96" s="4"/>
      <c r="L96" s="4"/>
      <c r="M96" s="4"/>
      <c r="N96" s="4"/>
      <c r="O96" s="4"/>
      <c r="P96" s="4"/>
      <c r="Q96" s="5"/>
      <c r="S96" s="3"/>
      <c r="T96" s="4"/>
      <c r="U96" s="4"/>
      <c r="V96" s="4"/>
      <c r="W96" s="4"/>
      <c r="X96" s="4"/>
      <c r="Y96" s="4"/>
      <c r="Z96" s="4"/>
      <c r="AA96" s="4"/>
      <c r="AB96" s="4"/>
      <c r="AC96" s="4"/>
      <c r="AD96" s="4"/>
      <c r="AE96" s="4"/>
      <c r="AF96" s="4"/>
      <c r="AG96" s="4"/>
      <c r="AH96" s="5"/>
      <c r="AJ96" s="3"/>
      <c r="AK96" s="4"/>
      <c r="AL96" s="4"/>
      <c r="AM96" s="4"/>
      <c r="AN96" s="4"/>
      <c r="AO96" s="4"/>
      <c r="AP96" s="4"/>
      <c r="AQ96" s="4"/>
      <c r="AR96" s="4"/>
      <c r="AS96" s="4"/>
      <c r="AT96" s="4"/>
      <c r="AU96" s="4"/>
      <c r="AV96" s="5"/>
      <c r="AX96" s="3"/>
      <c r="AY96" s="4"/>
      <c r="AZ96" s="4"/>
      <c r="BA96" s="4"/>
      <c r="BB96" s="4"/>
      <c r="BC96" s="4"/>
      <c r="BD96" s="4"/>
      <c r="BE96" s="4"/>
      <c r="BF96" s="4"/>
      <c r="BG96" s="4"/>
      <c r="BH96" s="4"/>
      <c r="BI96" s="4"/>
      <c r="BJ96" s="5"/>
      <c r="BL96" s="3"/>
      <c r="BM96" s="4"/>
      <c r="BN96" s="4"/>
      <c r="BO96" s="4"/>
      <c r="BP96" s="4"/>
      <c r="BQ96" s="4"/>
      <c r="BR96" s="4"/>
      <c r="BS96" s="4"/>
      <c r="BT96" s="4"/>
      <c r="BU96" s="4"/>
      <c r="BV96" s="4"/>
      <c r="BW96" s="4"/>
      <c r="BX96" s="4"/>
      <c r="BY96" s="4"/>
      <c r="BZ96" s="4"/>
      <c r="CA96" s="5"/>
      <c r="CC96" s="3"/>
      <c r="CD96" s="4"/>
      <c r="CE96" s="4"/>
      <c r="CF96" s="4"/>
      <c r="CG96" s="4"/>
      <c r="CH96" s="4"/>
      <c r="CI96" s="4"/>
      <c r="CJ96" s="4"/>
      <c r="CK96" s="4"/>
      <c r="CL96" s="4"/>
      <c r="CM96" s="4"/>
      <c r="CN96" s="4"/>
      <c r="CO96" s="4"/>
      <c r="CP96" s="4"/>
      <c r="CQ96" s="4"/>
      <c r="CR96" s="5"/>
    </row>
    <row r="97" spans="1:96" ht="15.75" thickBot="1" x14ac:dyDescent="0.3">
      <c r="B97" s="16" t="s">
        <v>28</v>
      </c>
      <c r="C97" s="107">
        <f>AVERAGE(C6:C85)</f>
        <v>285.72879825362122</v>
      </c>
      <c r="D97" s="107">
        <f t="shared" ref="D97:O97" si="32">AVERAGE(D6:D85)</f>
        <v>1119.8807707642511</v>
      </c>
      <c r="E97" s="107">
        <f t="shared" si="32"/>
        <v>1173.0839535721202</v>
      </c>
      <c r="F97" s="107">
        <f t="shared" si="32"/>
        <v>2881.0239733700596</v>
      </c>
      <c r="G97" s="107">
        <f t="shared" si="32"/>
        <v>3331.1128653075416</v>
      </c>
      <c r="H97" s="107">
        <f t="shared" si="32"/>
        <v>2600.504542523161</v>
      </c>
      <c r="I97" s="107">
        <f t="shared" si="32"/>
        <v>2130.7254548366172</v>
      </c>
      <c r="J97" s="107">
        <f t="shared" si="32"/>
        <v>1986.091106827394</v>
      </c>
      <c r="K97" s="107">
        <f t="shared" si="32"/>
        <v>3186.1813797761511</v>
      </c>
      <c r="L97" s="107">
        <f t="shared" si="32"/>
        <v>3914.3377502789872</v>
      </c>
      <c r="M97" s="107">
        <f t="shared" si="32"/>
        <v>2966.3778492378565</v>
      </c>
      <c r="N97" s="107">
        <f t="shared" si="32"/>
        <v>1684.0525223365926</v>
      </c>
      <c r="O97" s="107">
        <f t="shared" si="32"/>
        <v>1486.1272460459563</v>
      </c>
      <c r="P97" s="107">
        <f>AVERAGE(P6:P85)</f>
        <v>588.35487060636729</v>
      </c>
      <c r="Q97" s="108">
        <f>AVERAGE(Q6:Q85)</f>
        <v>2142.2942767769487</v>
      </c>
      <c r="S97" s="16" t="s">
        <v>28</v>
      </c>
      <c r="T97" s="107">
        <f>AVERAGE(T66:T95)</f>
        <v>-135.10237090725235</v>
      </c>
      <c r="U97" s="107">
        <f>AVERAGE(U66:U95)</f>
        <v>1090.1303634620524</v>
      </c>
      <c r="V97" s="107">
        <f t="shared" ref="V97:AG97" si="33">AVERAGE(V66:V95)</f>
        <v>974.33475209628477</v>
      </c>
      <c r="W97" s="107">
        <f t="shared" si="33"/>
        <v>2073.3514556553432</v>
      </c>
      <c r="X97" s="107">
        <f t="shared" si="33"/>
        <v>2592.2107884565771</v>
      </c>
      <c r="Y97" s="107">
        <f t="shared" si="33"/>
        <v>2612.8934068503327</v>
      </c>
      <c r="Z97" s="107">
        <f t="shared" si="33"/>
        <v>2713.6947541844715</v>
      </c>
      <c r="AA97" s="107">
        <f t="shared" si="33"/>
        <v>2311.7794833434573</v>
      </c>
      <c r="AB97" s="107">
        <f t="shared" si="33"/>
        <v>2963.0680792383278</v>
      </c>
      <c r="AC97" s="107">
        <f t="shared" si="33"/>
        <v>3733.1411304703788</v>
      </c>
      <c r="AD97" s="107">
        <f t="shared" si="33"/>
        <v>2611.089575663189</v>
      </c>
      <c r="AE97" s="107">
        <f t="shared" si="33"/>
        <v>1345.9384555235017</v>
      </c>
      <c r="AF97" s="107">
        <f t="shared" si="33"/>
        <v>1034.5923172761281</v>
      </c>
      <c r="AG97" s="107">
        <f t="shared" si="33"/>
        <v>1253.8192659271519</v>
      </c>
      <c r="AH97" s="108">
        <f>AVERAGE(AH66:AH95)</f>
        <v>1875.4453290549829</v>
      </c>
      <c r="AJ97" s="16" t="s">
        <v>28</v>
      </c>
      <c r="AK97" s="262">
        <f>AVERAGE(AK6:AK85)</f>
        <v>24.496212499999992</v>
      </c>
      <c r="AL97" s="262">
        <f t="shared" ref="AL97:AU97" si="34">AVERAGE(AL6:AL85)</f>
        <v>30.725412499999994</v>
      </c>
      <c r="AM97" s="262">
        <f t="shared" si="34"/>
        <v>39.709837499999999</v>
      </c>
      <c r="AN97" s="262">
        <f t="shared" si="34"/>
        <v>31.731950000000001</v>
      </c>
      <c r="AO97" s="262">
        <f t="shared" si="34"/>
        <v>35.435699999999997</v>
      </c>
      <c r="AP97" s="262">
        <f t="shared" si="34"/>
        <v>28.877850000000002</v>
      </c>
      <c r="AQ97" s="262">
        <f t="shared" si="34"/>
        <v>16.590325</v>
      </c>
      <c r="AR97" s="262">
        <f t="shared" si="34"/>
        <v>14.452862499999998</v>
      </c>
      <c r="AS97" s="262">
        <f t="shared" si="34"/>
        <v>8.7006375000000027</v>
      </c>
      <c r="AT97" s="262">
        <f t="shared" si="34"/>
        <v>23.662375000000001</v>
      </c>
      <c r="AU97" s="262">
        <f t="shared" si="34"/>
        <v>33.422050000000006</v>
      </c>
      <c r="AV97" s="263">
        <f>AVERAGE(AV6:AV85)</f>
        <v>32.54175</v>
      </c>
      <c r="AX97" s="16" t="s">
        <v>28</v>
      </c>
      <c r="AY97" s="262">
        <f>AVERAGE(AY66:AY95)</f>
        <v>27.390866666666668</v>
      </c>
      <c r="AZ97" s="262">
        <f t="shared" ref="AZ97:BJ97" si="35">AVERAGE(AZ66:AZ95)</f>
        <v>31.240933333333341</v>
      </c>
      <c r="BA97" s="262">
        <f t="shared" si="35"/>
        <v>39.661766666666672</v>
      </c>
      <c r="BB97" s="262">
        <f t="shared" si="35"/>
        <v>32.4876</v>
      </c>
      <c r="BC97" s="262">
        <f t="shared" si="35"/>
        <v>36.749466666666663</v>
      </c>
      <c r="BD97" s="262">
        <f t="shared" si="35"/>
        <v>26.824666666666666</v>
      </c>
      <c r="BE97" s="262">
        <f t="shared" si="35"/>
        <v>14.560866666666668</v>
      </c>
      <c r="BF97" s="262">
        <f t="shared" si="35"/>
        <v>14.312533333333331</v>
      </c>
      <c r="BG97" s="262">
        <f t="shared" si="35"/>
        <v>9.6639666666666688</v>
      </c>
      <c r="BH97" s="262">
        <f t="shared" si="35"/>
        <v>25.238366666666668</v>
      </c>
      <c r="BI97" s="262">
        <f t="shared" si="35"/>
        <v>34.148299999999992</v>
      </c>
      <c r="BJ97" s="263">
        <f t="shared" si="35"/>
        <v>33.431100000000001</v>
      </c>
      <c r="BL97" s="16" t="s">
        <v>28</v>
      </c>
      <c r="BM97" s="25">
        <f t="shared" ref="BM97:BZ97" si="36">SUM(BM6:BM85)/80</f>
        <v>2045684.5631514061</v>
      </c>
      <c r="BN97" s="25">
        <f t="shared" si="36"/>
        <v>21198820.281971011</v>
      </c>
      <c r="BO97" s="25">
        <f t="shared" si="36"/>
        <v>26706966.832797464</v>
      </c>
      <c r="BP97" s="25">
        <f t="shared" si="36"/>
        <v>48453386.446863756</v>
      </c>
      <c r="BQ97" s="25">
        <f t="shared" si="36"/>
        <v>59599197.574305415</v>
      </c>
      <c r="BR97" s="25">
        <f t="shared" si="36"/>
        <v>39629937.332252108</v>
      </c>
      <c r="BS97" s="25">
        <f t="shared" si="36"/>
        <v>6905559.64714354</v>
      </c>
      <c r="BT97" s="25">
        <f t="shared" si="36"/>
        <v>5511148.6054976638</v>
      </c>
      <c r="BU97" s="25">
        <f t="shared" si="36"/>
        <v>24307096.6355335</v>
      </c>
      <c r="BV97" s="25">
        <f t="shared" si="36"/>
        <v>11558584.756440315</v>
      </c>
      <c r="BW97" s="25">
        <f t="shared" si="36"/>
        <v>34582094.907783523</v>
      </c>
      <c r="BX97" s="25">
        <f t="shared" si="36"/>
        <v>16805569.95746582</v>
      </c>
      <c r="BY97" s="25">
        <f t="shared" si="36"/>
        <v>14887997.434078459</v>
      </c>
      <c r="BZ97" s="25">
        <f t="shared" si="36"/>
        <v>12401533.000214372</v>
      </c>
      <c r="CA97" s="264">
        <f>SUM(BM6:BZ85)/80</f>
        <v>324593577.97549856</v>
      </c>
      <c r="CC97" s="16" t="s">
        <v>28</v>
      </c>
      <c r="CD97" s="25">
        <f>AVERAGE(CD66:CD95)</f>
        <v>-4722961.129861868</v>
      </c>
      <c r="CE97" s="25">
        <f t="shared" ref="CE97:CQ97" si="37">AVERAGE(CE66:CE95)</f>
        <v>20209856.165054098</v>
      </c>
      <c r="CF97" s="25">
        <f t="shared" si="37"/>
        <v>21739758.568977799</v>
      </c>
      <c r="CG97" s="25">
        <f t="shared" si="37"/>
        <v>35178218.611289024</v>
      </c>
      <c r="CH97" s="25">
        <f t="shared" si="37"/>
        <v>46045977.373906568</v>
      </c>
      <c r="CI97" s="25">
        <f t="shared" si="37"/>
        <v>34167635.900268942</v>
      </c>
      <c r="CJ97" s="25">
        <f t="shared" si="37"/>
        <v>7119677.2965229545</v>
      </c>
      <c r="CK97" s="25">
        <f t="shared" si="37"/>
        <v>4204256.486141691</v>
      </c>
      <c r="CL97" s="25">
        <f t="shared" si="37"/>
        <v>20955412.60560922</v>
      </c>
      <c r="CM97" s="25">
        <f t="shared" si="37"/>
        <v>12737757.083410721</v>
      </c>
      <c r="CN97" s="25">
        <f t="shared" si="37"/>
        <v>30767393.661447752</v>
      </c>
      <c r="CO97" s="25">
        <f t="shared" si="37"/>
        <v>12587829.663028728</v>
      </c>
      <c r="CP97" s="25">
        <f t="shared" si="37"/>
        <v>9472791.7303696573</v>
      </c>
      <c r="CQ97" s="25">
        <f t="shared" si="37"/>
        <v>29650526.870579064</v>
      </c>
      <c r="CR97" s="264">
        <f>SUM(CD66:CQ95)/30</f>
        <v>280114130.8867445</v>
      </c>
    </row>
    <row r="98" spans="1:96" x14ac:dyDescent="0.25">
      <c r="Q98" s="322"/>
      <c r="AU98" s="321" t="s">
        <v>307</v>
      </c>
      <c r="AV98" s="320">
        <f>AVERAGE(AK97:AV97)</f>
        <v>26.695580208333329</v>
      </c>
      <c r="BI98" s="321" t="s">
        <v>307</v>
      </c>
      <c r="BJ98" s="320">
        <f>AVERAGE(AY97:BJ97)</f>
        <v>27.142536111111117</v>
      </c>
      <c r="CA98" s="319"/>
    </row>
    <row r="99" spans="1:96" ht="15.75" thickBot="1" x14ac:dyDescent="0.3">
      <c r="A99" s="324"/>
      <c r="B99" s="324"/>
      <c r="C99" s="324"/>
      <c r="D99" s="324"/>
      <c r="E99" s="324"/>
      <c r="F99" s="324"/>
      <c r="G99" s="324"/>
      <c r="H99" s="324"/>
      <c r="I99" s="324"/>
      <c r="J99" s="324"/>
      <c r="K99" s="324"/>
      <c r="L99" s="324"/>
      <c r="M99" s="324"/>
      <c r="N99" s="324"/>
      <c r="O99" s="324"/>
      <c r="P99" s="324"/>
      <c r="Q99" s="325"/>
      <c r="R99" s="324"/>
      <c r="S99" s="324"/>
      <c r="T99" s="324"/>
      <c r="U99" s="324"/>
      <c r="V99" s="324"/>
      <c r="W99" s="324"/>
      <c r="X99" s="324"/>
      <c r="Y99" s="324"/>
      <c r="Z99" s="324"/>
      <c r="AA99" s="324"/>
      <c r="AB99" s="324"/>
      <c r="AC99" s="324"/>
      <c r="AD99" s="324"/>
      <c r="AE99" s="324"/>
      <c r="AF99" s="324"/>
      <c r="AG99" s="324"/>
      <c r="AH99" s="325"/>
    </row>
    <row r="100" spans="1:96" ht="15.75" thickBot="1" x14ac:dyDescent="0.3">
      <c r="A100" s="324"/>
      <c r="B100" s="178" t="s">
        <v>428</v>
      </c>
      <c r="C100" s="326">
        <f>'FY25 80WYFedReport'!D289</f>
        <v>6026.7017298228184</v>
      </c>
      <c r="D100" s="327">
        <f>'FY25 80WYFedReport'!E289</f>
        <v>7310.5270067676256</v>
      </c>
      <c r="E100" s="327">
        <f>'FY25 80WYFedReport'!F289</f>
        <v>8129.6678233898574</v>
      </c>
      <c r="F100" s="327">
        <f>'FY25 80WYFedReport'!G289</f>
        <v>7880.53658441687</v>
      </c>
      <c r="G100" s="327">
        <f>'FY25 80WYFedReport'!H289</f>
        <v>7329.8906173770147</v>
      </c>
      <c r="H100" s="327">
        <f>'FY25 80WYFedReport'!I289</f>
        <v>6876.8315957035193</v>
      </c>
      <c r="I100" s="327">
        <f>'FY25 80WYFedReport'!J289</f>
        <v>6101.8522846330188</v>
      </c>
      <c r="J100" s="327">
        <f>'FY25 80WYFedReport'!K289</f>
        <v>5918.873311521249</v>
      </c>
      <c r="K100" s="327">
        <f>'FY25 80WYFedReport'!L289</f>
        <v>5941.1967639496206</v>
      </c>
      <c r="L100" s="327">
        <f>'FY25 80WYFedReport'!M289</f>
        <v>6177.1013953135271</v>
      </c>
      <c r="M100" s="327">
        <f>'FY25 80WYFedReport'!N289</f>
        <v>6544.1685318000218</v>
      </c>
      <c r="N100" s="327">
        <f>'FY25 80WYFedReport'!O289</f>
        <v>6481.407792001688</v>
      </c>
      <c r="O100" s="327">
        <f>'FY25 80WYFedReport'!P289</f>
        <v>6374.1460041231066</v>
      </c>
      <c r="P100" s="327">
        <f>'FY25 80WYFedReport'!Q289</f>
        <v>6134.5179032407723</v>
      </c>
      <c r="Q100" s="328">
        <f>'FY25 80WYFedReport'!R289</f>
        <v>6730.9861037759329</v>
      </c>
      <c r="R100" s="324"/>
      <c r="S100" s="178" t="s">
        <v>420</v>
      </c>
      <c r="T100" s="326">
        <f>'FY25 30WYP10FedRep'!D90</f>
        <v>6122.0550444890632</v>
      </c>
      <c r="U100" s="327">
        <f>'FY25 30WYP10FedRep'!E90</f>
        <v>7337.4102790442048</v>
      </c>
      <c r="V100" s="327">
        <f>'FY25 30WYP10FedRep'!F90</f>
        <v>8326.5086319251241</v>
      </c>
      <c r="W100" s="327">
        <f>'FY25 30WYP10FedRep'!G90</f>
        <v>8610.4518475162331</v>
      </c>
      <c r="X100" s="327">
        <f>'FY25 30WYP10FedRep'!H90</f>
        <v>7710.6917154532694</v>
      </c>
      <c r="Y100" s="327">
        <f>'FY25 30WYP10FedRep'!I90</f>
        <v>7368.504202527407</v>
      </c>
      <c r="Z100" s="327">
        <f>'FY25 30WYP10FedRep'!J90</f>
        <v>6189.1330996625593</v>
      </c>
      <c r="AA100" s="327">
        <f>'FY25 30WYP10FedRep'!K90</f>
        <v>6209.4926838618658</v>
      </c>
      <c r="AB100" s="327">
        <f>'FY25 30WYP10FedRep'!L90</f>
        <v>6197.4578243582619</v>
      </c>
      <c r="AC100" s="327">
        <f>'FY25 30WYP10FedRep'!M90</f>
        <v>6084.6516549044172</v>
      </c>
      <c r="AD100" s="327">
        <f>'FY25 30WYP10FedRep'!N90</f>
        <v>6660.7138698441358</v>
      </c>
      <c r="AE100" s="327">
        <f>'FY25 30WYP10FedRep'!O90</f>
        <v>6561.5695179498071</v>
      </c>
      <c r="AF100" s="327">
        <f>'FY25 30WYP10FedRep'!P90</f>
        <v>6561.5678735053625</v>
      </c>
      <c r="AG100" s="327">
        <f>'FY25 30WYP10FedRep'!Q90</f>
        <v>5165.5869409106172</v>
      </c>
      <c r="AH100" s="328">
        <f>'FY25 30WYP10FedRep'!R90</f>
        <v>6942.6257168232423</v>
      </c>
      <c r="AX100" s="335" t="s">
        <v>320</v>
      </c>
      <c r="AY100" s="320">
        <f t="shared" ref="AY100:BJ100" si="38">AK97</f>
        <v>24.496212499999992</v>
      </c>
      <c r="AZ100" s="320">
        <f t="shared" si="38"/>
        <v>30.725412499999994</v>
      </c>
      <c r="BA100" s="320">
        <f t="shared" si="38"/>
        <v>39.709837499999999</v>
      </c>
      <c r="BB100" s="320">
        <f t="shared" si="38"/>
        <v>31.731950000000001</v>
      </c>
      <c r="BC100" s="320">
        <f t="shared" si="38"/>
        <v>35.435699999999997</v>
      </c>
      <c r="BD100" s="320">
        <f t="shared" si="38"/>
        <v>28.877850000000002</v>
      </c>
      <c r="BE100" s="320">
        <f t="shared" si="38"/>
        <v>16.590325</v>
      </c>
      <c r="BF100" s="320">
        <f t="shared" si="38"/>
        <v>14.452862499999998</v>
      </c>
      <c r="BG100" s="320">
        <f t="shared" si="38"/>
        <v>8.7006375000000027</v>
      </c>
      <c r="BH100" s="320">
        <f t="shared" si="38"/>
        <v>23.662375000000001</v>
      </c>
      <c r="BI100" s="320">
        <f t="shared" si="38"/>
        <v>33.422050000000006</v>
      </c>
      <c r="BJ100" s="320">
        <f t="shared" si="38"/>
        <v>32.54175</v>
      </c>
      <c r="CC100" s="517" t="s">
        <v>399</v>
      </c>
      <c r="CD100" s="334">
        <f t="shared" ref="CD100:CQ100" si="39">BM97</f>
        <v>2045684.5631514061</v>
      </c>
      <c r="CE100" s="334">
        <f t="shared" si="39"/>
        <v>21198820.281971011</v>
      </c>
      <c r="CF100" s="334">
        <f t="shared" si="39"/>
        <v>26706966.832797464</v>
      </c>
      <c r="CG100" s="334">
        <f t="shared" si="39"/>
        <v>48453386.446863756</v>
      </c>
      <c r="CH100" s="334">
        <f t="shared" si="39"/>
        <v>59599197.574305415</v>
      </c>
      <c r="CI100" s="334">
        <f t="shared" si="39"/>
        <v>39629937.332252108</v>
      </c>
      <c r="CJ100" s="334">
        <f t="shared" si="39"/>
        <v>6905559.64714354</v>
      </c>
      <c r="CK100" s="334">
        <f t="shared" si="39"/>
        <v>5511148.6054976638</v>
      </c>
      <c r="CL100" s="334">
        <f t="shared" si="39"/>
        <v>24307096.6355335</v>
      </c>
      <c r="CM100" s="334">
        <f t="shared" si="39"/>
        <v>11558584.756440315</v>
      </c>
      <c r="CN100" s="334">
        <f t="shared" si="39"/>
        <v>34582094.907783523</v>
      </c>
      <c r="CO100" s="334">
        <f t="shared" si="39"/>
        <v>16805569.95746582</v>
      </c>
      <c r="CP100" s="334">
        <f t="shared" si="39"/>
        <v>14887997.434078459</v>
      </c>
      <c r="CQ100" s="334">
        <f t="shared" si="39"/>
        <v>12401533.000214372</v>
      </c>
    </row>
    <row r="101" spans="1:96" ht="15.75" thickBot="1" x14ac:dyDescent="0.3">
      <c r="S101" s="266"/>
      <c r="AW101" s="4"/>
      <c r="AX101" s="4"/>
      <c r="AY101" s="4"/>
      <c r="AZ101" s="4"/>
      <c r="BA101" s="4"/>
      <c r="BB101" s="4"/>
      <c r="BC101" s="4"/>
      <c r="BD101" s="4"/>
      <c r="BE101" s="4"/>
      <c r="BF101" s="4"/>
      <c r="BG101" s="4"/>
      <c r="BH101" s="4"/>
      <c r="BI101" s="4"/>
      <c r="BJ101" s="4"/>
      <c r="BM101" s="343"/>
      <c r="BN101" s="343"/>
      <c r="BO101" s="343"/>
      <c r="BP101" s="343"/>
      <c r="BQ101" s="343"/>
      <c r="BR101" s="343"/>
      <c r="BS101" s="343"/>
      <c r="BT101" s="343"/>
      <c r="BU101" s="343"/>
      <c r="BV101" s="343"/>
      <c r="BW101" s="343"/>
      <c r="BX101" s="343"/>
      <c r="BY101" s="334"/>
      <c r="BZ101" s="334"/>
    </row>
    <row r="102" spans="1:96" x14ac:dyDescent="0.25">
      <c r="B102" s="667" t="s">
        <v>402</v>
      </c>
      <c r="C102" s="668"/>
      <c r="D102" s="668"/>
      <c r="E102" s="668"/>
      <c r="F102" s="668"/>
      <c r="G102" s="668"/>
      <c r="H102" s="668"/>
      <c r="I102" s="668"/>
      <c r="J102" s="668"/>
      <c r="K102" s="668"/>
      <c r="L102" s="668"/>
      <c r="M102" s="668"/>
      <c r="N102" s="668"/>
      <c r="O102" s="668"/>
      <c r="P102" s="668"/>
      <c r="Q102" s="669"/>
      <c r="S102" s="667" t="s">
        <v>234</v>
      </c>
      <c r="T102" s="668"/>
      <c r="U102" s="668"/>
      <c r="V102" s="668"/>
      <c r="W102" s="668"/>
      <c r="X102" s="668"/>
      <c r="Y102" s="668"/>
      <c r="Z102" s="668"/>
      <c r="AA102" s="668"/>
      <c r="AB102" s="668"/>
      <c r="AC102" s="668"/>
      <c r="AD102" s="668"/>
      <c r="AE102" s="668"/>
      <c r="AF102" s="668"/>
      <c r="AG102" s="668"/>
      <c r="AH102" s="669"/>
      <c r="AW102" s="4"/>
      <c r="AX102" s="518" t="s">
        <v>400</v>
      </c>
      <c r="AY102" s="336">
        <f>AY97-AY100</f>
        <v>2.8946541666666761</v>
      </c>
      <c r="AZ102" s="336">
        <f t="shared" ref="AZ102:BJ102" si="40">AZ97-AZ100</f>
        <v>0.51552083333334764</v>
      </c>
      <c r="BA102" s="336">
        <f t="shared" si="40"/>
        <v>-4.8070833333326846E-2</v>
      </c>
      <c r="BB102" s="336">
        <f t="shared" si="40"/>
        <v>0.75564999999999927</v>
      </c>
      <c r="BC102" s="336">
        <f t="shared" si="40"/>
        <v>1.3137666666666661</v>
      </c>
      <c r="BD102" s="336">
        <f t="shared" si="40"/>
        <v>-2.0531833333333367</v>
      </c>
      <c r="BE102" s="336">
        <f t="shared" si="40"/>
        <v>-2.0294583333333325</v>
      </c>
      <c r="BF102" s="336">
        <f t="shared" si="40"/>
        <v>-0.1403291666666675</v>
      </c>
      <c r="BG102" s="336">
        <f t="shared" si="40"/>
        <v>0.96332916666666613</v>
      </c>
      <c r="BH102" s="336">
        <f t="shared" si="40"/>
        <v>1.5759916666666669</v>
      </c>
      <c r="BI102" s="336">
        <f t="shared" si="40"/>
        <v>0.72624999999998607</v>
      </c>
      <c r="BJ102" s="336">
        <f t="shared" si="40"/>
        <v>0.88935000000000031</v>
      </c>
      <c r="CC102" s="344" t="s">
        <v>322</v>
      </c>
      <c r="CD102" s="333">
        <f>CD97-CD100</f>
        <v>-6768645.6930132741</v>
      </c>
      <c r="CE102" s="333">
        <f t="shared" ref="CE102:CQ102" si="41">CE97-CE100</f>
        <v>-988964.11691691354</v>
      </c>
      <c r="CF102" s="333">
        <f t="shared" si="41"/>
        <v>-4967208.2638196647</v>
      </c>
      <c r="CG102" s="333">
        <f t="shared" si="41"/>
        <v>-13275167.835574731</v>
      </c>
      <c r="CH102" s="333">
        <f t="shared" si="41"/>
        <v>-13553220.200398847</v>
      </c>
      <c r="CI102" s="333">
        <f t="shared" si="41"/>
        <v>-5462301.4319831654</v>
      </c>
      <c r="CJ102" s="333">
        <f t="shared" si="41"/>
        <v>214117.64937941451</v>
      </c>
      <c r="CK102" s="333">
        <f t="shared" si="41"/>
        <v>-1306892.1193559729</v>
      </c>
      <c r="CL102" s="333">
        <f t="shared" si="41"/>
        <v>-3351684.0299242809</v>
      </c>
      <c r="CM102" s="333">
        <f t="shared" si="41"/>
        <v>1179172.3269704059</v>
      </c>
      <c r="CN102" s="333">
        <f t="shared" si="41"/>
        <v>-3814701.2463357709</v>
      </c>
      <c r="CO102" s="333">
        <f t="shared" si="41"/>
        <v>-4217740.2944370918</v>
      </c>
      <c r="CP102" s="333">
        <f t="shared" si="41"/>
        <v>-5415205.7037088014</v>
      </c>
      <c r="CQ102" s="333">
        <f t="shared" si="41"/>
        <v>17248993.870364692</v>
      </c>
    </row>
    <row r="103" spans="1:96" x14ac:dyDescent="0.25">
      <c r="B103" s="3"/>
      <c r="C103" s="4"/>
      <c r="D103" s="4"/>
      <c r="E103" s="4"/>
      <c r="F103" s="4"/>
      <c r="G103" s="4"/>
      <c r="H103" s="4"/>
      <c r="I103" s="4"/>
      <c r="J103" s="4"/>
      <c r="K103" s="4"/>
      <c r="L103" s="4"/>
      <c r="M103" s="4"/>
      <c r="N103" s="4"/>
      <c r="O103" s="4"/>
      <c r="P103" s="4"/>
      <c r="Q103" s="5"/>
      <c r="S103" s="3"/>
      <c r="T103" s="4"/>
      <c r="U103" s="4"/>
      <c r="V103" s="4"/>
      <c r="W103" s="4"/>
      <c r="X103" s="4"/>
      <c r="Y103" s="4"/>
      <c r="Z103" s="4"/>
      <c r="AA103" s="4"/>
      <c r="AB103" s="4"/>
      <c r="AC103" s="4"/>
      <c r="AD103" s="4"/>
      <c r="AE103" s="4"/>
      <c r="AF103" s="4"/>
      <c r="AG103" s="4"/>
      <c r="AH103" s="5"/>
      <c r="AW103" s="4"/>
      <c r="AX103" s="4"/>
      <c r="AY103" s="4"/>
      <c r="AZ103" s="4"/>
      <c r="BA103" s="4"/>
      <c r="BB103" s="4"/>
      <c r="BC103" s="4"/>
      <c r="BD103" s="4"/>
      <c r="BE103" s="4"/>
      <c r="BF103" s="4"/>
      <c r="BG103" s="4"/>
      <c r="BH103" s="4"/>
      <c r="BI103" s="4"/>
      <c r="BJ103" s="4"/>
    </row>
    <row r="104" spans="1:96" x14ac:dyDescent="0.25">
      <c r="B104" s="6" t="s">
        <v>12</v>
      </c>
      <c r="C104" s="7" t="s">
        <v>13</v>
      </c>
      <c r="D104" s="7" t="s">
        <v>14</v>
      </c>
      <c r="E104" s="7" t="s">
        <v>15</v>
      </c>
      <c r="F104" s="7" t="s">
        <v>16</v>
      </c>
      <c r="G104" s="7" t="s">
        <v>17</v>
      </c>
      <c r="H104" s="7" t="s">
        <v>18</v>
      </c>
      <c r="I104" s="7" t="s">
        <v>19</v>
      </c>
      <c r="J104" s="7" t="s">
        <v>20</v>
      </c>
      <c r="K104" s="7" t="s">
        <v>21</v>
      </c>
      <c r="L104" s="7" t="s">
        <v>22</v>
      </c>
      <c r="M104" s="7" t="s">
        <v>23</v>
      </c>
      <c r="N104" s="7" t="s">
        <v>24</v>
      </c>
      <c r="O104" s="7" t="s">
        <v>25</v>
      </c>
      <c r="P104" s="7" t="s">
        <v>26</v>
      </c>
      <c r="Q104" s="8" t="s">
        <v>27</v>
      </c>
      <c r="S104" s="6" t="s">
        <v>12</v>
      </c>
      <c r="T104" s="7" t="s">
        <v>13</v>
      </c>
      <c r="U104" s="7" t="s">
        <v>14</v>
      </c>
      <c r="V104" s="7" t="s">
        <v>15</v>
      </c>
      <c r="W104" s="7" t="s">
        <v>16</v>
      </c>
      <c r="X104" s="7" t="s">
        <v>17</v>
      </c>
      <c r="Y104" s="7" t="s">
        <v>18</v>
      </c>
      <c r="Z104" s="7" t="s">
        <v>19</v>
      </c>
      <c r="AA104" s="7" t="s">
        <v>20</v>
      </c>
      <c r="AB104" s="7" t="s">
        <v>21</v>
      </c>
      <c r="AC104" s="7" t="s">
        <v>22</v>
      </c>
      <c r="AD104" s="7" t="s">
        <v>23</v>
      </c>
      <c r="AE104" s="7" t="s">
        <v>24</v>
      </c>
      <c r="AF104" s="7" t="s">
        <v>25</v>
      </c>
      <c r="AG104" s="7" t="s">
        <v>26</v>
      </c>
      <c r="AH104" s="8" t="s">
        <v>27</v>
      </c>
      <c r="AW104" s="4"/>
      <c r="AX104" s="4"/>
      <c r="AY104" s="4"/>
      <c r="AZ104" s="4"/>
      <c r="BA104" s="4"/>
      <c r="BB104" s="4"/>
      <c r="BC104" s="4"/>
      <c r="BD104" s="4"/>
      <c r="BE104" s="4"/>
      <c r="BF104" s="4"/>
      <c r="BG104" s="4"/>
      <c r="BH104" s="4"/>
      <c r="BI104" s="4"/>
      <c r="BJ104" s="4"/>
      <c r="CC104" s="344" t="s">
        <v>321</v>
      </c>
      <c r="CD104" s="320">
        <f t="shared" ref="CD104:CJ104" si="42">AY102</f>
        <v>2.8946541666666761</v>
      </c>
      <c r="CE104" s="320">
        <f t="shared" si="42"/>
        <v>0.51552083333334764</v>
      </c>
      <c r="CF104" s="320">
        <f t="shared" si="42"/>
        <v>-4.8070833333326846E-2</v>
      </c>
      <c r="CG104" s="320">
        <f t="shared" si="42"/>
        <v>0.75564999999999927</v>
      </c>
      <c r="CH104" s="320">
        <f t="shared" si="42"/>
        <v>1.3137666666666661</v>
      </c>
      <c r="CI104" s="320">
        <f t="shared" si="42"/>
        <v>-2.0531833333333367</v>
      </c>
      <c r="CJ104" s="320">
        <f t="shared" si="42"/>
        <v>-2.0294583333333325</v>
      </c>
      <c r="CK104" s="320">
        <f>CJ104</f>
        <v>-2.0294583333333325</v>
      </c>
      <c r="CL104" s="320">
        <f>BF102</f>
        <v>-0.1403291666666675</v>
      </c>
      <c r="CM104" s="320">
        <f t="shared" ref="CM104:CN104" si="43">BG102</f>
        <v>0.96332916666666613</v>
      </c>
      <c r="CN104" s="320">
        <f t="shared" si="43"/>
        <v>1.5759916666666669</v>
      </c>
      <c r="CO104" s="320">
        <f>BI102</f>
        <v>0.72624999999998607</v>
      </c>
      <c r="CP104" s="320">
        <f>CO104</f>
        <v>0.72624999999998607</v>
      </c>
      <c r="CQ104" s="320">
        <f>BJ102</f>
        <v>0.88935000000000031</v>
      </c>
    </row>
    <row r="105" spans="1:96" x14ac:dyDescent="0.25">
      <c r="B105" s="44"/>
      <c r="C105" s="11"/>
      <c r="D105" s="11"/>
      <c r="E105" s="11"/>
      <c r="F105" s="11"/>
      <c r="G105" s="11"/>
      <c r="H105" s="11"/>
      <c r="I105" s="11"/>
      <c r="J105" s="11"/>
      <c r="K105" s="11"/>
      <c r="L105" s="11"/>
      <c r="M105" s="11"/>
      <c r="N105" s="11"/>
      <c r="O105" s="11"/>
      <c r="P105" s="11"/>
      <c r="Q105" s="12"/>
      <c r="S105" s="10"/>
      <c r="T105" s="11"/>
      <c r="U105" s="11"/>
      <c r="V105" s="11"/>
      <c r="W105" s="11"/>
      <c r="X105" s="11"/>
      <c r="Y105" s="11"/>
      <c r="Z105" s="11"/>
      <c r="AA105" s="11"/>
      <c r="AB105" s="11"/>
      <c r="AC105" s="11"/>
      <c r="AD105" s="11"/>
      <c r="AE105" s="11"/>
      <c r="AF105" s="11"/>
      <c r="AG105" s="11"/>
      <c r="AH105" s="12"/>
      <c r="AW105" s="4"/>
      <c r="AX105" s="4"/>
    </row>
    <row r="106" spans="1:96" x14ac:dyDescent="0.25">
      <c r="B106" s="13">
        <v>1929</v>
      </c>
      <c r="C106" s="341">
        <v>6282.3972620690301</v>
      </c>
      <c r="D106" s="341">
        <v>7698.0339742813003</v>
      </c>
      <c r="E106" s="341">
        <v>7644.0885085529799</v>
      </c>
      <c r="F106" s="341">
        <v>7597.8539981690701</v>
      </c>
      <c r="G106" s="341">
        <v>7372.8272021969997</v>
      </c>
      <c r="H106" s="341">
        <v>6909.3249114131104</v>
      </c>
      <c r="I106" s="341">
        <v>5984.7794374495297</v>
      </c>
      <c r="J106" s="341">
        <v>4932.7514487728604</v>
      </c>
      <c r="K106" s="341">
        <v>5621.5311074698102</v>
      </c>
      <c r="L106" s="341">
        <v>8385.9095751638797</v>
      </c>
      <c r="M106" s="341">
        <v>6256.3515908980798</v>
      </c>
      <c r="N106" s="341">
        <v>6782.3923314988697</v>
      </c>
      <c r="O106" s="341">
        <v>6761.85848558417</v>
      </c>
      <c r="P106" s="341">
        <v>6704.0288066486501</v>
      </c>
      <c r="Q106" s="110">
        <f>AVERAGE(C106:H106,K106:M106,P106,AVERAGE(I106:J106),AVERAGE(N106:O106))</f>
        <v>6891.9364823763026</v>
      </c>
      <c r="S106" s="13">
        <v>1929</v>
      </c>
      <c r="T106" s="58"/>
      <c r="U106" s="58"/>
      <c r="V106" s="58"/>
      <c r="W106" s="58"/>
      <c r="X106" s="58"/>
      <c r="Y106" s="58"/>
      <c r="Z106" s="58"/>
      <c r="AA106" s="58"/>
      <c r="AB106" s="58"/>
      <c r="AC106" s="58"/>
      <c r="AD106" s="58"/>
      <c r="AE106" s="58"/>
      <c r="AF106" s="58"/>
      <c r="AG106" s="58"/>
      <c r="AH106" s="59"/>
      <c r="AW106" s="4"/>
      <c r="AX106" s="4"/>
      <c r="AY106" s="4"/>
      <c r="AZ106" s="4"/>
      <c r="BA106" s="4"/>
      <c r="BB106" s="4"/>
      <c r="BC106" s="4"/>
      <c r="BD106" s="4"/>
      <c r="BE106" s="4"/>
      <c r="BF106" s="4"/>
      <c r="BG106" s="4"/>
      <c r="BH106" s="4"/>
      <c r="BI106" s="4"/>
      <c r="BJ106" s="4"/>
    </row>
    <row r="107" spans="1:96" x14ac:dyDescent="0.25">
      <c r="B107" s="13">
        <v>1930</v>
      </c>
      <c r="C107" s="341">
        <v>5825.6927658559698</v>
      </c>
      <c r="D107" s="341">
        <v>7681.07648849207</v>
      </c>
      <c r="E107" s="341">
        <v>7331.08784705998</v>
      </c>
      <c r="F107" s="341">
        <v>7234.6820612854299</v>
      </c>
      <c r="G107" s="341">
        <v>7157.5966269770397</v>
      </c>
      <c r="H107" s="341">
        <v>6437.9124159687599</v>
      </c>
      <c r="I107" s="341">
        <v>5934.7221197725803</v>
      </c>
      <c r="J107" s="341">
        <v>5450.9463954999101</v>
      </c>
      <c r="K107" s="341">
        <v>6525.1841445515502</v>
      </c>
      <c r="L107" s="341">
        <v>6792.2363276693004</v>
      </c>
      <c r="M107" s="341">
        <v>7416.5438764127302</v>
      </c>
      <c r="N107" s="341">
        <v>7026.4873531945996</v>
      </c>
      <c r="O107" s="341">
        <v>6917.5401211686603</v>
      </c>
      <c r="P107" s="341">
        <v>6613.03832208726</v>
      </c>
      <c r="Q107" s="110">
        <f t="shared" ref="Q107:Q170" si="44">AVERAGE(C107:H107,K107:M107,P107,AVERAGE(I107:J107),AVERAGE(N107:O107))</f>
        <v>6806.6582392648306</v>
      </c>
      <c r="S107" s="13">
        <v>1930</v>
      </c>
      <c r="T107" s="58"/>
      <c r="U107" s="58"/>
      <c r="V107" s="58"/>
      <c r="W107" s="58"/>
      <c r="X107" s="58"/>
      <c r="Y107" s="58"/>
      <c r="Z107" s="58"/>
      <c r="AA107" s="58"/>
      <c r="AB107" s="58"/>
      <c r="AC107" s="58"/>
      <c r="AD107" s="58"/>
      <c r="AE107" s="58"/>
      <c r="AF107" s="58"/>
      <c r="AG107" s="58"/>
      <c r="AH107" s="59"/>
      <c r="AW107" s="4"/>
      <c r="AX107" s="4"/>
      <c r="AY107" s="4"/>
      <c r="AZ107" s="4"/>
      <c r="BA107" s="4"/>
      <c r="BB107" s="4"/>
      <c r="BC107" s="4"/>
      <c r="BD107" s="4"/>
      <c r="BE107" s="4"/>
      <c r="BF107" s="4"/>
      <c r="BG107" s="4"/>
      <c r="BH107" s="4"/>
      <c r="BI107" s="4"/>
      <c r="BJ107" s="4"/>
    </row>
    <row r="108" spans="1:96" x14ac:dyDescent="0.25">
      <c r="B108" s="13">
        <v>1931</v>
      </c>
      <c r="C108" s="341">
        <v>5829.9869274912899</v>
      </c>
      <c r="D108" s="341">
        <v>7811.2723100922603</v>
      </c>
      <c r="E108" s="341">
        <v>7699.90766903439</v>
      </c>
      <c r="F108" s="341">
        <v>6693.1889667981204</v>
      </c>
      <c r="G108" s="341">
        <v>7280.2275470166996</v>
      </c>
      <c r="H108" s="341">
        <v>7005.4499117712503</v>
      </c>
      <c r="I108" s="341">
        <v>6361.2836448105099</v>
      </c>
      <c r="J108" s="341">
        <v>4805.338013392</v>
      </c>
      <c r="K108" s="341">
        <v>6369.3357630129003</v>
      </c>
      <c r="L108" s="341">
        <v>6487.2727755071301</v>
      </c>
      <c r="M108" s="341">
        <v>7430.7137636774296</v>
      </c>
      <c r="N108" s="341">
        <v>7380.6201258443998</v>
      </c>
      <c r="O108" s="341">
        <v>6822.4412634022401</v>
      </c>
      <c r="P108" s="341">
        <v>6421.2903645690503</v>
      </c>
      <c r="Q108" s="110">
        <f t="shared" si="44"/>
        <v>6809.4572935579245</v>
      </c>
      <c r="S108" s="13">
        <v>1931</v>
      </c>
      <c r="T108" s="58"/>
      <c r="U108" s="58"/>
      <c r="V108" s="58"/>
      <c r="W108" s="58"/>
      <c r="X108" s="58"/>
      <c r="Y108" s="58"/>
      <c r="Z108" s="58"/>
      <c r="AA108" s="58"/>
      <c r="AB108" s="58"/>
      <c r="AC108" s="58"/>
      <c r="AD108" s="58"/>
      <c r="AE108" s="58"/>
      <c r="AF108" s="58"/>
      <c r="AG108" s="58"/>
      <c r="AH108" s="59"/>
      <c r="AW108" s="4"/>
      <c r="AX108" s="4"/>
      <c r="AY108" s="4"/>
      <c r="AZ108" s="4"/>
      <c r="BA108" s="4"/>
      <c r="BB108" s="4"/>
      <c r="BC108" s="4"/>
      <c r="BD108" s="4"/>
      <c r="BE108" s="4"/>
      <c r="BF108" s="4"/>
      <c r="BG108" s="4"/>
      <c r="BH108" s="4"/>
      <c r="BI108" s="4"/>
      <c r="BJ108" s="4"/>
    </row>
    <row r="109" spans="1:96" x14ac:dyDescent="0.25">
      <c r="B109" s="13">
        <v>1932</v>
      </c>
      <c r="C109" s="341">
        <v>5742.8933792897496</v>
      </c>
      <c r="D109" s="341">
        <v>7337.6384127727897</v>
      </c>
      <c r="E109" s="341">
        <v>7582.7401415767499</v>
      </c>
      <c r="F109" s="341">
        <v>7574.6151806419302</v>
      </c>
      <c r="G109" s="341">
        <v>5974.9645380789898</v>
      </c>
      <c r="H109" s="341">
        <v>9529.6194046236906</v>
      </c>
      <c r="I109" s="341">
        <v>9702.4871800731107</v>
      </c>
      <c r="J109" s="341">
        <v>9728.2486277441003</v>
      </c>
      <c r="K109" s="341">
        <v>10080.8049681702</v>
      </c>
      <c r="L109" s="341">
        <v>11043.5145490223</v>
      </c>
      <c r="M109" s="341">
        <v>8760.9514441894298</v>
      </c>
      <c r="N109" s="341">
        <v>7500.4560588085797</v>
      </c>
      <c r="O109" s="341">
        <v>7831.4311900862904</v>
      </c>
      <c r="P109" s="341">
        <v>6606.6092363980197</v>
      </c>
      <c r="Q109" s="110">
        <f t="shared" si="44"/>
        <v>8134.638565259992</v>
      </c>
      <c r="S109" s="13">
        <v>1932</v>
      </c>
      <c r="T109" s="58"/>
      <c r="U109" s="58"/>
      <c r="V109" s="58"/>
      <c r="W109" s="58"/>
      <c r="X109" s="58"/>
      <c r="Y109" s="58"/>
      <c r="Z109" s="58"/>
      <c r="AA109" s="58"/>
      <c r="AB109" s="58"/>
      <c r="AC109" s="58"/>
      <c r="AD109" s="58"/>
      <c r="AE109" s="58"/>
      <c r="AF109" s="58"/>
      <c r="AG109" s="58"/>
      <c r="AH109" s="59"/>
      <c r="AW109" s="4"/>
      <c r="AX109" s="4"/>
      <c r="AY109" s="4"/>
      <c r="AZ109" s="4"/>
      <c r="BA109" s="4"/>
      <c r="BB109" s="4"/>
      <c r="BC109" s="4"/>
      <c r="BD109" s="4"/>
      <c r="BE109" s="4"/>
      <c r="BF109" s="4"/>
      <c r="BG109" s="4"/>
      <c r="BH109" s="4"/>
      <c r="BI109" s="4"/>
      <c r="BJ109" s="4"/>
    </row>
    <row r="110" spans="1:96" x14ac:dyDescent="0.25">
      <c r="B110" s="13">
        <v>1933</v>
      </c>
      <c r="C110" s="341">
        <v>6161.3237819699698</v>
      </c>
      <c r="D110" s="341">
        <v>7550.4763327555902</v>
      </c>
      <c r="E110" s="341">
        <v>9605.2910007314404</v>
      </c>
      <c r="F110" s="341">
        <v>11515.3068459111</v>
      </c>
      <c r="G110" s="341">
        <v>11698.0640798821</v>
      </c>
      <c r="H110" s="341">
        <v>9429.5609975795705</v>
      </c>
      <c r="I110" s="341">
        <v>8035.2892817741204</v>
      </c>
      <c r="J110" s="341">
        <v>6799.8532870399904</v>
      </c>
      <c r="K110" s="341">
        <v>8850.6754721881207</v>
      </c>
      <c r="L110" s="341">
        <v>12995.308885209701</v>
      </c>
      <c r="M110" s="341">
        <v>12177.573102185999</v>
      </c>
      <c r="N110" s="341">
        <v>9772.1892926872006</v>
      </c>
      <c r="O110" s="341">
        <v>9894.2635423808297</v>
      </c>
      <c r="P110" s="341">
        <v>6785.2433800715598</v>
      </c>
      <c r="Q110" s="110">
        <f t="shared" si="44"/>
        <v>9501.6351317021854</v>
      </c>
      <c r="S110" s="13">
        <v>1933</v>
      </c>
      <c r="T110" s="58"/>
      <c r="U110" s="58"/>
      <c r="V110" s="58"/>
      <c r="W110" s="58"/>
      <c r="X110" s="58"/>
      <c r="Y110" s="58"/>
      <c r="Z110" s="58"/>
      <c r="AA110" s="58"/>
      <c r="AB110" s="58"/>
      <c r="AC110" s="58"/>
      <c r="AD110" s="58"/>
      <c r="AE110" s="58"/>
      <c r="AF110" s="58"/>
      <c r="AG110" s="58"/>
      <c r="AH110" s="59"/>
      <c r="AW110" s="4"/>
      <c r="AX110" s="4"/>
      <c r="AY110" s="4"/>
      <c r="AZ110" s="4"/>
      <c r="BA110" s="4"/>
      <c r="BB110" s="4"/>
      <c r="BC110" s="4"/>
      <c r="BD110" s="4"/>
      <c r="BE110" s="4"/>
      <c r="BF110" s="4"/>
      <c r="BG110" s="4"/>
      <c r="BH110" s="4"/>
      <c r="BI110" s="4"/>
      <c r="BJ110" s="4"/>
    </row>
    <row r="111" spans="1:96" x14ac:dyDescent="0.25">
      <c r="B111" s="13">
        <v>1934</v>
      </c>
      <c r="C111" s="341">
        <v>6894.4727700523399</v>
      </c>
      <c r="D111" s="341">
        <v>11019.6004723348</v>
      </c>
      <c r="E111" s="341">
        <v>14186.9547864781</v>
      </c>
      <c r="F111" s="341">
        <v>15611.247936215599</v>
      </c>
      <c r="G111" s="341">
        <v>14799.894833534399</v>
      </c>
      <c r="H111" s="341">
        <v>11745.543450896101</v>
      </c>
      <c r="I111" s="341">
        <v>12504.309821929</v>
      </c>
      <c r="J111" s="341">
        <v>10541.345065992</v>
      </c>
      <c r="K111" s="341">
        <v>10417.4045605336</v>
      </c>
      <c r="L111" s="341">
        <v>9321.6705855007604</v>
      </c>
      <c r="M111" s="341">
        <v>6723.8477921998201</v>
      </c>
      <c r="N111" s="341">
        <v>6706.6016540598703</v>
      </c>
      <c r="O111" s="341">
        <v>6925.9165051891196</v>
      </c>
      <c r="P111" s="341">
        <v>6218.22252059725</v>
      </c>
      <c r="Q111" s="110">
        <f t="shared" si="44"/>
        <v>10439.828852660647</v>
      </c>
      <c r="S111" s="13">
        <v>1934</v>
      </c>
      <c r="T111" s="58"/>
      <c r="U111" s="58"/>
      <c r="V111" s="58"/>
      <c r="W111" s="58"/>
      <c r="X111" s="58"/>
      <c r="Y111" s="58"/>
      <c r="Z111" s="58"/>
      <c r="AA111" s="58"/>
      <c r="AB111" s="58"/>
      <c r="AC111" s="58"/>
      <c r="AD111" s="58"/>
      <c r="AE111" s="58"/>
      <c r="AF111" s="58"/>
      <c r="AG111" s="58"/>
      <c r="AH111" s="59"/>
      <c r="AW111" s="4"/>
      <c r="AX111" s="4"/>
      <c r="AY111" s="4"/>
      <c r="AZ111" s="4"/>
      <c r="BA111" s="4"/>
      <c r="BB111" s="4"/>
      <c r="BC111" s="4"/>
      <c r="BD111" s="4"/>
      <c r="BE111" s="4"/>
      <c r="BF111" s="4"/>
      <c r="BG111" s="4"/>
      <c r="BH111" s="4"/>
      <c r="BI111" s="4"/>
      <c r="BJ111" s="4"/>
    </row>
    <row r="112" spans="1:96" x14ac:dyDescent="0.25">
      <c r="B112" s="13">
        <v>1935</v>
      </c>
      <c r="C112" s="341">
        <v>5782.1761543687098</v>
      </c>
      <c r="D112" s="341">
        <v>6908.33679232741</v>
      </c>
      <c r="E112" s="341">
        <v>8328.0793863717299</v>
      </c>
      <c r="F112" s="341">
        <v>10854.850206366</v>
      </c>
      <c r="G112" s="341">
        <v>11662.9564296606</v>
      </c>
      <c r="H112" s="341">
        <v>8587.2506679782091</v>
      </c>
      <c r="I112" s="341">
        <v>6629.05124030754</v>
      </c>
      <c r="J112" s="341">
        <v>6682.3542110572798</v>
      </c>
      <c r="K112" s="341">
        <v>8348.3062054917791</v>
      </c>
      <c r="L112" s="341">
        <v>8386.5412584575097</v>
      </c>
      <c r="M112" s="341">
        <v>9425.0679857869</v>
      </c>
      <c r="N112" s="341">
        <v>9354.0030372338806</v>
      </c>
      <c r="O112" s="341">
        <v>7111.3928999730397</v>
      </c>
      <c r="P112" s="341">
        <v>6235.9157800127596</v>
      </c>
      <c r="Q112" s="110">
        <f t="shared" si="44"/>
        <v>8283.9901300922884</v>
      </c>
      <c r="S112" s="13">
        <v>1935</v>
      </c>
      <c r="T112" s="58"/>
      <c r="U112" s="58"/>
      <c r="V112" s="58"/>
      <c r="W112" s="58"/>
      <c r="X112" s="58"/>
      <c r="Y112" s="58"/>
      <c r="Z112" s="58"/>
      <c r="AA112" s="58"/>
      <c r="AB112" s="58"/>
      <c r="AC112" s="58"/>
      <c r="AD112" s="58"/>
      <c r="AE112" s="58"/>
      <c r="AF112" s="58"/>
      <c r="AG112" s="58"/>
      <c r="AH112" s="59"/>
      <c r="AW112" s="4"/>
      <c r="AX112" s="4"/>
      <c r="AY112" s="4"/>
      <c r="AZ112" s="4"/>
      <c r="BA112" s="4"/>
      <c r="BB112" s="4"/>
      <c r="BC112" s="4"/>
      <c r="BD112" s="4"/>
      <c r="BE112" s="4"/>
      <c r="BF112" s="4"/>
      <c r="BG112" s="4"/>
      <c r="BH112" s="4"/>
      <c r="BI112" s="4"/>
      <c r="BJ112" s="4"/>
    </row>
    <row r="113" spans="2:62" x14ac:dyDescent="0.25">
      <c r="B113" s="13">
        <v>1936</v>
      </c>
      <c r="C113" s="341">
        <v>6029.9295162175804</v>
      </c>
      <c r="D113" s="341">
        <v>7618.5063154735799</v>
      </c>
      <c r="E113" s="341">
        <v>7604.6453282743096</v>
      </c>
      <c r="F113" s="341">
        <v>6964.9695850861999</v>
      </c>
      <c r="G113" s="341">
        <v>6193.3928021319198</v>
      </c>
      <c r="H113" s="341">
        <v>7545.2103332885599</v>
      </c>
      <c r="I113" s="341">
        <v>6076.5346332747504</v>
      </c>
      <c r="J113" s="341">
        <v>8860.0995183811792</v>
      </c>
      <c r="K113" s="341">
        <v>10977.519374497901</v>
      </c>
      <c r="L113" s="341">
        <v>10106.4078708792</v>
      </c>
      <c r="M113" s="341">
        <v>8541.0281931605696</v>
      </c>
      <c r="N113" s="341">
        <v>7047.5314652931302</v>
      </c>
      <c r="O113" s="341">
        <v>6996.8336540000601</v>
      </c>
      <c r="P113" s="341">
        <v>6363.46123374535</v>
      </c>
      <c r="Q113" s="110">
        <f t="shared" si="44"/>
        <v>7702.9641823524762</v>
      </c>
      <c r="S113" s="13">
        <v>1936</v>
      </c>
      <c r="T113" s="58"/>
      <c r="U113" s="58"/>
      <c r="V113" s="58"/>
      <c r="W113" s="58"/>
      <c r="X113" s="58"/>
      <c r="Y113" s="58"/>
      <c r="Z113" s="58"/>
      <c r="AA113" s="58"/>
      <c r="AB113" s="58"/>
      <c r="AC113" s="58"/>
      <c r="AD113" s="58"/>
      <c r="AE113" s="58"/>
      <c r="AF113" s="58"/>
      <c r="AG113" s="58"/>
      <c r="AH113" s="59"/>
      <c r="AW113" s="4"/>
      <c r="AX113" s="4"/>
      <c r="AY113" s="4"/>
      <c r="AZ113" s="4"/>
      <c r="BA113" s="4"/>
      <c r="BB113" s="4"/>
      <c r="BC113" s="4"/>
      <c r="BD113" s="4"/>
      <c r="BE113" s="4"/>
      <c r="BF113" s="4"/>
      <c r="BG113" s="4"/>
      <c r="BH113" s="4"/>
      <c r="BI113" s="4"/>
      <c r="BJ113" s="4"/>
    </row>
    <row r="114" spans="2:62" x14ac:dyDescent="0.25">
      <c r="B114" s="13">
        <v>1937</v>
      </c>
      <c r="C114" s="341">
        <v>5998.1311983026699</v>
      </c>
      <c r="D114" s="341">
        <v>7884.9951159387801</v>
      </c>
      <c r="E114" s="341">
        <v>7612.2477558084902</v>
      </c>
      <c r="F114" s="341">
        <v>6265.52324749128</v>
      </c>
      <c r="G114" s="341">
        <v>5931.7347828652801</v>
      </c>
      <c r="H114" s="341">
        <v>6388.4861659932603</v>
      </c>
      <c r="I114" s="341">
        <v>5866.29094392767</v>
      </c>
      <c r="J114" s="341">
        <v>5048.2686126981398</v>
      </c>
      <c r="K114" s="341">
        <v>7005.8106064707999</v>
      </c>
      <c r="L114" s="341">
        <v>7682.33348514717</v>
      </c>
      <c r="M114" s="341">
        <v>6893.2481383198401</v>
      </c>
      <c r="N114" s="341">
        <v>6842.9755235032098</v>
      </c>
      <c r="O114" s="341">
        <v>6520.4233867167304</v>
      </c>
      <c r="P114" s="341">
        <v>6389.7850284898504</v>
      </c>
      <c r="Q114" s="110">
        <f t="shared" si="44"/>
        <v>6682.606229854192</v>
      </c>
      <c r="S114" s="13">
        <v>1937</v>
      </c>
      <c r="T114" s="58"/>
      <c r="U114" s="58"/>
      <c r="V114" s="58"/>
      <c r="W114" s="58"/>
      <c r="X114" s="58"/>
      <c r="Y114" s="58"/>
      <c r="Z114" s="58"/>
      <c r="AA114" s="58"/>
      <c r="AB114" s="58"/>
      <c r="AC114" s="58"/>
      <c r="AD114" s="58"/>
      <c r="AE114" s="58"/>
      <c r="AF114" s="58"/>
      <c r="AG114" s="58"/>
      <c r="AH114" s="59"/>
      <c r="AW114" s="4"/>
      <c r="AX114" s="4"/>
      <c r="AY114" s="4"/>
      <c r="AZ114" s="4"/>
      <c r="BA114" s="4"/>
      <c r="BB114" s="4"/>
      <c r="BC114" s="4"/>
      <c r="BD114" s="4"/>
      <c r="BE114" s="4"/>
      <c r="BF114" s="4"/>
      <c r="BG114" s="4"/>
      <c r="BH114" s="4"/>
      <c r="BI114" s="4"/>
      <c r="BJ114" s="4"/>
    </row>
    <row r="115" spans="2:62" x14ac:dyDescent="0.25">
      <c r="B115" s="13">
        <v>1938</v>
      </c>
      <c r="C115" s="341">
        <v>6041.0513956259301</v>
      </c>
      <c r="D115" s="341">
        <v>7996.6872492476996</v>
      </c>
      <c r="E115" s="341">
        <v>8738.2589817348198</v>
      </c>
      <c r="F115" s="341">
        <v>11445.3038772567</v>
      </c>
      <c r="G115" s="341">
        <v>8922.4777466217201</v>
      </c>
      <c r="H115" s="341">
        <v>10681.2068755399</v>
      </c>
      <c r="I115" s="341">
        <v>9072.3069953116901</v>
      </c>
      <c r="J115" s="341">
        <v>10441.197040921899</v>
      </c>
      <c r="K115" s="341">
        <v>9636.2529765257295</v>
      </c>
      <c r="L115" s="341">
        <v>9702.6765699873704</v>
      </c>
      <c r="M115" s="341">
        <v>9568.0038238779907</v>
      </c>
      <c r="N115" s="341">
        <v>6629.7278930453003</v>
      </c>
      <c r="O115" s="341">
        <v>6508.3063401003701</v>
      </c>
      <c r="P115" s="341">
        <v>6572.8475758685299</v>
      </c>
      <c r="Q115" s="110">
        <f t="shared" si="44"/>
        <v>8802.544683914668</v>
      </c>
      <c r="S115" s="13">
        <v>1938</v>
      </c>
      <c r="T115" s="58"/>
      <c r="U115" s="58"/>
      <c r="V115" s="58"/>
      <c r="W115" s="58"/>
      <c r="X115" s="58"/>
      <c r="Y115" s="58"/>
      <c r="Z115" s="58"/>
      <c r="AA115" s="58"/>
      <c r="AB115" s="58"/>
      <c r="AC115" s="58"/>
      <c r="AD115" s="58"/>
      <c r="AE115" s="58"/>
      <c r="AF115" s="58"/>
      <c r="AG115" s="58"/>
      <c r="AH115" s="59"/>
      <c r="AW115" s="4"/>
      <c r="AX115" s="4"/>
      <c r="AY115" s="4"/>
      <c r="AZ115" s="4"/>
      <c r="BA115" s="4"/>
      <c r="BB115" s="4"/>
      <c r="BC115" s="4"/>
      <c r="BD115" s="4"/>
      <c r="BE115" s="4"/>
      <c r="BF115" s="4"/>
      <c r="BG115" s="4"/>
      <c r="BH115" s="4"/>
      <c r="BI115" s="4"/>
      <c r="BJ115" s="4"/>
    </row>
    <row r="116" spans="2:62" x14ac:dyDescent="0.25">
      <c r="B116" s="13">
        <v>1939</v>
      </c>
      <c r="C116" s="341">
        <v>6154.7236890338199</v>
      </c>
      <c r="D116" s="341">
        <v>7476.9980083394203</v>
      </c>
      <c r="E116" s="341">
        <v>7342.9204809865096</v>
      </c>
      <c r="F116" s="341">
        <v>8791.7683348561095</v>
      </c>
      <c r="G116" s="341">
        <v>8909.0522682009905</v>
      </c>
      <c r="H116" s="341">
        <v>7738.9454226337102</v>
      </c>
      <c r="I116" s="341">
        <v>7120.2120261182299</v>
      </c>
      <c r="J116" s="341">
        <v>7477.07764777801</v>
      </c>
      <c r="K116" s="341">
        <v>8808.1010722242099</v>
      </c>
      <c r="L116" s="341">
        <v>7311.1645635970299</v>
      </c>
      <c r="M116" s="341">
        <v>7816.1970342791801</v>
      </c>
      <c r="N116" s="341">
        <v>7082.7929899560704</v>
      </c>
      <c r="O116" s="341">
        <v>6842.7644198453299</v>
      </c>
      <c r="P116" s="341">
        <v>6502.4576529960796</v>
      </c>
      <c r="Q116" s="110">
        <f t="shared" si="44"/>
        <v>7592.812672416323</v>
      </c>
      <c r="S116" s="13">
        <v>1939</v>
      </c>
      <c r="T116" s="58"/>
      <c r="U116" s="58"/>
      <c r="V116" s="58"/>
      <c r="W116" s="58"/>
      <c r="X116" s="58"/>
      <c r="Y116" s="58"/>
      <c r="Z116" s="58"/>
      <c r="AA116" s="58"/>
      <c r="AB116" s="58"/>
      <c r="AC116" s="58"/>
      <c r="AD116" s="58"/>
      <c r="AE116" s="58"/>
      <c r="AF116" s="58"/>
      <c r="AG116" s="58"/>
      <c r="AH116" s="59"/>
      <c r="AW116" s="4"/>
      <c r="AX116" s="4"/>
      <c r="AY116" s="4"/>
      <c r="AZ116" s="4"/>
      <c r="BA116" s="4"/>
      <c r="BB116" s="4"/>
      <c r="BC116" s="4"/>
      <c r="BD116" s="4"/>
      <c r="BE116" s="4"/>
      <c r="BF116" s="4"/>
      <c r="BG116" s="4"/>
      <c r="BH116" s="4"/>
      <c r="BI116" s="4"/>
      <c r="BJ116" s="4"/>
    </row>
    <row r="117" spans="2:62" x14ac:dyDescent="0.25">
      <c r="B117" s="13">
        <v>1940</v>
      </c>
      <c r="C117" s="341">
        <v>5976.1001864159198</v>
      </c>
      <c r="D117" s="341">
        <v>7810.0279507778096</v>
      </c>
      <c r="E117" s="341">
        <v>7680.5776877682501</v>
      </c>
      <c r="F117" s="341">
        <v>9497.6963287886301</v>
      </c>
      <c r="G117" s="341">
        <v>8583.1822437721603</v>
      </c>
      <c r="H117" s="341">
        <v>9679.7216197698108</v>
      </c>
      <c r="I117" s="341">
        <v>8373.0645885217291</v>
      </c>
      <c r="J117" s="341">
        <v>7236.6351838338996</v>
      </c>
      <c r="K117" s="341">
        <v>7901.7175258992902</v>
      </c>
      <c r="L117" s="341">
        <v>7301.2231652636201</v>
      </c>
      <c r="M117" s="341">
        <v>6763.8512317668601</v>
      </c>
      <c r="N117" s="341">
        <v>6337.2951704769303</v>
      </c>
      <c r="O117" s="341">
        <v>6411.8841859941504</v>
      </c>
      <c r="P117" s="341">
        <v>6182.3203643346897</v>
      </c>
      <c r="Q117" s="110">
        <f t="shared" si="44"/>
        <v>7629.6548224142016</v>
      </c>
      <c r="S117" s="13">
        <v>1940</v>
      </c>
      <c r="T117" s="58"/>
      <c r="U117" s="58"/>
      <c r="V117" s="58"/>
      <c r="W117" s="58"/>
      <c r="X117" s="58"/>
      <c r="Y117" s="58"/>
      <c r="Z117" s="58"/>
      <c r="AA117" s="58"/>
      <c r="AB117" s="58"/>
      <c r="AC117" s="58"/>
      <c r="AD117" s="58"/>
      <c r="AE117" s="58"/>
      <c r="AF117" s="58"/>
      <c r="AG117" s="58"/>
      <c r="AH117" s="59"/>
      <c r="AW117" s="4"/>
      <c r="AX117" s="4"/>
      <c r="AY117" s="4"/>
      <c r="AZ117" s="4"/>
      <c r="BA117" s="4"/>
      <c r="BB117" s="4"/>
      <c r="BC117" s="4"/>
      <c r="BD117" s="4"/>
      <c r="BE117" s="4"/>
      <c r="BF117" s="4"/>
      <c r="BG117" s="4"/>
      <c r="BH117" s="4"/>
      <c r="BI117" s="4"/>
      <c r="BJ117" s="4"/>
    </row>
    <row r="118" spans="2:62" x14ac:dyDescent="0.25">
      <c r="B118" s="13">
        <v>1941</v>
      </c>
      <c r="C118" s="341">
        <v>5971.0426760802202</v>
      </c>
      <c r="D118" s="341">
        <v>8155.8524294790104</v>
      </c>
      <c r="E118" s="341">
        <v>8599.3981621267794</v>
      </c>
      <c r="F118" s="341">
        <v>7784.1147979695997</v>
      </c>
      <c r="G118" s="341">
        <v>6971.44060070657</v>
      </c>
      <c r="H118" s="341">
        <v>7309.6484430216497</v>
      </c>
      <c r="I118" s="341">
        <v>6636.1707962256896</v>
      </c>
      <c r="J118" s="341">
        <v>5758.5159713195699</v>
      </c>
      <c r="K118" s="341">
        <v>7098.04390567268</v>
      </c>
      <c r="L118" s="341">
        <v>7291.8798204942696</v>
      </c>
      <c r="M118" s="341">
        <v>7143.8522460330396</v>
      </c>
      <c r="N118" s="341">
        <v>7073.6226533284698</v>
      </c>
      <c r="O118" s="341">
        <v>6915.2968403247596</v>
      </c>
      <c r="P118" s="341">
        <v>6327.1415221047</v>
      </c>
      <c r="Q118" s="110">
        <f t="shared" si="44"/>
        <v>7153.6848111906475</v>
      </c>
      <c r="S118" s="13">
        <v>1941</v>
      </c>
      <c r="T118" s="58"/>
      <c r="U118" s="58"/>
      <c r="V118" s="58"/>
      <c r="W118" s="58"/>
      <c r="X118" s="58"/>
      <c r="Y118" s="58"/>
      <c r="Z118" s="58"/>
      <c r="AA118" s="58"/>
      <c r="AB118" s="58"/>
      <c r="AC118" s="58"/>
      <c r="AD118" s="58"/>
      <c r="AE118" s="58"/>
      <c r="AF118" s="58"/>
      <c r="AG118" s="58"/>
      <c r="AH118" s="59"/>
      <c r="AW118" s="4"/>
      <c r="AX118" s="4"/>
      <c r="AY118" s="4"/>
      <c r="AZ118" s="4"/>
      <c r="BA118" s="4"/>
      <c r="BB118" s="4"/>
      <c r="BC118" s="4"/>
      <c r="BD118" s="4"/>
      <c r="BE118" s="4"/>
      <c r="BF118" s="4"/>
      <c r="BG118" s="4"/>
      <c r="BH118" s="4"/>
      <c r="BI118" s="4"/>
      <c r="BJ118" s="4"/>
    </row>
    <row r="119" spans="2:62" x14ac:dyDescent="0.25">
      <c r="B119" s="13">
        <v>1942</v>
      </c>
      <c r="C119" s="341">
        <v>6007.5759014896603</v>
      </c>
      <c r="D119" s="341">
        <v>8260.9896807169607</v>
      </c>
      <c r="E119" s="341">
        <v>10702.8070192751</v>
      </c>
      <c r="F119" s="341">
        <v>11047.1437966052</v>
      </c>
      <c r="G119" s="341">
        <v>9793.0820558156702</v>
      </c>
      <c r="H119" s="341">
        <v>7012.9089450289903</v>
      </c>
      <c r="I119" s="341">
        <v>6206.8133207942701</v>
      </c>
      <c r="J119" s="341">
        <v>7090.5679692751801</v>
      </c>
      <c r="K119" s="341">
        <v>6925.84061874081</v>
      </c>
      <c r="L119" s="341">
        <v>10161.781586962799</v>
      </c>
      <c r="M119" s="341">
        <v>9947.5827736484298</v>
      </c>
      <c r="N119" s="341">
        <v>7817.1695110134397</v>
      </c>
      <c r="O119" s="341">
        <v>7844.6867141717103</v>
      </c>
      <c r="P119" s="341">
        <v>6659.4840246778203</v>
      </c>
      <c r="Q119" s="110">
        <f t="shared" si="44"/>
        <v>8416.5679300490629</v>
      </c>
      <c r="S119" s="13">
        <v>1942</v>
      </c>
      <c r="T119" s="58"/>
      <c r="U119" s="58"/>
      <c r="V119" s="58"/>
      <c r="W119" s="58"/>
      <c r="X119" s="58"/>
      <c r="Y119" s="58"/>
      <c r="Z119" s="58"/>
      <c r="AA119" s="58"/>
      <c r="AB119" s="58"/>
      <c r="AC119" s="58"/>
      <c r="AD119" s="58"/>
      <c r="AE119" s="58"/>
      <c r="AF119" s="58"/>
      <c r="AG119" s="58"/>
      <c r="AH119" s="59"/>
      <c r="AW119" s="4"/>
      <c r="AX119" s="4"/>
      <c r="AY119" s="4"/>
      <c r="AZ119" s="4"/>
      <c r="BA119" s="4"/>
      <c r="BB119" s="4"/>
      <c r="BC119" s="4"/>
      <c r="BD119" s="4"/>
      <c r="BE119" s="4"/>
      <c r="BF119" s="4"/>
      <c r="BG119" s="4"/>
      <c r="BH119" s="4"/>
      <c r="BI119" s="4"/>
      <c r="BJ119" s="4"/>
    </row>
    <row r="120" spans="2:62" x14ac:dyDescent="0.25">
      <c r="B120" s="13">
        <v>1943</v>
      </c>
      <c r="C120" s="341">
        <v>6052.6240662446498</v>
      </c>
      <c r="D120" s="341">
        <v>7565.2532705199201</v>
      </c>
      <c r="E120" s="341">
        <v>8683.5166828537094</v>
      </c>
      <c r="F120" s="341">
        <v>11961.5517705569</v>
      </c>
      <c r="G120" s="341">
        <v>12066.882954131101</v>
      </c>
      <c r="H120" s="341">
        <v>10009.327747761899</v>
      </c>
      <c r="I120" s="341">
        <v>12927.770125847401</v>
      </c>
      <c r="J120" s="341">
        <v>11720.0094045236</v>
      </c>
      <c r="K120" s="341">
        <v>9298.7336306978905</v>
      </c>
      <c r="L120" s="341">
        <v>11692.170940157001</v>
      </c>
      <c r="M120" s="341">
        <v>11878.5954330146</v>
      </c>
      <c r="N120" s="341">
        <v>8267.3488598254498</v>
      </c>
      <c r="O120" s="341">
        <v>7821.2648207887196</v>
      </c>
      <c r="P120" s="341">
        <v>6372.4992839106199</v>
      </c>
      <c r="Q120" s="110">
        <f t="shared" si="44"/>
        <v>9662.4460321117385</v>
      </c>
      <c r="S120" s="13">
        <v>1943</v>
      </c>
      <c r="T120" s="58"/>
      <c r="U120" s="58"/>
      <c r="V120" s="58"/>
      <c r="W120" s="58"/>
      <c r="X120" s="58"/>
      <c r="Y120" s="58"/>
      <c r="Z120" s="58"/>
      <c r="AA120" s="58"/>
      <c r="AB120" s="58"/>
      <c r="AC120" s="58"/>
      <c r="AD120" s="58"/>
      <c r="AE120" s="58"/>
      <c r="AF120" s="58"/>
      <c r="AG120" s="58"/>
      <c r="AH120" s="59"/>
      <c r="AW120" s="4"/>
      <c r="AX120" s="4"/>
      <c r="AY120" s="4"/>
      <c r="AZ120" s="4"/>
      <c r="BA120" s="4"/>
      <c r="BB120" s="4"/>
      <c r="BC120" s="4"/>
      <c r="BD120" s="4"/>
      <c r="BE120" s="4"/>
      <c r="BF120" s="4"/>
      <c r="BG120" s="4"/>
      <c r="BH120" s="4"/>
      <c r="BI120" s="4"/>
      <c r="BJ120" s="4"/>
    </row>
    <row r="121" spans="2:62" x14ac:dyDescent="0.25">
      <c r="B121" s="13">
        <v>1944</v>
      </c>
      <c r="C121" s="341">
        <v>5838.6867290494502</v>
      </c>
      <c r="D121" s="341">
        <v>7735.5106460208299</v>
      </c>
      <c r="E121" s="341">
        <v>7421.30827105958</v>
      </c>
      <c r="F121" s="341">
        <v>7445.8911423465297</v>
      </c>
      <c r="G121" s="341">
        <v>8108.36842062921</v>
      </c>
      <c r="H121" s="341">
        <v>6412.3615024534902</v>
      </c>
      <c r="I121" s="341">
        <v>5439.9627860184301</v>
      </c>
      <c r="J121" s="341">
        <v>4488.2866364891197</v>
      </c>
      <c r="K121" s="341">
        <v>5835.5678599639396</v>
      </c>
      <c r="L121" s="341">
        <v>6493.9245126676497</v>
      </c>
      <c r="M121" s="341">
        <v>6556.59347577479</v>
      </c>
      <c r="N121" s="341">
        <v>7030.0287835539202</v>
      </c>
      <c r="O121" s="341">
        <v>6451.8871009370196</v>
      </c>
      <c r="P121" s="341">
        <v>6209.2910867392702</v>
      </c>
      <c r="Q121" s="110">
        <f t="shared" si="44"/>
        <v>6646.882191683665</v>
      </c>
      <c r="S121" s="13">
        <v>1944</v>
      </c>
      <c r="T121" s="58"/>
      <c r="U121" s="58"/>
      <c r="V121" s="58"/>
      <c r="W121" s="58"/>
      <c r="X121" s="58"/>
      <c r="Y121" s="58"/>
      <c r="Z121" s="58"/>
      <c r="AA121" s="58"/>
      <c r="AB121" s="58"/>
      <c r="AC121" s="58"/>
      <c r="AD121" s="58"/>
      <c r="AE121" s="58"/>
      <c r="AF121" s="58"/>
      <c r="AG121" s="58"/>
      <c r="AH121" s="59"/>
      <c r="AW121" s="4"/>
      <c r="AX121" s="4"/>
      <c r="AY121" s="4"/>
      <c r="AZ121" s="4"/>
      <c r="BA121" s="4"/>
      <c r="BB121" s="4"/>
      <c r="BC121" s="4"/>
      <c r="BD121" s="4"/>
      <c r="BE121" s="4"/>
      <c r="BF121" s="4"/>
      <c r="BG121" s="4"/>
      <c r="BH121" s="4"/>
      <c r="BI121" s="4"/>
      <c r="BJ121" s="4"/>
    </row>
    <row r="122" spans="2:62" x14ac:dyDescent="0.25">
      <c r="B122" s="13">
        <v>1945</v>
      </c>
      <c r="C122" s="341">
        <v>5872.6280377843004</v>
      </c>
      <c r="D122" s="341">
        <v>7659.9506395375702</v>
      </c>
      <c r="E122" s="341">
        <v>7633.1590536620097</v>
      </c>
      <c r="F122" s="341">
        <v>6952.2429832464704</v>
      </c>
      <c r="G122" s="341">
        <v>6760.53820316581</v>
      </c>
      <c r="H122" s="341">
        <v>6895.1732497695702</v>
      </c>
      <c r="I122" s="341">
        <v>5628.4004284474604</v>
      </c>
      <c r="J122" s="341">
        <v>4807.1478379557002</v>
      </c>
      <c r="K122" s="341">
        <v>7845.8679863920597</v>
      </c>
      <c r="L122" s="341">
        <v>10247.7185431747</v>
      </c>
      <c r="M122" s="341">
        <v>6736.0399005029903</v>
      </c>
      <c r="N122" s="341">
        <v>7143.9811156121496</v>
      </c>
      <c r="O122" s="341">
        <v>6783.6432670949398</v>
      </c>
      <c r="P122" s="341">
        <v>6527.8310084941704</v>
      </c>
      <c r="Q122" s="110">
        <f t="shared" si="44"/>
        <v>7109.3946608570659</v>
      </c>
      <c r="S122" s="13">
        <v>1945</v>
      </c>
      <c r="T122" s="58"/>
      <c r="U122" s="58"/>
      <c r="V122" s="58"/>
      <c r="W122" s="58"/>
      <c r="X122" s="58"/>
      <c r="Y122" s="58"/>
      <c r="Z122" s="58"/>
      <c r="AA122" s="58"/>
      <c r="AB122" s="58"/>
      <c r="AC122" s="58"/>
      <c r="AD122" s="58"/>
      <c r="AE122" s="58"/>
      <c r="AF122" s="58"/>
      <c r="AG122" s="58"/>
      <c r="AH122" s="59"/>
      <c r="AW122" s="4"/>
      <c r="AX122" s="4"/>
      <c r="AY122" s="4"/>
      <c r="AZ122" s="4"/>
      <c r="BA122" s="4"/>
      <c r="BB122" s="4"/>
      <c r="BC122" s="4"/>
      <c r="BD122" s="4"/>
      <c r="BE122" s="4"/>
      <c r="BF122" s="4"/>
      <c r="BG122" s="4"/>
      <c r="BH122" s="4"/>
      <c r="BI122" s="4"/>
      <c r="BJ122" s="4"/>
    </row>
    <row r="123" spans="2:62" x14ac:dyDescent="0.25">
      <c r="B123" s="13">
        <v>1946</v>
      </c>
      <c r="C123" s="341">
        <v>5761.6090696470801</v>
      </c>
      <c r="D123" s="341">
        <v>7630.6910134549798</v>
      </c>
      <c r="E123" s="341">
        <v>8759.7152928410596</v>
      </c>
      <c r="F123" s="341">
        <v>10483.043906741401</v>
      </c>
      <c r="G123" s="341">
        <v>9435.0456004535608</v>
      </c>
      <c r="H123" s="341">
        <v>10218.7525345019</v>
      </c>
      <c r="I123" s="341">
        <v>10150.5815761415</v>
      </c>
      <c r="J123" s="341">
        <v>10566.984623771799</v>
      </c>
      <c r="K123" s="341">
        <v>10391.67931695</v>
      </c>
      <c r="L123" s="341">
        <v>10232.655970595501</v>
      </c>
      <c r="M123" s="341">
        <v>10305.213637696101</v>
      </c>
      <c r="N123" s="341">
        <v>8777.1010065321898</v>
      </c>
      <c r="O123" s="341">
        <v>8880.9310599085693</v>
      </c>
      <c r="P123" s="341">
        <v>6637.4974983626498</v>
      </c>
      <c r="Q123" s="110">
        <f t="shared" si="44"/>
        <v>9086.9752478684386</v>
      </c>
      <c r="S123" s="13">
        <v>1946</v>
      </c>
      <c r="T123" s="58"/>
      <c r="U123" s="58"/>
      <c r="V123" s="58"/>
      <c r="W123" s="58"/>
      <c r="X123" s="58"/>
      <c r="Y123" s="58"/>
      <c r="Z123" s="58"/>
      <c r="AA123" s="58"/>
      <c r="AB123" s="58"/>
      <c r="AC123" s="58"/>
      <c r="AD123" s="58"/>
      <c r="AE123" s="58"/>
      <c r="AF123" s="58"/>
      <c r="AG123" s="58"/>
      <c r="AH123" s="59"/>
      <c r="AW123" s="4"/>
      <c r="AX123" s="4"/>
      <c r="AY123" s="4"/>
      <c r="AZ123" s="4"/>
      <c r="BA123" s="4"/>
      <c r="BB123" s="4"/>
      <c r="BC123" s="4"/>
      <c r="BD123" s="4"/>
      <c r="BE123" s="4"/>
      <c r="BF123" s="4"/>
      <c r="BG123" s="4"/>
      <c r="BH123" s="4"/>
      <c r="BI123" s="4"/>
      <c r="BJ123" s="4"/>
    </row>
    <row r="124" spans="2:62" x14ac:dyDescent="0.25">
      <c r="B124" s="13">
        <v>1947</v>
      </c>
      <c r="C124" s="341">
        <v>5967.5508873147301</v>
      </c>
      <c r="D124" s="341">
        <v>8634.5846218485694</v>
      </c>
      <c r="E124" s="341">
        <v>12143.3299046314</v>
      </c>
      <c r="F124" s="341">
        <v>12878.139730195</v>
      </c>
      <c r="G124" s="341">
        <v>13034.657540067699</v>
      </c>
      <c r="H124" s="341">
        <v>10985.912393783001</v>
      </c>
      <c r="I124" s="341">
        <v>8369.7409893061904</v>
      </c>
      <c r="J124" s="341">
        <v>7533.6566416079604</v>
      </c>
      <c r="K124" s="341">
        <v>9734.6255436086994</v>
      </c>
      <c r="L124" s="341">
        <v>9829.9108719207397</v>
      </c>
      <c r="M124" s="341">
        <v>9997.1680348744703</v>
      </c>
      <c r="N124" s="341">
        <v>8141.2118130269</v>
      </c>
      <c r="O124" s="341">
        <v>7355.9253525221602</v>
      </c>
      <c r="P124" s="341">
        <v>6744.2170350891702</v>
      </c>
      <c r="Q124" s="110">
        <f t="shared" si="44"/>
        <v>9637.530330130423</v>
      </c>
      <c r="S124" s="13">
        <v>1947</v>
      </c>
      <c r="T124" s="58"/>
      <c r="U124" s="58"/>
      <c r="V124" s="58"/>
      <c r="W124" s="58"/>
      <c r="X124" s="58"/>
      <c r="Y124" s="58"/>
      <c r="Z124" s="58"/>
      <c r="AA124" s="58"/>
      <c r="AB124" s="58"/>
      <c r="AC124" s="58"/>
      <c r="AD124" s="58"/>
      <c r="AE124" s="58"/>
      <c r="AF124" s="58"/>
      <c r="AG124" s="58"/>
      <c r="AH124" s="59"/>
      <c r="AW124" s="4"/>
      <c r="AX124" s="4"/>
      <c r="AY124" s="4"/>
      <c r="AZ124" s="4"/>
      <c r="BA124" s="4"/>
      <c r="BB124" s="4"/>
      <c r="BC124" s="4"/>
      <c r="BD124" s="4"/>
      <c r="BE124" s="4"/>
      <c r="BF124" s="4"/>
      <c r="BG124" s="4"/>
      <c r="BH124" s="4"/>
      <c r="BI124" s="4"/>
      <c r="BJ124" s="4"/>
    </row>
    <row r="125" spans="2:62" x14ac:dyDescent="0.25">
      <c r="B125" s="13">
        <v>1948</v>
      </c>
      <c r="C125" s="341">
        <v>8485.4079964047905</v>
      </c>
      <c r="D125" s="341">
        <v>10018.067495142101</v>
      </c>
      <c r="E125" s="341">
        <v>10231.804242628799</v>
      </c>
      <c r="F125" s="341">
        <v>12927.9514561453</v>
      </c>
      <c r="G125" s="341">
        <v>12639.5643206636</v>
      </c>
      <c r="H125" s="341">
        <v>8515.2856673130791</v>
      </c>
      <c r="I125" s="341">
        <v>7611.5459092343299</v>
      </c>
      <c r="J125" s="341">
        <v>10005.882101671101</v>
      </c>
      <c r="K125" s="341">
        <v>12906.176955721599</v>
      </c>
      <c r="L125" s="341">
        <v>13140.7419319032</v>
      </c>
      <c r="M125" s="341">
        <v>9890.6982684902196</v>
      </c>
      <c r="N125" s="341">
        <v>9841.59936297282</v>
      </c>
      <c r="O125" s="341">
        <v>10200.8792509299</v>
      </c>
      <c r="P125" s="341">
        <v>6999.0734886064402</v>
      </c>
      <c r="Q125" s="110">
        <f t="shared" si="44"/>
        <v>10382.060427951934</v>
      </c>
      <c r="S125" s="13">
        <v>1948</v>
      </c>
      <c r="T125" s="58"/>
      <c r="U125" s="58"/>
      <c r="V125" s="58"/>
      <c r="W125" s="58"/>
      <c r="X125" s="58"/>
      <c r="Y125" s="58"/>
      <c r="Z125" s="58"/>
      <c r="AA125" s="58"/>
      <c r="AB125" s="58"/>
      <c r="AC125" s="58"/>
      <c r="AD125" s="58"/>
      <c r="AE125" s="58"/>
      <c r="AF125" s="58"/>
      <c r="AG125" s="58"/>
      <c r="AH125" s="59"/>
      <c r="AW125" s="4"/>
      <c r="AX125" s="4"/>
      <c r="AY125" s="4"/>
      <c r="AZ125" s="4"/>
      <c r="BA125" s="4"/>
      <c r="BB125" s="4"/>
      <c r="BC125" s="4"/>
      <c r="BD125" s="4"/>
      <c r="BE125" s="4"/>
      <c r="BF125" s="4"/>
      <c r="BG125" s="4"/>
      <c r="BH125" s="4"/>
      <c r="BI125" s="4"/>
      <c r="BJ125" s="4"/>
    </row>
    <row r="126" spans="2:62" x14ac:dyDescent="0.25">
      <c r="B126" s="13">
        <v>1949</v>
      </c>
      <c r="C126" s="341">
        <v>6496.5641358062903</v>
      </c>
      <c r="D126" s="341">
        <v>8346.7134467292599</v>
      </c>
      <c r="E126" s="341">
        <v>8135.6221182316704</v>
      </c>
      <c r="F126" s="341">
        <v>10979.5461214727</v>
      </c>
      <c r="G126" s="341">
        <v>8626.5814471636495</v>
      </c>
      <c r="H126" s="341">
        <v>10964.2452450132</v>
      </c>
      <c r="I126" s="341">
        <v>8483.0872288802002</v>
      </c>
      <c r="J126" s="341">
        <v>10586.8634799641</v>
      </c>
      <c r="K126" s="341">
        <v>11407.7325933297</v>
      </c>
      <c r="L126" s="341">
        <v>8767.0863249069407</v>
      </c>
      <c r="M126" s="341">
        <v>6906.5659571080796</v>
      </c>
      <c r="N126" s="341">
        <v>6031.1051495230704</v>
      </c>
      <c r="O126" s="341">
        <v>6092.9562955032097</v>
      </c>
      <c r="P126" s="341">
        <v>6091.6029701484003</v>
      </c>
      <c r="Q126" s="110">
        <f t="shared" si="44"/>
        <v>8526.6055364037638</v>
      </c>
      <c r="S126" s="13">
        <v>1949</v>
      </c>
      <c r="T126" s="58"/>
      <c r="U126" s="58"/>
      <c r="V126" s="58"/>
      <c r="W126" s="58"/>
      <c r="X126" s="58"/>
      <c r="Y126" s="58"/>
      <c r="Z126" s="58"/>
      <c r="AA126" s="58"/>
      <c r="AB126" s="58"/>
      <c r="AC126" s="58"/>
      <c r="AD126" s="58"/>
      <c r="AE126" s="58"/>
      <c r="AF126" s="58"/>
      <c r="AG126" s="58"/>
      <c r="AH126" s="59"/>
      <c r="AW126" s="4"/>
      <c r="AX126" s="4"/>
      <c r="AY126" s="4"/>
      <c r="AZ126" s="4"/>
      <c r="BA126" s="4"/>
      <c r="BB126" s="4"/>
      <c r="BC126" s="4"/>
      <c r="BD126" s="4"/>
      <c r="BE126" s="4"/>
      <c r="BF126" s="4"/>
      <c r="BG126" s="4"/>
      <c r="BH126" s="4"/>
      <c r="BI126" s="4"/>
      <c r="BJ126" s="4"/>
    </row>
    <row r="127" spans="2:62" x14ac:dyDescent="0.25">
      <c r="B127" s="13">
        <v>1950</v>
      </c>
      <c r="C127" s="341">
        <v>5757.3620074385799</v>
      </c>
      <c r="D127" s="341">
        <v>7573.9569815271198</v>
      </c>
      <c r="E127" s="341">
        <v>8742.5172355911891</v>
      </c>
      <c r="F127" s="341">
        <v>13243.484792535</v>
      </c>
      <c r="G127" s="341">
        <v>11494.323088155999</v>
      </c>
      <c r="H127" s="341">
        <v>11769.8814849562</v>
      </c>
      <c r="I127" s="341">
        <v>10683.2307600283</v>
      </c>
      <c r="J127" s="341">
        <v>8799.63129023699</v>
      </c>
      <c r="K127" s="341">
        <v>9069.3924526903393</v>
      </c>
      <c r="L127" s="341">
        <v>12238.251830540201</v>
      </c>
      <c r="M127" s="341">
        <v>13542.9653217299</v>
      </c>
      <c r="N127" s="341">
        <v>10055.942209226399</v>
      </c>
      <c r="O127" s="341">
        <v>9714.2570378740293</v>
      </c>
      <c r="P127" s="341">
        <v>6759.5950718704598</v>
      </c>
      <c r="Q127" s="110">
        <f t="shared" si="44"/>
        <v>9984.855076309821</v>
      </c>
      <c r="S127" s="13">
        <v>1950</v>
      </c>
      <c r="T127" s="58"/>
      <c r="U127" s="58"/>
      <c r="V127" s="58"/>
      <c r="W127" s="58"/>
      <c r="X127" s="58"/>
      <c r="Y127" s="58"/>
      <c r="Z127" s="58"/>
      <c r="AA127" s="58"/>
      <c r="AB127" s="58"/>
      <c r="AC127" s="58"/>
      <c r="AD127" s="58"/>
      <c r="AE127" s="58"/>
      <c r="AF127" s="58"/>
      <c r="AG127" s="58"/>
      <c r="AH127" s="59"/>
      <c r="AW127" s="4"/>
      <c r="AX127" s="4"/>
      <c r="AY127" s="4"/>
      <c r="AZ127" s="4"/>
      <c r="BA127" s="4"/>
      <c r="BB127" s="4"/>
      <c r="BC127" s="4"/>
      <c r="BD127" s="4"/>
      <c r="BE127" s="4"/>
      <c r="BF127" s="4"/>
      <c r="BG127" s="4"/>
      <c r="BH127" s="4"/>
      <c r="BI127" s="4"/>
      <c r="BJ127" s="4"/>
    </row>
    <row r="128" spans="2:62" x14ac:dyDescent="0.25">
      <c r="B128" s="13">
        <v>1951</v>
      </c>
      <c r="C128" s="341">
        <v>7442.2422741046503</v>
      </c>
      <c r="D128" s="341">
        <v>10398.375811643</v>
      </c>
      <c r="E128" s="341">
        <v>12338.9080731632</v>
      </c>
      <c r="F128" s="341">
        <v>14617.6611417392</v>
      </c>
      <c r="G128" s="341">
        <v>15324.103659272099</v>
      </c>
      <c r="H128" s="341">
        <v>12249.316328717599</v>
      </c>
      <c r="I128" s="341">
        <v>10796.613805716201</v>
      </c>
      <c r="J128" s="341">
        <v>9630.4378179668001</v>
      </c>
      <c r="K128" s="341">
        <v>10016.616451899699</v>
      </c>
      <c r="L128" s="341">
        <v>9422.0554953210594</v>
      </c>
      <c r="M128" s="341">
        <v>11835.510617313201</v>
      </c>
      <c r="N128" s="341">
        <v>9083.6555106718606</v>
      </c>
      <c r="O128" s="341">
        <v>7791.1673423237198</v>
      </c>
      <c r="P128" s="341">
        <v>6680.9888109102203</v>
      </c>
      <c r="Q128" s="110">
        <f t="shared" si="44"/>
        <v>10748.059658535269</v>
      </c>
      <c r="S128" s="13">
        <v>1951</v>
      </c>
      <c r="T128" s="58"/>
      <c r="U128" s="58"/>
      <c r="V128" s="58"/>
      <c r="W128" s="58"/>
      <c r="X128" s="58"/>
      <c r="Y128" s="58"/>
      <c r="Z128" s="58"/>
      <c r="AA128" s="58"/>
      <c r="AB128" s="58"/>
      <c r="AC128" s="58"/>
      <c r="AD128" s="58"/>
      <c r="AE128" s="58"/>
      <c r="AF128" s="58"/>
      <c r="AG128" s="58"/>
      <c r="AH128" s="59"/>
      <c r="AW128" s="4"/>
      <c r="AX128" s="4"/>
      <c r="AY128" s="4"/>
      <c r="AZ128" s="4"/>
      <c r="BA128" s="4"/>
      <c r="BB128" s="4"/>
      <c r="BC128" s="4"/>
      <c r="BD128" s="4"/>
      <c r="BE128" s="4"/>
      <c r="BF128" s="4"/>
      <c r="BG128" s="4"/>
      <c r="BH128" s="4"/>
      <c r="BI128" s="4"/>
      <c r="BJ128" s="4"/>
    </row>
    <row r="129" spans="2:62" x14ac:dyDescent="0.25">
      <c r="B129" s="13">
        <v>1952</v>
      </c>
      <c r="C129" s="341">
        <v>8445.3823738830597</v>
      </c>
      <c r="D129" s="341">
        <v>9158.9804297697192</v>
      </c>
      <c r="E129" s="341">
        <v>10360.642584199601</v>
      </c>
      <c r="F129" s="341">
        <v>12282.7619860947</v>
      </c>
      <c r="G129" s="341">
        <v>12422.353636848</v>
      </c>
      <c r="H129" s="341">
        <v>9652.3256730662306</v>
      </c>
      <c r="I129" s="341">
        <v>9912.6482967164502</v>
      </c>
      <c r="J129" s="341">
        <v>11374.225417538701</v>
      </c>
      <c r="K129" s="341">
        <v>12128.894485513199</v>
      </c>
      <c r="L129" s="341">
        <v>9577.3223921288609</v>
      </c>
      <c r="M129" s="341">
        <v>10054.5599211591</v>
      </c>
      <c r="N129" s="341">
        <v>8399.2104426680198</v>
      </c>
      <c r="O129" s="341">
        <v>7041.6628990398804</v>
      </c>
      <c r="P129" s="341">
        <v>6333.2298982386001</v>
      </c>
      <c r="Q129" s="110">
        <f t="shared" si="44"/>
        <v>9898.3605757402165</v>
      </c>
      <c r="S129" s="13">
        <v>1952</v>
      </c>
      <c r="T129" s="58"/>
      <c r="U129" s="58"/>
      <c r="V129" s="58"/>
      <c r="W129" s="58"/>
      <c r="X129" s="58"/>
      <c r="Y129" s="58"/>
      <c r="Z129" s="58"/>
      <c r="AA129" s="58"/>
      <c r="AB129" s="58"/>
      <c r="AC129" s="58"/>
      <c r="AD129" s="58"/>
      <c r="AE129" s="58"/>
      <c r="AF129" s="58"/>
      <c r="AG129" s="58"/>
      <c r="AH129" s="59"/>
      <c r="AW129" s="4"/>
      <c r="AX129" s="4"/>
      <c r="AY129" s="4"/>
      <c r="AZ129" s="4"/>
      <c r="BA129" s="4"/>
      <c r="BB129" s="4"/>
      <c r="BC129" s="4"/>
      <c r="BD129" s="4"/>
      <c r="BE129" s="4"/>
      <c r="BF129" s="4"/>
      <c r="BG129" s="4"/>
      <c r="BH129" s="4"/>
      <c r="BI129" s="4"/>
      <c r="BJ129" s="4"/>
    </row>
    <row r="130" spans="2:62" x14ac:dyDescent="0.25">
      <c r="B130" s="13">
        <v>1953</v>
      </c>
      <c r="C130" s="341">
        <v>5822.5356746609395</v>
      </c>
      <c r="D130" s="341">
        <v>7906.3224417351903</v>
      </c>
      <c r="E130" s="341">
        <v>7567.0987983981304</v>
      </c>
      <c r="F130" s="341">
        <v>8983.2740154853509</v>
      </c>
      <c r="G130" s="341">
        <v>13307.5925665668</v>
      </c>
      <c r="H130" s="341">
        <v>7948.14308523421</v>
      </c>
      <c r="I130" s="341">
        <v>5696.1288682978402</v>
      </c>
      <c r="J130" s="341">
        <v>5844.0793246948897</v>
      </c>
      <c r="K130" s="341">
        <v>8574.1642657437496</v>
      </c>
      <c r="L130" s="341">
        <v>13130.993820990599</v>
      </c>
      <c r="M130" s="341">
        <v>11412.897218272699</v>
      </c>
      <c r="N130" s="341">
        <v>8445.3676567923103</v>
      </c>
      <c r="O130" s="341">
        <v>8332.4013407031507</v>
      </c>
      <c r="P130" s="341">
        <v>6870.43939374405</v>
      </c>
      <c r="Q130" s="110">
        <f>AVERAGE(C130:H130,K130:M130,P130,AVERAGE(I130:J130),AVERAGE(N130:O130))</f>
        <v>8806.8708230063185</v>
      </c>
      <c r="S130" s="13">
        <v>1953</v>
      </c>
      <c r="T130" s="58"/>
      <c r="U130" s="58"/>
      <c r="V130" s="58"/>
      <c r="W130" s="58"/>
      <c r="X130" s="58"/>
      <c r="Y130" s="58"/>
      <c r="Z130" s="58"/>
      <c r="AA130" s="58"/>
      <c r="AB130" s="58"/>
      <c r="AC130" s="58"/>
      <c r="AD130" s="58"/>
      <c r="AE130" s="58"/>
      <c r="AF130" s="58"/>
      <c r="AG130" s="58"/>
      <c r="AH130" s="59"/>
      <c r="AW130" s="4"/>
      <c r="AX130" s="4"/>
      <c r="AY130" s="4"/>
      <c r="AZ130" s="4"/>
      <c r="BA130" s="4"/>
      <c r="BB130" s="4"/>
      <c r="BC130" s="4"/>
      <c r="BD130" s="4"/>
      <c r="BE130" s="4"/>
      <c r="BF130" s="4"/>
      <c r="BG130" s="4"/>
      <c r="BH130" s="4"/>
      <c r="BI130" s="4"/>
      <c r="BJ130" s="4"/>
    </row>
    <row r="131" spans="2:62" x14ac:dyDescent="0.25">
      <c r="B131" s="13">
        <v>1954</v>
      </c>
      <c r="C131" s="341">
        <v>6234.9537557898102</v>
      </c>
      <c r="D131" s="341">
        <v>8404.9683367076996</v>
      </c>
      <c r="E131" s="341">
        <v>9675.7670614734106</v>
      </c>
      <c r="F131" s="341">
        <v>12509.9692802792</v>
      </c>
      <c r="G131" s="341">
        <v>12688.1657459938</v>
      </c>
      <c r="H131" s="341">
        <v>10196.009850688701</v>
      </c>
      <c r="I131" s="341">
        <v>8186.1485505801202</v>
      </c>
      <c r="J131" s="341">
        <v>7650.74412305642</v>
      </c>
      <c r="K131" s="341">
        <v>10127.7486621598</v>
      </c>
      <c r="L131" s="341">
        <v>11545.5360769246</v>
      </c>
      <c r="M131" s="341">
        <v>13033.381678497</v>
      </c>
      <c r="N131" s="341">
        <v>11086.8329405975</v>
      </c>
      <c r="O131" s="341">
        <v>11761.6360498952</v>
      </c>
      <c r="P131" s="341">
        <v>8729.7237522381402</v>
      </c>
      <c r="Q131" s="110">
        <f t="shared" si="44"/>
        <v>10207.408752734731</v>
      </c>
      <c r="S131" s="13">
        <v>1954</v>
      </c>
      <c r="T131" s="58"/>
      <c r="U131" s="58"/>
      <c r="V131" s="58"/>
      <c r="W131" s="58"/>
      <c r="X131" s="58"/>
      <c r="Y131" s="58"/>
      <c r="Z131" s="58"/>
      <c r="AA131" s="58"/>
      <c r="AB131" s="58"/>
      <c r="AC131" s="58"/>
      <c r="AD131" s="58"/>
      <c r="AE131" s="58"/>
      <c r="AF131" s="58"/>
      <c r="AG131" s="58"/>
      <c r="AH131" s="59"/>
      <c r="AW131" s="4"/>
      <c r="AX131" s="4"/>
      <c r="AY131" s="4"/>
      <c r="AZ131" s="4"/>
      <c r="BA131" s="4"/>
      <c r="BB131" s="4"/>
      <c r="BC131" s="4"/>
      <c r="BD131" s="4"/>
      <c r="BE131" s="4"/>
      <c r="BF131" s="4"/>
      <c r="BG131" s="4"/>
      <c r="BH131" s="4"/>
      <c r="BI131" s="4"/>
      <c r="BJ131" s="4"/>
    </row>
    <row r="132" spans="2:62" x14ac:dyDescent="0.25">
      <c r="B132" s="13">
        <v>1955</v>
      </c>
      <c r="C132" s="341">
        <v>6858.5798705869202</v>
      </c>
      <c r="D132" s="341">
        <v>9339.4476647825195</v>
      </c>
      <c r="E132" s="341">
        <v>9580.5901474115399</v>
      </c>
      <c r="F132" s="341">
        <v>8470.4763970156091</v>
      </c>
      <c r="G132" s="341">
        <v>8625.1080569501992</v>
      </c>
      <c r="H132" s="341">
        <v>6416.6237474394802</v>
      </c>
      <c r="I132" s="341">
        <v>7034.8318660670002</v>
      </c>
      <c r="J132" s="341">
        <v>5597.8498508889797</v>
      </c>
      <c r="K132" s="341">
        <v>8043.6138202022703</v>
      </c>
      <c r="L132" s="341">
        <v>12346.7219074104</v>
      </c>
      <c r="M132" s="341">
        <v>13138.648249776699</v>
      </c>
      <c r="N132" s="341">
        <v>9767.3291307744694</v>
      </c>
      <c r="O132" s="341">
        <v>9051.1535070473692</v>
      </c>
      <c r="P132" s="341">
        <v>6703.9775577892497</v>
      </c>
      <c r="Q132" s="110">
        <f t="shared" si="44"/>
        <v>8770.780799729484</v>
      </c>
      <c r="S132" s="13">
        <v>1955</v>
      </c>
      <c r="T132" s="58"/>
      <c r="U132" s="58"/>
      <c r="V132" s="58"/>
      <c r="W132" s="58"/>
      <c r="X132" s="58"/>
      <c r="Y132" s="58"/>
      <c r="Z132" s="58"/>
      <c r="AA132" s="58"/>
      <c r="AB132" s="58"/>
      <c r="AC132" s="58"/>
      <c r="AD132" s="58"/>
      <c r="AE132" s="58"/>
      <c r="AF132" s="58"/>
      <c r="AG132" s="58"/>
      <c r="AH132" s="59"/>
      <c r="AW132" s="4"/>
      <c r="AX132" s="4"/>
      <c r="AY132" s="4"/>
      <c r="AZ132" s="4"/>
      <c r="BA132" s="4"/>
      <c r="BB132" s="4"/>
      <c r="BC132" s="4"/>
      <c r="BD132" s="4"/>
      <c r="BE132" s="4"/>
      <c r="BF132" s="4"/>
      <c r="BG132" s="4"/>
      <c r="BH132" s="4"/>
      <c r="BI132" s="4"/>
      <c r="BJ132" s="4"/>
    </row>
    <row r="133" spans="2:62" x14ac:dyDescent="0.25">
      <c r="B133" s="13">
        <v>1956</v>
      </c>
      <c r="C133" s="341">
        <v>6562.9240019788804</v>
      </c>
      <c r="D133" s="341">
        <v>9858.5355305343001</v>
      </c>
      <c r="E133" s="341">
        <v>12210.651327810299</v>
      </c>
      <c r="F133" s="341">
        <v>14906.031841666399</v>
      </c>
      <c r="G133" s="341">
        <v>13883.3471970642</v>
      </c>
      <c r="H133" s="341">
        <v>11561.8421935224</v>
      </c>
      <c r="I133" s="341">
        <v>10284.5401380208</v>
      </c>
      <c r="J133" s="341">
        <v>12956.483894638201</v>
      </c>
      <c r="K133" s="341">
        <v>12066.9856245801</v>
      </c>
      <c r="L133" s="341">
        <v>12406.848744740801</v>
      </c>
      <c r="M133" s="341">
        <v>11427.8600926199</v>
      </c>
      <c r="N133" s="341">
        <v>9371.9532484988395</v>
      </c>
      <c r="O133" s="341">
        <v>9383.2602763984396</v>
      </c>
      <c r="P133" s="341">
        <v>6626.1547821648401</v>
      </c>
      <c r="Q133" s="110">
        <f t="shared" si="44"/>
        <v>11042.441676288356</v>
      </c>
      <c r="S133" s="13">
        <v>1956</v>
      </c>
      <c r="T133" s="58"/>
      <c r="U133" s="58"/>
      <c r="V133" s="58"/>
      <c r="W133" s="58"/>
      <c r="X133" s="58"/>
      <c r="Y133" s="58"/>
      <c r="Z133" s="58"/>
      <c r="AA133" s="58"/>
      <c r="AB133" s="58"/>
      <c r="AC133" s="58"/>
      <c r="AD133" s="58"/>
      <c r="AE133" s="58"/>
      <c r="AF133" s="58"/>
      <c r="AG133" s="58"/>
      <c r="AH133" s="59"/>
      <c r="AW133" s="4"/>
      <c r="AX133" s="4"/>
      <c r="AY133" s="4"/>
      <c r="AZ133" s="4"/>
      <c r="BA133" s="4"/>
      <c r="BB133" s="4"/>
      <c r="BC133" s="4"/>
      <c r="BD133" s="4"/>
      <c r="BE133" s="4"/>
      <c r="BF133" s="4"/>
      <c r="BG133" s="4"/>
      <c r="BH133" s="4"/>
      <c r="BI133" s="4"/>
      <c r="BJ133" s="4"/>
    </row>
    <row r="134" spans="2:62" x14ac:dyDescent="0.25">
      <c r="B134" s="13">
        <v>1957</v>
      </c>
      <c r="C134" s="341">
        <v>6598.1955497981198</v>
      </c>
      <c r="D134" s="341">
        <v>8298.8679308623505</v>
      </c>
      <c r="E134" s="341">
        <v>9749.6543528776401</v>
      </c>
      <c r="F134" s="341">
        <v>10135.7478523338</v>
      </c>
      <c r="G134" s="341">
        <v>9090.1206603054397</v>
      </c>
      <c r="H134" s="341">
        <v>9667.5430417903608</v>
      </c>
      <c r="I134" s="341">
        <v>10868.8699757212</v>
      </c>
      <c r="J134" s="341">
        <v>8293.9117129023998</v>
      </c>
      <c r="K134" s="341">
        <v>12540.7841464752</v>
      </c>
      <c r="L134" s="341">
        <v>12864.8882382177</v>
      </c>
      <c r="M134" s="341">
        <v>8777.2446732855005</v>
      </c>
      <c r="N134" s="341">
        <v>8168.3041542984201</v>
      </c>
      <c r="O134" s="341">
        <v>6941.8168899760603</v>
      </c>
      <c r="P134" s="341">
        <v>6488.1535710894996</v>
      </c>
      <c r="Q134" s="110">
        <f t="shared" si="44"/>
        <v>9278.9709486237207</v>
      </c>
      <c r="S134" s="13">
        <v>1957</v>
      </c>
      <c r="T134" s="58"/>
      <c r="U134" s="58"/>
      <c r="V134" s="58"/>
      <c r="W134" s="58"/>
      <c r="X134" s="58"/>
      <c r="Y134" s="58"/>
      <c r="Z134" s="58"/>
      <c r="AA134" s="58"/>
      <c r="AB134" s="58"/>
      <c r="AC134" s="58"/>
      <c r="AD134" s="58"/>
      <c r="AE134" s="58"/>
      <c r="AF134" s="58"/>
      <c r="AG134" s="58"/>
      <c r="AH134" s="59"/>
      <c r="AW134" s="4"/>
      <c r="AX134" s="4"/>
      <c r="AY134" s="4"/>
      <c r="AZ134" s="4"/>
      <c r="BA134" s="4"/>
      <c r="BB134" s="4"/>
      <c r="BC134" s="4"/>
      <c r="BD134" s="4"/>
      <c r="BE134" s="4"/>
      <c r="BF134" s="4"/>
      <c r="BG134" s="4"/>
      <c r="BH134" s="4"/>
      <c r="BI134" s="4"/>
      <c r="BJ134" s="4"/>
    </row>
    <row r="135" spans="2:62" x14ac:dyDescent="0.25">
      <c r="B135" s="13">
        <v>1958</v>
      </c>
      <c r="C135" s="341">
        <v>5880.9589530706799</v>
      </c>
      <c r="D135" s="341">
        <v>7756.5395272086698</v>
      </c>
      <c r="E135" s="341">
        <v>8236.5252834102594</v>
      </c>
      <c r="F135" s="341">
        <v>11270.702121804899</v>
      </c>
      <c r="G135" s="341">
        <v>11329.4152668557</v>
      </c>
      <c r="H135" s="341">
        <v>9083.0399770003896</v>
      </c>
      <c r="I135" s="341">
        <v>6914.5221747190499</v>
      </c>
      <c r="J135" s="341">
        <v>8655.5805609621693</v>
      </c>
      <c r="K135" s="341">
        <v>11203.642353204001</v>
      </c>
      <c r="L135" s="341">
        <v>11305.916109309401</v>
      </c>
      <c r="M135" s="341">
        <v>8250.0897209549094</v>
      </c>
      <c r="N135" s="341">
        <v>7881.6154612643704</v>
      </c>
      <c r="O135" s="341">
        <v>7064.98009376952</v>
      </c>
      <c r="P135" s="341">
        <v>6570.8815849483599</v>
      </c>
      <c r="Q135" s="110">
        <f t="shared" si="44"/>
        <v>8845.5050035937365</v>
      </c>
      <c r="S135" s="13">
        <v>1958</v>
      </c>
      <c r="T135" s="58"/>
      <c r="U135" s="58"/>
      <c r="V135" s="58"/>
      <c r="W135" s="58"/>
      <c r="X135" s="58"/>
      <c r="Y135" s="58"/>
      <c r="Z135" s="58"/>
      <c r="AA135" s="58"/>
      <c r="AB135" s="58"/>
      <c r="AC135" s="58"/>
      <c r="AD135" s="58"/>
      <c r="AE135" s="58"/>
      <c r="AF135" s="58"/>
      <c r="AG135" s="58"/>
      <c r="AH135" s="59"/>
      <c r="AW135" s="4"/>
      <c r="AX135" s="4"/>
      <c r="AY135" s="4"/>
      <c r="AZ135" s="4"/>
      <c r="BA135" s="4"/>
      <c r="BB135" s="4"/>
      <c r="BC135" s="4"/>
      <c r="BD135" s="4"/>
      <c r="BE135" s="4"/>
      <c r="BF135" s="4"/>
      <c r="BG135" s="4"/>
      <c r="BH135" s="4"/>
      <c r="BI135" s="4"/>
      <c r="BJ135" s="4"/>
    </row>
    <row r="136" spans="2:62" x14ac:dyDescent="0.25">
      <c r="B136" s="13">
        <v>1959</v>
      </c>
      <c r="C136" s="341">
        <v>6067.90882550891</v>
      </c>
      <c r="D136" s="341">
        <v>9153.9321326638492</v>
      </c>
      <c r="E136" s="341">
        <v>11422.4400278668</v>
      </c>
      <c r="F136" s="341">
        <v>14106.3993030084</v>
      </c>
      <c r="G136" s="341">
        <v>14036.261713432499</v>
      </c>
      <c r="H136" s="341">
        <v>10271.4531023626</v>
      </c>
      <c r="I136" s="341">
        <v>8877.0897279651199</v>
      </c>
      <c r="J136" s="341">
        <v>8274.4480935463107</v>
      </c>
      <c r="K136" s="341">
        <v>8902.0740526443806</v>
      </c>
      <c r="L136" s="341">
        <v>11813.4995929666</v>
      </c>
      <c r="M136" s="341">
        <v>12026.0934397374</v>
      </c>
      <c r="N136" s="341">
        <v>9431.3983823241797</v>
      </c>
      <c r="O136" s="341">
        <v>9893.4724967911407</v>
      </c>
      <c r="P136" s="341">
        <v>9459.1426860449501</v>
      </c>
      <c r="Q136" s="110">
        <f t="shared" si="44"/>
        <v>10458.117435545813</v>
      </c>
      <c r="S136" s="13">
        <v>1959</v>
      </c>
      <c r="T136" s="58"/>
      <c r="U136" s="58"/>
      <c r="V136" s="58"/>
      <c r="W136" s="58"/>
      <c r="X136" s="58"/>
      <c r="Y136" s="58"/>
      <c r="Z136" s="58"/>
      <c r="AA136" s="58"/>
      <c r="AB136" s="58"/>
      <c r="AC136" s="58"/>
      <c r="AD136" s="58"/>
      <c r="AE136" s="58"/>
      <c r="AF136" s="58"/>
      <c r="AG136" s="58"/>
      <c r="AH136" s="59"/>
      <c r="AW136" s="4"/>
      <c r="AX136" s="4"/>
      <c r="AY136" s="4"/>
      <c r="AZ136" s="4"/>
      <c r="BA136" s="4"/>
      <c r="BB136" s="4"/>
      <c r="BC136" s="4"/>
      <c r="BD136" s="4"/>
      <c r="BE136" s="4"/>
      <c r="BF136" s="4"/>
      <c r="BG136" s="4"/>
      <c r="BH136" s="4"/>
      <c r="BI136" s="4"/>
      <c r="BJ136" s="4"/>
    </row>
    <row r="137" spans="2:62" x14ac:dyDescent="0.25">
      <c r="B137" s="13">
        <v>1960</v>
      </c>
      <c r="C137" s="341">
        <v>10045.812069314999</v>
      </c>
      <c r="D137" s="341">
        <v>11156.1136262786</v>
      </c>
      <c r="E137" s="341">
        <v>11205.443508615799</v>
      </c>
      <c r="F137" s="341">
        <v>11428.390040262801</v>
      </c>
      <c r="G137" s="341">
        <v>10991.2737390457</v>
      </c>
      <c r="H137" s="341">
        <v>9018.6600354563598</v>
      </c>
      <c r="I137" s="341">
        <v>11074.6036307944</v>
      </c>
      <c r="J137" s="341">
        <v>9083.2306003325702</v>
      </c>
      <c r="K137" s="341">
        <v>8945.4462309203609</v>
      </c>
      <c r="L137" s="341">
        <v>10334.182603220401</v>
      </c>
      <c r="M137" s="341">
        <v>9683.0313766158397</v>
      </c>
      <c r="N137" s="341">
        <v>8766.7952163809896</v>
      </c>
      <c r="O137" s="341">
        <v>7026.580067592</v>
      </c>
      <c r="P137" s="341">
        <v>6499.9718220107097</v>
      </c>
      <c r="Q137" s="110">
        <f t="shared" si="44"/>
        <v>9773.6608174409612</v>
      </c>
      <c r="S137" s="13">
        <v>1960</v>
      </c>
      <c r="T137" s="58"/>
      <c r="U137" s="58"/>
      <c r="V137" s="58"/>
      <c r="W137" s="58"/>
      <c r="X137" s="58"/>
      <c r="Y137" s="58"/>
      <c r="Z137" s="58"/>
      <c r="AA137" s="58"/>
      <c r="AB137" s="58"/>
      <c r="AC137" s="58"/>
      <c r="AD137" s="58"/>
      <c r="AE137" s="58"/>
      <c r="AF137" s="58"/>
      <c r="AG137" s="58"/>
      <c r="AH137" s="59"/>
      <c r="AW137" s="4"/>
      <c r="AX137" s="4"/>
      <c r="AY137" s="4"/>
      <c r="AZ137" s="4"/>
      <c r="BA137" s="4"/>
      <c r="BB137" s="4"/>
      <c r="BC137" s="4"/>
      <c r="BD137" s="4"/>
      <c r="BE137" s="4"/>
      <c r="BF137" s="4"/>
      <c r="BG137" s="4"/>
      <c r="BH137" s="4"/>
      <c r="BI137" s="4"/>
      <c r="BJ137" s="4"/>
    </row>
    <row r="138" spans="2:62" x14ac:dyDescent="0.25">
      <c r="B138" s="13">
        <v>1961</v>
      </c>
      <c r="C138" s="341">
        <v>6226.4265665638404</v>
      </c>
      <c r="D138" s="341">
        <v>8406.8092422485606</v>
      </c>
      <c r="E138" s="341">
        <v>8885.2799178936093</v>
      </c>
      <c r="F138" s="341">
        <v>11980.1284446028</v>
      </c>
      <c r="G138" s="341">
        <v>10970.010476797701</v>
      </c>
      <c r="H138" s="341">
        <v>11058.462072095699</v>
      </c>
      <c r="I138" s="341">
        <v>9005.8948968062596</v>
      </c>
      <c r="J138" s="341">
        <v>7194.2306179974703</v>
      </c>
      <c r="K138" s="341">
        <v>9984.4895215360593</v>
      </c>
      <c r="L138" s="341">
        <v>12635.4664834176</v>
      </c>
      <c r="M138" s="341">
        <v>8359.1865720571295</v>
      </c>
      <c r="N138" s="341">
        <v>7800.4664955820499</v>
      </c>
      <c r="O138" s="341">
        <v>7355.34662180548</v>
      </c>
      <c r="P138" s="341">
        <v>6453.6506585646102</v>
      </c>
      <c r="Q138" s="110">
        <f t="shared" si="44"/>
        <v>9219.8232726561055</v>
      </c>
      <c r="S138" s="13">
        <v>1961</v>
      </c>
      <c r="T138" s="58"/>
      <c r="U138" s="58"/>
      <c r="V138" s="58"/>
      <c r="W138" s="58"/>
      <c r="X138" s="58"/>
      <c r="Y138" s="58"/>
      <c r="Z138" s="58"/>
      <c r="AA138" s="58"/>
      <c r="AB138" s="58"/>
      <c r="AC138" s="58"/>
      <c r="AD138" s="58"/>
      <c r="AE138" s="58"/>
      <c r="AF138" s="58"/>
      <c r="AG138" s="58"/>
      <c r="AH138" s="59"/>
      <c r="AW138" s="4"/>
      <c r="AX138" s="4"/>
      <c r="AY138" s="4"/>
      <c r="AZ138" s="4"/>
      <c r="BA138" s="4"/>
      <c r="BB138" s="4"/>
      <c r="BC138" s="4"/>
      <c r="BD138" s="4"/>
      <c r="BE138" s="4"/>
      <c r="BF138" s="4"/>
      <c r="BG138" s="4"/>
      <c r="BH138" s="4"/>
      <c r="BI138" s="4"/>
      <c r="BJ138" s="4"/>
    </row>
    <row r="139" spans="2:62" x14ac:dyDescent="0.25">
      <c r="B139" s="13">
        <v>1962</v>
      </c>
      <c r="C139" s="341">
        <v>5588.9030155115697</v>
      </c>
      <c r="D139" s="341">
        <v>7929.1991411201398</v>
      </c>
      <c r="E139" s="341">
        <v>8889.9220387370297</v>
      </c>
      <c r="F139" s="341">
        <v>10319.7497199761</v>
      </c>
      <c r="G139" s="341">
        <v>11789.526972420699</v>
      </c>
      <c r="H139" s="341">
        <v>7128.1101049620802</v>
      </c>
      <c r="I139" s="341">
        <v>8299.2154844799006</v>
      </c>
      <c r="J139" s="341">
        <v>9896.6204372580105</v>
      </c>
      <c r="K139" s="341">
        <v>9121.2728119199292</v>
      </c>
      <c r="L139" s="341">
        <v>10200.5426395957</v>
      </c>
      <c r="M139" s="341">
        <v>8285.0915341632499</v>
      </c>
      <c r="N139" s="341">
        <v>8385.4442198064007</v>
      </c>
      <c r="O139" s="341">
        <v>7848.3315147609801</v>
      </c>
      <c r="P139" s="341">
        <v>6632.9995299362299</v>
      </c>
      <c r="Q139" s="110">
        <f t="shared" si="44"/>
        <v>8591.6769447079478</v>
      </c>
      <c r="S139" s="13">
        <v>1962</v>
      </c>
      <c r="T139" s="58"/>
      <c r="U139" s="58"/>
      <c r="V139" s="58"/>
      <c r="W139" s="58"/>
      <c r="X139" s="58"/>
      <c r="Y139" s="58"/>
      <c r="Z139" s="58"/>
      <c r="AA139" s="58"/>
      <c r="AB139" s="58"/>
      <c r="AC139" s="58"/>
      <c r="AD139" s="58"/>
      <c r="AE139" s="58"/>
      <c r="AF139" s="58"/>
      <c r="AG139" s="58"/>
      <c r="AH139" s="59"/>
      <c r="AW139" s="4"/>
      <c r="AX139" s="4"/>
      <c r="AY139" s="4"/>
      <c r="AZ139" s="4"/>
      <c r="BA139" s="4"/>
      <c r="BB139" s="4"/>
      <c r="BC139" s="4"/>
      <c r="BD139" s="4"/>
      <c r="BE139" s="4"/>
      <c r="BF139" s="4"/>
      <c r="BG139" s="4"/>
      <c r="BH139" s="4"/>
      <c r="BI139" s="4"/>
      <c r="BJ139" s="4"/>
    </row>
    <row r="140" spans="2:62" x14ac:dyDescent="0.25">
      <c r="B140" s="13">
        <v>1963</v>
      </c>
      <c r="C140" s="341">
        <v>6558.27590748886</v>
      </c>
      <c r="D140" s="341">
        <v>9298.2913407312099</v>
      </c>
      <c r="E140" s="341">
        <v>10982.373384403299</v>
      </c>
      <c r="F140" s="341">
        <v>10803.8162948226</v>
      </c>
      <c r="G140" s="341">
        <v>11929.750818332201</v>
      </c>
      <c r="H140" s="341">
        <v>7749.1081305372199</v>
      </c>
      <c r="I140" s="341">
        <v>6944.0337234050103</v>
      </c>
      <c r="J140" s="341">
        <v>6204.5543687632598</v>
      </c>
      <c r="K140" s="341">
        <v>8238.4151990341707</v>
      </c>
      <c r="L140" s="341">
        <v>9960.4502787981091</v>
      </c>
      <c r="M140" s="341">
        <v>9495.1784720533997</v>
      </c>
      <c r="N140" s="341">
        <v>8615.2432163724407</v>
      </c>
      <c r="O140" s="341">
        <v>7467.4331579577301</v>
      </c>
      <c r="P140" s="341">
        <v>7084.1146540305099</v>
      </c>
      <c r="Q140" s="110">
        <f t="shared" si="44"/>
        <v>8892.9505594567327</v>
      </c>
      <c r="S140" s="13">
        <v>1963</v>
      </c>
      <c r="T140" s="58"/>
      <c r="U140" s="58"/>
      <c r="V140" s="58"/>
      <c r="W140" s="58"/>
      <c r="X140" s="58"/>
      <c r="Y140" s="58"/>
      <c r="Z140" s="58"/>
      <c r="AA140" s="58"/>
      <c r="AB140" s="58"/>
      <c r="AC140" s="58"/>
      <c r="AD140" s="58"/>
      <c r="AE140" s="58"/>
      <c r="AF140" s="58"/>
      <c r="AG140" s="58"/>
      <c r="AH140" s="59"/>
      <c r="AW140" s="4"/>
      <c r="AX140" s="4"/>
      <c r="AY140" s="4"/>
      <c r="AZ140" s="4"/>
      <c r="BA140" s="4"/>
      <c r="BB140" s="4"/>
      <c r="BC140" s="4"/>
      <c r="BD140" s="4"/>
      <c r="BE140" s="4"/>
      <c r="BF140" s="4"/>
      <c r="BG140" s="4"/>
      <c r="BH140" s="4"/>
      <c r="BI140" s="4"/>
      <c r="BJ140" s="4"/>
    </row>
    <row r="141" spans="2:62" x14ac:dyDescent="0.25">
      <c r="B141" s="13">
        <v>1964</v>
      </c>
      <c r="C141" s="341">
        <v>6139.8605405770704</v>
      </c>
      <c r="D141" s="341">
        <v>7744.7847015877496</v>
      </c>
      <c r="E141" s="341">
        <v>8817.0414828192897</v>
      </c>
      <c r="F141" s="341">
        <v>8840.4166258066798</v>
      </c>
      <c r="G141" s="341">
        <v>10221.708337382501</v>
      </c>
      <c r="H141" s="341">
        <v>6997.5152461029402</v>
      </c>
      <c r="I141" s="341">
        <v>7955.8135245880903</v>
      </c>
      <c r="J141" s="341">
        <v>6799.3554026059401</v>
      </c>
      <c r="K141" s="341">
        <v>8919.5444015214507</v>
      </c>
      <c r="L141" s="341">
        <v>13052.5134492057</v>
      </c>
      <c r="M141" s="341">
        <v>12598.1828262974</v>
      </c>
      <c r="N141" s="341">
        <v>9800.9131891466095</v>
      </c>
      <c r="O141" s="341">
        <v>9380.2977123680303</v>
      </c>
      <c r="P141" s="341">
        <v>7610.1092325132204</v>
      </c>
      <c r="Q141" s="110">
        <f t="shared" si="44"/>
        <v>8992.4888965140271</v>
      </c>
      <c r="S141" s="13">
        <v>1964</v>
      </c>
      <c r="T141" s="58"/>
      <c r="U141" s="58"/>
      <c r="V141" s="58"/>
      <c r="W141" s="58"/>
      <c r="X141" s="58"/>
      <c r="Y141" s="58"/>
      <c r="Z141" s="58"/>
      <c r="AA141" s="58"/>
      <c r="AB141" s="58"/>
      <c r="AC141" s="58"/>
      <c r="AD141" s="58"/>
      <c r="AE141" s="58"/>
      <c r="AF141" s="58"/>
      <c r="AG141" s="58"/>
      <c r="AH141" s="59"/>
      <c r="AW141" s="4"/>
      <c r="AX141" s="4"/>
      <c r="AY141" s="4"/>
      <c r="AZ141" s="4"/>
      <c r="BA141" s="4"/>
      <c r="BB141" s="4"/>
      <c r="BC141" s="4"/>
      <c r="BD141" s="4"/>
      <c r="BE141" s="4"/>
      <c r="BF141" s="4"/>
      <c r="BG141" s="4"/>
      <c r="BH141" s="4"/>
      <c r="BI141" s="4"/>
      <c r="BJ141" s="4"/>
    </row>
    <row r="142" spans="2:62" x14ac:dyDescent="0.25">
      <c r="B142" s="13">
        <v>1965</v>
      </c>
      <c r="C142" s="341">
        <v>7243.1460481945996</v>
      </c>
      <c r="D142" s="341">
        <v>8924.0991095133195</v>
      </c>
      <c r="E142" s="341">
        <v>12533.8491652543</v>
      </c>
      <c r="F142" s="341">
        <v>14895.0798558306</v>
      </c>
      <c r="G142" s="341">
        <v>15721.033213582299</v>
      </c>
      <c r="H142" s="341">
        <v>12302.1612309669</v>
      </c>
      <c r="I142" s="341">
        <v>8601.3688326050997</v>
      </c>
      <c r="J142" s="341">
        <v>9190.4334896666896</v>
      </c>
      <c r="K142" s="341">
        <v>10752.299609694201</v>
      </c>
      <c r="L142" s="341">
        <v>10861.1535604662</v>
      </c>
      <c r="M142" s="341">
        <v>10777.197538922999</v>
      </c>
      <c r="N142" s="341">
        <v>9938.0716319445892</v>
      </c>
      <c r="O142" s="341">
        <v>9895.6391137302999</v>
      </c>
      <c r="P142" s="341">
        <v>6676.3778329629504</v>
      </c>
      <c r="Q142" s="110">
        <f t="shared" si="44"/>
        <v>10791.596141613476</v>
      </c>
      <c r="S142" s="13">
        <v>1965</v>
      </c>
      <c r="T142" s="58"/>
      <c r="U142" s="58"/>
      <c r="V142" s="58"/>
      <c r="W142" s="58"/>
      <c r="X142" s="58"/>
      <c r="Y142" s="58"/>
      <c r="Z142" s="58"/>
      <c r="AA142" s="58"/>
      <c r="AB142" s="58"/>
      <c r="AC142" s="58"/>
      <c r="AD142" s="58"/>
      <c r="AE142" s="58"/>
      <c r="AF142" s="58"/>
      <c r="AG142" s="58"/>
      <c r="AH142" s="59"/>
      <c r="AW142" s="4"/>
      <c r="AX142" s="4"/>
      <c r="AY142" s="4"/>
      <c r="AZ142" s="4"/>
      <c r="BA142" s="4"/>
      <c r="BB142" s="4"/>
      <c r="BC142" s="4"/>
      <c r="BD142" s="4"/>
      <c r="BE142" s="4"/>
      <c r="BF142" s="4"/>
      <c r="BG142" s="4"/>
      <c r="BH142" s="4"/>
      <c r="BI142" s="4"/>
      <c r="BJ142" s="4"/>
    </row>
    <row r="143" spans="2:62" x14ac:dyDescent="0.25">
      <c r="B143" s="13">
        <v>1966</v>
      </c>
      <c r="C143" s="341">
        <v>6495.5301256682696</v>
      </c>
      <c r="D143" s="341">
        <v>7810.4841652998202</v>
      </c>
      <c r="E143" s="341">
        <v>9092.7765145367703</v>
      </c>
      <c r="F143" s="341">
        <v>9887.7388491047896</v>
      </c>
      <c r="G143" s="341">
        <v>11155.8888784356</v>
      </c>
      <c r="H143" s="341">
        <v>7916.9861588795102</v>
      </c>
      <c r="I143" s="341">
        <v>8457.4552789149002</v>
      </c>
      <c r="J143" s="341">
        <v>7573.94885075614</v>
      </c>
      <c r="K143" s="341">
        <v>7767.3651147850996</v>
      </c>
      <c r="L143" s="341">
        <v>9325.7443189974401</v>
      </c>
      <c r="M143" s="341">
        <v>9246.1473017152694</v>
      </c>
      <c r="N143" s="341">
        <v>8250.03014554115</v>
      </c>
      <c r="O143" s="341">
        <v>6950.7000747849097</v>
      </c>
      <c r="P143" s="341">
        <v>6468.0057197410397</v>
      </c>
      <c r="Q143" s="110">
        <f t="shared" si="44"/>
        <v>8398.561193513513</v>
      </c>
      <c r="S143" s="13">
        <v>1966</v>
      </c>
      <c r="T143" s="58"/>
      <c r="U143" s="58"/>
      <c r="V143" s="58"/>
      <c r="W143" s="58"/>
      <c r="X143" s="58"/>
      <c r="Y143" s="58"/>
      <c r="Z143" s="58"/>
      <c r="AA143" s="58"/>
      <c r="AB143" s="58"/>
      <c r="AC143" s="58"/>
      <c r="AD143" s="58"/>
      <c r="AE143" s="58"/>
      <c r="AF143" s="58"/>
      <c r="AG143" s="58"/>
      <c r="AH143" s="59"/>
      <c r="AW143" s="4"/>
      <c r="AX143" s="4"/>
      <c r="AY143" s="4"/>
      <c r="AZ143" s="4"/>
      <c r="BA143" s="4"/>
      <c r="BB143" s="4"/>
      <c r="BC143" s="4"/>
      <c r="BD143" s="4"/>
      <c r="BE143" s="4"/>
      <c r="BF143" s="4"/>
      <c r="BG143" s="4"/>
      <c r="BH143" s="4"/>
      <c r="BI143" s="4"/>
      <c r="BJ143" s="4"/>
    </row>
    <row r="144" spans="2:62" x14ac:dyDescent="0.25">
      <c r="B144" s="13">
        <v>1967</v>
      </c>
      <c r="C144" s="341">
        <v>5845.2533692961497</v>
      </c>
      <c r="D144" s="341">
        <v>7643.8225365489097</v>
      </c>
      <c r="E144" s="341">
        <v>9643.3822955973592</v>
      </c>
      <c r="F144" s="341">
        <v>12511.692254105499</v>
      </c>
      <c r="G144" s="341">
        <v>13725.5363496423</v>
      </c>
      <c r="H144" s="341">
        <v>10174.1694697762</v>
      </c>
      <c r="I144" s="341">
        <v>8106.33574815062</v>
      </c>
      <c r="J144" s="341">
        <v>6775.0934125416998</v>
      </c>
      <c r="K144" s="341">
        <v>8500.6271784394503</v>
      </c>
      <c r="L144" s="341">
        <v>12344.3748685626</v>
      </c>
      <c r="M144" s="341">
        <v>11418.4932927667</v>
      </c>
      <c r="N144" s="341">
        <v>8775.3286722510602</v>
      </c>
      <c r="O144" s="341">
        <v>8452.0274922046701</v>
      </c>
      <c r="P144" s="341">
        <v>6785.9066918346498</v>
      </c>
      <c r="Q144" s="110">
        <f t="shared" si="44"/>
        <v>9553.9709140953219</v>
      </c>
      <c r="S144" s="13">
        <v>1967</v>
      </c>
      <c r="T144" s="58"/>
      <c r="U144" s="58"/>
      <c r="V144" s="58"/>
      <c r="W144" s="58"/>
      <c r="X144" s="58"/>
      <c r="Y144" s="58"/>
      <c r="Z144" s="58"/>
      <c r="AA144" s="58"/>
      <c r="AB144" s="58"/>
      <c r="AC144" s="58"/>
      <c r="AD144" s="58"/>
      <c r="AE144" s="58"/>
      <c r="AF144" s="58"/>
      <c r="AG144" s="58"/>
      <c r="AH144" s="59"/>
      <c r="AW144" s="4"/>
      <c r="AX144" s="4"/>
      <c r="AY144" s="4"/>
      <c r="AZ144" s="4"/>
      <c r="BA144" s="4"/>
      <c r="BB144" s="4"/>
      <c r="BC144" s="4"/>
      <c r="BD144" s="4"/>
      <c r="BE144" s="4"/>
      <c r="BF144" s="4"/>
      <c r="BG144" s="4"/>
      <c r="BH144" s="4"/>
      <c r="BI144" s="4"/>
      <c r="BJ144" s="4"/>
    </row>
    <row r="145" spans="2:62" x14ac:dyDescent="0.25">
      <c r="B145" s="13">
        <v>1968</v>
      </c>
      <c r="C145" s="341">
        <v>6368.2297437459001</v>
      </c>
      <c r="D145" s="341">
        <v>8798.6615340652297</v>
      </c>
      <c r="E145" s="341">
        <v>9236.4726002704901</v>
      </c>
      <c r="F145" s="341">
        <v>11891.8234705656</v>
      </c>
      <c r="G145" s="341">
        <v>11208.849789936799</v>
      </c>
      <c r="H145" s="341">
        <v>10981.491361738401</v>
      </c>
      <c r="I145" s="341">
        <v>6155.4419534383997</v>
      </c>
      <c r="J145" s="341">
        <v>5156.6471548011796</v>
      </c>
      <c r="K145" s="341">
        <v>8054.5809481162396</v>
      </c>
      <c r="L145" s="341">
        <v>10061.8766919188</v>
      </c>
      <c r="M145" s="341">
        <v>9773.0068876407295</v>
      </c>
      <c r="N145" s="341">
        <v>9076.9877590297092</v>
      </c>
      <c r="O145" s="341">
        <v>8525.5813189725304</v>
      </c>
      <c r="P145" s="341">
        <v>8122.6804626678604</v>
      </c>
      <c r="Q145" s="110">
        <f t="shared" si="44"/>
        <v>9079.5835486489141</v>
      </c>
      <c r="S145" s="13">
        <v>1968</v>
      </c>
      <c r="T145" s="58"/>
      <c r="U145" s="58"/>
      <c r="V145" s="58"/>
      <c r="W145" s="58"/>
      <c r="X145" s="58"/>
      <c r="Y145" s="58"/>
      <c r="Z145" s="58"/>
      <c r="AA145" s="58"/>
      <c r="AB145" s="58"/>
      <c r="AC145" s="58"/>
      <c r="AD145" s="58"/>
      <c r="AE145" s="58"/>
      <c r="AF145" s="58"/>
      <c r="AG145" s="58"/>
      <c r="AH145" s="59"/>
      <c r="AW145" s="4"/>
      <c r="AX145" s="4"/>
      <c r="AY145" s="4"/>
      <c r="AZ145" s="4"/>
      <c r="BA145" s="4"/>
      <c r="BB145" s="4"/>
      <c r="BC145" s="4"/>
      <c r="BD145" s="4"/>
      <c r="BE145" s="4"/>
      <c r="BF145" s="4"/>
      <c r="BG145" s="4"/>
      <c r="BH145" s="4"/>
      <c r="BI145" s="4"/>
      <c r="BJ145" s="4"/>
    </row>
    <row r="146" spans="2:62" x14ac:dyDescent="0.25">
      <c r="B146" s="13">
        <v>1969</v>
      </c>
      <c r="C146" s="341">
        <v>7391.1239372890404</v>
      </c>
      <c r="D146" s="341">
        <v>10014.6074617662</v>
      </c>
      <c r="E146" s="341">
        <v>10374.416405837601</v>
      </c>
      <c r="F146" s="341">
        <v>13984.3603184111</v>
      </c>
      <c r="G146" s="341">
        <v>13919.7687834686</v>
      </c>
      <c r="H146" s="341">
        <v>10539.5346075815</v>
      </c>
      <c r="I146" s="341">
        <v>11555.152454982201</v>
      </c>
      <c r="J146" s="341">
        <v>10845.6855214638</v>
      </c>
      <c r="K146" s="341">
        <v>11095.0407520034</v>
      </c>
      <c r="L146" s="341">
        <v>10215.6988668948</v>
      </c>
      <c r="M146" s="341">
        <v>10048.0825270932</v>
      </c>
      <c r="N146" s="341">
        <v>8144.5807274716599</v>
      </c>
      <c r="O146" s="341">
        <v>7763.7303782670597</v>
      </c>
      <c r="P146" s="341">
        <v>6597.9699656340799</v>
      </c>
      <c r="Q146" s="110">
        <f t="shared" si="44"/>
        <v>10277.931513922656</v>
      </c>
      <c r="S146" s="13">
        <v>1969</v>
      </c>
      <c r="T146" s="58"/>
      <c r="U146" s="58"/>
      <c r="V146" s="58"/>
      <c r="W146" s="58"/>
      <c r="X146" s="58"/>
      <c r="Y146" s="58"/>
      <c r="Z146" s="58"/>
      <c r="AA146" s="58"/>
      <c r="AB146" s="58"/>
      <c r="AC146" s="58"/>
      <c r="AD146" s="58"/>
      <c r="AE146" s="58"/>
      <c r="AF146" s="58"/>
      <c r="AG146" s="58"/>
      <c r="AH146" s="59"/>
      <c r="AW146" s="4"/>
      <c r="AX146" s="4"/>
      <c r="AY146" s="4"/>
      <c r="AZ146" s="4"/>
      <c r="BA146" s="4"/>
      <c r="BB146" s="4"/>
      <c r="BC146" s="4"/>
      <c r="BD146" s="4"/>
      <c r="BE146" s="4"/>
      <c r="BF146" s="4"/>
      <c r="BG146" s="4"/>
      <c r="BH146" s="4"/>
      <c r="BI146" s="4"/>
      <c r="BJ146" s="4"/>
    </row>
    <row r="147" spans="2:62" x14ac:dyDescent="0.25">
      <c r="B147" s="13">
        <v>1970</v>
      </c>
      <c r="C147" s="341">
        <v>6134.6749079783203</v>
      </c>
      <c r="D147" s="341">
        <v>8342.9741651901804</v>
      </c>
      <c r="E147" s="341">
        <v>8284.9452667550995</v>
      </c>
      <c r="F147" s="341">
        <v>10475.951166667001</v>
      </c>
      <c r="G147" s="341">
        <v>12128.4248570734</v>
      </c>
      <c r="H147" s="341">
        <v>8297.3533318744903</v>
      </c>
      <c r="I147" s="341">
        <v>6384.1524754457396</v>
      </c>
      <c r="J147" s="341">
        <v>5417.8889089911399</v>
      </c>
      <c r="K147" s="341">
        <v>8771.6766417836498</v>
      </c>
      <c r="L147" s="341">
        <v>12134.834030497101</v>
      </c>
      <c r="M147" s="341">
        <v>7506.5376825212197</v>
      </c>
      <c r="N147" s="341">
        <v>7379.2963004884696</v>
      </c>
      <c r="O147" s="341">
        <v>7147.75141711171</v>
      </c>
      <c r="P147" s="341">
        <v>6576.9052834385602</v>
      </c>
      <c r="Q147" s="110">
        <f t="shared" si="44"/>
        <v>8484.9018237331293</v>
      </c>
      <c r="S147" s="13">
        <v>1970</v>
      </c>
      <c r="T147" s="58"/>
      <c r="U147" s="58"/>
      <c r="V147" s="58"/>
      <c r="W147" s="58"/>
      <c r="X147" s="58"/>
      <c r="Y147" s="58"/>
      <c r="Z147" s="58"/>
      <c r="AA147" s="58"/>
      <c r="AB147" s="58"/>
      <c r="AC147" s="58"/>
      <c r="AD147" s="58"/>
      <c r="AE147" s="58"/>
      <c r="AF147" s="58"/>
      <c r="AG147" s="58"/>
      <c r="AH147" s="59"/>
      <c r="AW147" s="4"/>
      <c r="AX147" s="4"/>
      <c r="AY147" s="4"/>
      <c r="AZ147" s="4"/>
      <c r="BA147" s="4"/>
      <c r="BB147" s="4"/>
      <c r="BC147" s="4"/>
      <c r="BD147" s="4"/>
      <c r="BE147" s="4"/>
      <c r="BF147" s="4"/>
      <c r="BG147" s="4"/>
      <c r="BH147" s="4"/>
      <c r="BI147" s="4"/>
      <c r="BJ147" s="4"/>
    </row>
    <row r="148" spans="2:62" x14ac:dyDescent="0.25">
      <c r="B148" s="13">
        <v>1971</v>
      </c>
      <c r="C148" s="341">
        <v>5864.9285661472204</v>
      </c>
      <c r="D148" s="341">
        <v>7749.8770335753097</v>
      </c>
      <c r="E148" s="341">
        <v>8582.2725181637197</v>
      </c>
      <c r="F148" s="341">
        <v>14166.4584667565</v>
      </c>
      <c r="G148" s="341">
        <v>15369.7825512245</v>
      </c>
      <c r="H148" s="341">
        <v>11870.4850996804</v>
      </c>
      <c r="I148" s="341">
        <v>9918.7468208198497</v>
      </c>
      <c r="J148" s="341">
        <v>9426.0136380531694</v>
      </c>
      <c r="K148" s="341">
        <v>12062.986323998501</v>
      </c>
      <c r="L148" s="341">
        <v>12941.958653952501</v>
      </c>
      <c r="M148" s="341">
        <v>11966.096841041899</v>
      </c>
      <c r="N148" s="341">
        <v>9969.2524535942794</v>
      </c>
      <c r="O148" s="341">
        <v>10390.4616063595</v>
      </c>
      <c r="P148" s="341">
        <v>7022.2158963808197</v>
      </c>
      <c r="Q148" s="110">
        <f t="shared" si="44"/>
        <v>10620.774934194564</v>
      </c>
      <c r="S148" s="13">
        <v>1971</v>
      </c>
      <c r="T148" s="58"/>
      <c r="U148" s="58"/>
      <c r="V148" s="58"/>
      <c r="W148" s="58"/>
      <c r="X148" s="58"/>
      <c r="Y148" s="58"/>
      <c r="Z148" s="58"/>
      <c r="AA148" s="58"/>
      <c r="AB148" s="58"/>
      <c r="AC148" s="58"/>
      <c r="AD148" s="58"/>
      <c r="AE148" s="58"/>
      <c r="AF148" s="58"/>
      <c r="AG148" s="58"/>
      <c r="AH148" s="59"/>
      <c r="AW148" s="4"/>
      <c r="AX148" s="4"/>
      <c r="AY148" s="4"/>
      <c r="AZ148" s="4"/>
      <c r="BA148" s="4"/>
      <c r="BB148" s="4"/>
      <c r="BC148" s="4"/>
      <c r="BD148" s="4"/>
      <c r="BE148" s="4"/>
      <c r="BF148" s="4"/>
      <c r="BG148" s="4"/>
      <c r="BH148" s="4"/>
      <c r="BI148" s="4"/>
      <c r="BJ148" s="4"/>
    </row>
    <row r="149" spans="2:62" x14ac:dyDescent="0.25">
      <c r="B149" s="13">
        <v>1972</v>
      </c>
      <c r="C149" s="341">
        <v>6619.3830914774398</v>
      </c>
      <c r="D149" s="341">
        <v>8588.3807286179399</v>
      </c>
      <c r="E149" s="341">
        <v>9628.2275981009298</v>
      </c>
      <c r="F149" s="341">
        <v>14475.1275829843</v>
      </c>
      <c r="G149" s="341">
        <v>13112.0124739127</v>
      </c>
      <c r="H149" s="341">
        <v>14608.0265437569</v>
      </c>
      <c r="I149" s="341">
        <v>12500.2258293004</v>
      </c>
      <c r="J149" s="341">
        <v>8691.4724836150199</v>
      </c>
      <c r="K149" s="341">
        <v>11792.3024381744</v>
      </c>
      <c r="L149" s="341">
        <v>13064.271133280199</v>
      </c>
      <c r="M149" s="341">
        <v>12189.180572359501</v>
      </c>
      <c r="N149" s="341">
        <v>10238.2643161372</v>
      </c>
      <c r="O149" s="341">
        <v>10780.577355875501</v>
      </c>
      <c r="P149" s="341">
        <v>7227.3693417883296</v>
      </c>
      <c r="Q149" s="110">
        <f t="shared" si="44"/>
        <v>11034.129291409727</v>
      </c>
      <c r="S149" s="13">
        <v>1972</v>
      </c>
      <c r="T149" s="58"/>
      <c r="U149" s="58"/>
      <c r="V149" s="58"/>
      <c r="W149" s="58"/>
      <c r="X149" s="58"/>
      <c r="Y149" s="58"/>
      <c r="Z149" s="58"/>
      <c r="AA149" s="58"/>
      <c r="AB149" s="58"/>
      <c r="AC149" s="58"/>
      <c r="AD149" s="58"/>
      <c r="AE149" s="58"/>
      <c r="AF149" s="58"/>
      <c r="AG149" s="58"/>
      <c r="AH149" s="59"/>
      <c r="AW149" s="4"/>
      <c r="AX149" s="4"/>
      <c r="AY149" s="4"/>
      <c r="AZ149" s="4"/>
      <c r="BA149" s="4"/>
      <c r="BB149" s="4"/>
      <c r="BC149" s="4"/>
      <c r="BD149" s="4"/>
      <c r="BE149" s="4"/>
      <c r="BF149" s="4"/>
      <c r="BG149" s="4"/>
      <c r="BH149" s="4"/>
      <c r="BI149" s="4"/>
      <c r="BJ149" s="4"/>
    </row>
    <row r="150" spans="2:62" x14ac:dyDescent="0.25">
      <c r="B150" s="13">
        <v>1973</v>
      </c>
      <c r="C150" s="341">
        <v>6922.2033974225897</v>
      </c>
      <c r="D150" s="341">
        <v>8295.8142377065706</v>
      </c>
      <c r="E150" s="341">
        <v>9136.4073012002209</v>
      </c>
      <c r="F150" s="341">
        <v>9810.6175793764796</v>
      </c>
      <c r="G150" s="341">
        <v>9393.8879173417099</v>
      </c>
      <c r="H150" s="341">
        <v>7281.3421688257204</v>
      </c>
      <c r="I150" s="341">
        <v>6305.6746129087196</v>
      </c>
      <c r="J150" s="341">
        <v>4534.7350322189805</v>
      </c>
      <c r="K150" s="341">
        <v>7110.3841532819997</v>
      </c>
      <c r="L150" s="341">
        <v>7306.0990922799801</v>
      </c>
      <c r="M150" s="341">
        <v>6730.2074337280501</v>
      </c>
      <c r="N150" s="341">
        <v>6862.89616417872</v>
      </c>
      <c r="O150" s="341">
        <v>6118.9314774797604</v>
      </c>
      <c r="P150" s="341">
        <v>6152.5296624480998</v>
      </c>
      <c r="Q150" s="110">
        <f t="shared" si="44"/>
        <v>7504.2176322503756</v>
      </c>
      <c r="S150" s="13">
        <v>1973</v>
      </c>
      <c r="T150" s="58"/>
      <c r="U150" s="58"/>
      <c r="V150" s="58"/>
      <c r="W150" s="58"/>
      <c r="X150" s="58"/>
      <c r="Y150" s="58"/>
      <c r="Z150" s="58"/>
      <c r="AA150" s="58"/>
      <c r="AB150" s="58"/>
      <c r="AC150" s="58"/>
      <c r="AD150" s="58"/>
      <c r="AE150" s="58"/>
      <c r="AF150" s="58"/>
      <c r="AG150" s="58"/>
      <c r="AH150" s="59"/>
      <c r="AW150" s="4"/>
      <c r="AX150" s="4"/>
      <c r="AY150" s="4"/>
      <c r="AZ150" s="4"/>
      <c r="BA150" s="4"/>
      <c r="BB150" s="4"/>
      <c r="BC150" s="4"/>
      <c r="BD150" s="4"/>
      <c r="BE150" s="4"/>
      <c r="BF150" s="4"/>
      <c r="BG150" s="4"/>
      <c r="BH150" s="4"/>
      <c r="BI150" s="4"/>
      <c r="BJ150" s="4"/>
    </row>
    <row r="151" spans="2:62" x14ac:dyDescent="0.25">
      <c r="B151" s="13">
        <v>1974</v>
      </c>
      <c r="C151" s="341">
        <v>5685.6902518384504</v>
      </c>
      <c r="D151" s="341">
        <v>8130.0375808584404</v>
      </c>
      <c r="E151" s="341">
        <v>10572.3301238436</v>
      </c>
      <c r="F151" s="341">
        <v>16348.176616619199</v>
      </c>
      <c r="G151" s="341">
        <v>15607.8693848927</v>
      </c>
      <c r="H151" s="341">
        <v>13547.8098879093</v>
      </c>
      <c r="I151" s="341">
        <v>11572.01419724</v>
      </c>
      <c r="J151" s="341">
        <v>11513.664898741799</v>
      </c>
      <c r="K151" s="341">
        <v>11171.176882298299</v>
      </c>
      <c r="L151" s="341">
        <v>12711.978122919199</v>
      </c>
      <c r="M151" s="341">
        <v>13686.6075175394</v>
      </c>
      <c r="N151" s="341">
        <v>10345.479416648501</v>
      </c>
      <c r="O151" s="341">
        <v>10838.8589014434</v>
      </c>
      <c r="P151" s="341">
        <v>7186.8820412298301</v>
      </c>
      <c r="Q151" s="110">
        <f t="shared" si="44"/>
        <v>11398.630593082105</v>
      </c>
      <c r="S151" s="13">
        <v>1974</v>
      </c>
      <c r="T151" s="58"/>
      <c r="U151" s="58"/>
      <c r="V151" s="58"/>
      <c r="W151" s="58"/>
      <c r="X151" s="58"/>
      <c r="Y151" s="58"/>
      <c r="Z151" s="58"/>
      <c r="AA151" s="58"/>
      <c r="AB151" s="58"/>
      <c r="AC151" s="58"/>
      <c r="AD151" s="58"/>
      <c r="AE151" s="58"/>
      <c r="AF151" s="58"/>
      <c r="AG151" s="58"/>
      <c r="AH151" s="59"/>
      <c r="AW151" s="4"/>
      <c r="AX151" s="4"/>
      <c r="AY151" s="4"/>
      <c r="AZ151" s="4"/>
      <c r="BA151" s="4"/>
      <c r="BB151" s="4"/>
      <c r="BC151" s="4"/>
      <c r="BD151" s="4"/>
      <c r="BE151" s="4"/>
      <c r="BF151" s="4"/>
      <c r="BG151" s="4"/>
      <c r="BH151" s="4"/>
      <c r="BI151" s="4"/>
      <c r="BJ151" s="4"/>
    </row>
    <row r="152" spans="2:62" x14ac:dyDescent="0.25">
      <c r="B152" s="13">
        <v>1975</v>
      </c>
      <c r="C152" s="341">
        <v>6064.7669367935696</v>
      </c>
      <c r="D152" s="341">
        <v>7736.5470501178297</v>
      </c>
      <c r="E152" s="341">
        <v>8396.0838697266099</v>
      </c>
      <c r="F152" s="341">
        <v>10799.1810223469</v>
      </c>
      <c r="G152" s="341">
        <v>11278.993685232999</v>
      </c>
      <c r="H152" s="341">
        <v>10316.030120007799</v>
      </c>
      <c r="I152" s="341">
        <v>7193.9504855578898</v>
      </c>
      <c r="J152" s="341">
        <v>7254.33275124172</v>
      </c>
      <c r="K152" s="341">
        <v>8785.8007032240894</v>
      </c>
      <c r="L152" s="341">
        <v>12633.0507476156</v>
      </c>
      <c r="M152" s="341">
        <v>12493.562944499001</v>
      </c>
      <c r="N152" s="341">
        <v>8796.6540530229995</v>
      </c>
      <c r="O152" s="341">
        <v>8832.4604911717597</v>
      </c>
      <c r="P152" s="341">
        <v>7293.4458739041102</v>
      </c>
      <c r="Q152" s="110">
        <f t="shared" si="44"/>
        <v>9319.6801536638086</v>
      </c>
      <c r="S152" s="13">
        <v>1975</v>
      </c>
      <c r="T152" s="58"/>
      <c r="U152" s="58"/>
      <c r="V152" s="58"/>
      <c r="W152" s="58"/>
      <c r="X152" s="58"/>
      <c r="Y152" s="58"/>
      <c r="Z152" s="58"/>
      <c r="AA152" s="58"/>
      <c r="AB152" s="58"/>
      <c r="AC152" s="58"/>
      <c r="AD152" s="58"/>
      <c r="AE152" s="58"/>
      <c r="AF152" s="58"/>
      <c r="AG152" s="58"/>
      <c r="AH152" s="59"/>
      <c r="AW152" s="4"/>
      <c r="AX152" s="4"/>
      <c r="AY152" s="4"/>
      <c r="AZ152" s="4"/>
      <c r="BA152" s="4"/>
      <c r="BB152" s="4"/>
      <c r="BC152" s="4"/>
      <c r="BD152" s="4"/>
      <c r="BE152" s="4"/>
      <c r="BF152" s="4"/>
      <c r="BG152" s="4"/>
      <c r="BH152" s="4"/>
      <c r="BI152" s="4"/>
      <c r="BJ152" s="4"/>
    </row>
    <row r="153" spans="2:62" x14ac:dyDescent="0.25">
      <c r="B153" s="13">
        <v>1976</v>
      </c>
      <c r="C153" s="341">
        <v>7514.80779810904</v>
      </c>
      <c r="D153" s="341">
        <v>10318.6787849338</v>
      </c>
      <c r="E153" s="341">
        <v>13375.1944020803</v>
      </c>
      <c r="F153" s="341">
        <v>13875.9736480626</v>
      </c>
      <c r="G153" s="341">
        <v>14011.9513945995</v>
      </c>
      <c r="H153" s="341">
        <v>11392.215923625699</v>
      </c>
      <c r="I153" s="341">
        <v>10424.9958470047</v>
      </c>
      <c r="J153" s="341">
        <v>9524.5809645244008</v>
      </c>
      <c r="K153" s="341">
        <v>11438.1949131531</v>
      </c>
      <c r="L153" s="341">
        <v>10219.7320410423</v>
      </c>
      <c r="M153" s="341">
        <v>11919.025015104</v>
      </c>
      <c r="N153" s="341">
        <v>11334.802378497299</v>
      </c>
      <c r="O153" s="341">
        <v>12727.694436726801</v>
      </c>
      <c r="P153" s="341">
        <v>9266.1527310965594</v>
      </c>
      <c r="Q153" s="110">
        <f t="shared" si="44"/>
        <v>11278.163622098626</v>
      </c>
      <c r="S153" s="13">
        <v>1976</v>
      </c>
      <c r="T153" s="58"/>
      <c r="U153" s="58"/>
      <c r="V153" s="58"/>
      <c r="W153" s="58"/>
      <c r="X153" s="58"/>
      <c r="Y153" s="58"/>
      <c r="Z153" s="58"/>
      <c r="AA153" s="58"/>
      <c r="AB153" s="58"/>
      <c r="AC153" s="58"/>
      <c r="AD153" s="58"/>
      <c r="AE153" s="58"/>
      <c r="AF153" s="58"/>
      <c r="AG153" s="58"/>
      <c r="AH153" s="59"/>
      <c r="AW153" s="4"/>
      <c r="AX153" s="4"/>
      <c r="AY153" s="4"/>
      <c r="AZ153" s="4"/>
      <c r="BA153" s="4"/>
      <c r="BB153" s="4"/>
      <c r="BC153" s="4"/>
      <c r="BD153" s="4"/>
      <c r="BE153" s="4"/>
      <c r="BF153" s="4"/>
      <c r="BG153" s="4"/>
      <c r="BH153" s="4"/>
      <c r="BI153" s="4"/>
      <c r="BJ153" s="4"/>
    </row>
    <row r="154" spans="2:62" x14ac:dyDescent="0.25">
      <c r="B154" s="13">
        <v>1977</v>
      </c>
      <c r="C154" s="341">
        <v>6965.7772318697498</v>
      </c>
      <c r="D154" s="341">
        <v>7677.4176836049601</v>
      </c>
      <c r="E154" s="341">
        <v>7765.2067679152597</v>
      </c>
      <c r="F154" s="341">
        <v>7949.5897149514003</v>
      </c>
      <c r="G154" s="341">
        <v>8345.7378891465996</v>
      </c>
      <c r="H154" s="341">
        <v>6085.1685088016002</v>
      </c>
      <c r="I154" s="341">
        <v>5333.4702610168897</v>
      </c>
      <c r="J154" s="341">
        <v>4420.7823223100304</v>
      </c>
      <c r="K154" s="341">
        <v>6101.50031294157</v>
      </c>
      <c r="L154" s="341">
        <v>6027.5394690355497</v>
      </c>
      <c r="M154" s="341">
        <v>6476.7780334416302</v>
      </c>
      <c r="N154" s="341">
        <v>7049.5226086676803</v>
      </c>
      <c r="O154" s="341">
        <v>6588.7332264348897</v>
      </c>
      <c r="P154" s="341">
        <v>5886.9333796546498</v>
      </c>
      <c r="Q154" s="110">
        <f t="shared" si="44"/>
        <v>6748.1586000481439</v>
      </c>
      <c r="S154" s="13">
        <v>1977</v>
      </c>
      <c r="T154" s="58"/>
      <c r="U154" s="58"/>
      <c r="V154" s="58"/>
      <c r="W154" s="58"/>
      <c r="X154" s="58"/>
      <c r="Y154" s="58"/>
      <c r="Z154" s="58"/>
      <c r="AA154" s="58"/>
      <c r="AB154" s="58"/>
      <c r="AC154" s="58"/>
      <c r="AD154" s="58"/>
      <c r="AE154" s="58"/>
      <c r="AF154" s="58"/>
      <c r="AG154" s="58"/>
      <c r="AH154" s="59"/>
      <c r="AW154" s="4"/>
      <c r="AX154" s="4"/>
      <c r="AY154" s="4"/>
      <c r="AZ154" s="4"/>
      <c r="BA154" s="4"/>
      <c r="BB154" s="4"/>
      <c r="BC154" s="4"/>
      <c r="BD154" s="4"/>
      <c r="BE154" s="4"/>
      <c r="BF154" s="4"/>
      <c r="BG154" s="4"/>
      <c r="BH154" s="4"/>
      <c r="BI154" s="4"/>
      <c r="BJ154" s="4"/>
    </row>
    <row r="155" spans="2:62" x14ac:dyDescent="0.25">
      <c r="B155" s="13">
        <v>1978</v>
      </c>
      <c r="C155" s="341">
        <v>5531.6514645700499</v>
      </c>
      <c r="D155" s="341">
        <v>7414.8052043234802</v>
      </c>
      <c r="E155" s="341">
        <v>9238.5472873177405</v>
      </c>
      <c r="F155" s="341">
        <v>10208.4368657005</v>
      </c>
      <c r="G155" s="341">
        <v>8901.1639804313909</v>
      </c>
      <c r="H155" s="341">
        <v>9970.4671766803294</v>
      </c>
      <c r="I155" s="341">
        <v>9101.7374359198293</v>
      </c>
      <c r="J155" s="341">
        <v>8079.3978991191698</v>
      </c>
      <c r="K155" s="341">
        <v>9483.7430738501898</v>
      </c>
      <c r="L155" s="341">
        <v>9676.2831247251306</v>
      </c>
      <c r="M155" s="341">
        <v>10561.7796546343</v>
      </c>
      <c r="N155" s="341">
        <v>7542.5674795736504</v>
      </c>
      <c r="O155" s="341">
        <v>7166.8456003800702</v>
      </c>
      <c r="P155" s="341">
        <v>7906.4158511243904</v>
      </c>
      <c r="Q155" s="110">
        <f t="shared" si="44"/>
        <v>8736.547324237823</v>
      </c>
      <c r="S155" s="13">
        <v>1978</v>
      </c>
      <c r="T155" s="58"/>
      <c r="U155" s="58"/>
      <c r="V155" s="58"/>
      <c r="W155" s="58"/>
      <c r="X155" s="58"/>
      <c r="Y155" s="58"/>
      <c r="Z155" s="58"/>
      <c r="AA155" s="58"/>
      <c r="AB155" s="58"/>
      <c r="AC155" s="58"/>
      <c r="AD155" s="58"/>
      <c r="AE155" s="58"/>
      <c r="AF155" s="58"/>
      <c r="AG155" s="58"/>
      <c r="AH155" s="59"/>
      <c r="AW155" s="4"/>
      <c r="AX155" s="4"/>
      <c r="AY155" s="4"/>
      <c r="AZ155" s="4"/>
      <c r="BA155" s="4"/>
      <c r="BB155" s="4"/>
      <c r="BC155" s="4"/>
      <c r="BD155" s="4"/>
      <c r="BE155" s="4"/>
      <c r="BF155" s="4"/>
      <c r="BG155" s="4"/>
      <c r="BH155" s="4"/>
      <c r="BI155" s="4"/>
      <c r="BJ155" s="4"/>
    </row>
    <row r="156" spans="2:62" x14ac:dyDescent="0.25">
      <c r="B156" s="13">
        <v>1979</v>
      </c>
      <c r="C156" s="341">
        <v>6846.5141806102101</v>
      </c>
      <c r="D156" s="341">
        <v>8136.7926763188598</v>
      </c>
      <c r="E156" s="341">
        <v>7877.1520076060297</v>
      </c>
      <c r="F156" s="341">
        <v>9553.0029739565307</v>
      </c>
      <c r="G156" s="341">
        <v>8058.2120731435198</v>
      </c>
      <c r="H156" s="341">
        <v>8755.0859455462196</v>
      </c>
      <c r="I156" s="341">
        <v>7298.4228348269598</v>
      </c>
      <c r="J156" s="341">
        <v>6611.0329439171501</v>
      </c>
      <c r="K156" s="341">
        <v>9591.7294104852008</v>
      </c>
      <c r="L156" s="341">
        <v>7901.0752023970099</v>
      </c>
      <c r="M156" s="341">
        <v>6680.1761744079604</v>
      </c>
      <c r="N156" s="341">
        <v>6603.3369675762096</v>
      </c>
      <c r="O156" s="341">
        <v>6363.3883853390298</v>
      </c>
      <c r="P156" s="341">
        <v>6537.0489420441199</v>
      </c>
      <c r="Q156" s="110">
        <f t="shared" si="44"/>
        <v>7781.2400126954444</v>
      </c>
      <c r="S156" s="13">
        <v>1979</v>
      </c>
      <c r="T156" s="58"/>
      <c r="U156" s="58"/>
      <c r="V156" s="58"/>
      <c r="W156" s="58"/>
      <c r="X156" s="58"/>
      <c r="Y156" s="58"/>
      <c r="Z156" s="58"/>
      <c r="AA156" s="58"/>
      <c r="AB156" s="58"/>
      <c r="AC156" s="58"/>
      <c r="AD156" s="58"/>
      <c r="AE156" s="58"/>
      <c r="AF156" s="58"/>
      <c r="AG156" s="58"/>
      <c r="AH156" s="59"/>
      <c r="AW156" s="4"/>
      <c r="AX156" s="4"/>
      <c r="AY156" s="4"/>
      <c r="AZ156" s="4"/>
      <c r="BA156" s="4"/>
      <c r="BB156" s="4"/>
      <c r="BC156" s="4"/>
      <c r="BD156" s="4"/>
      <c r="BE156" s="4"/>
      <c r="BF156" s="4"/>
      <c r="BG156" s="4"/>
      <c r="BH156" s="4"/>
      <c r="BI156" s="4"/>
      <c r="BJ156" s="4"/>
    </row>
    <row r="157" spans="2:62" x14ac:dyDescent="0.25">
      <c r="B157" s="13">
        <v>1980</v>
      </c>
      <c r="C157" s="341">
        <v>6076.5910568176096</v>
      </c>
      <c r="D157" s="341">
        <v>7627.8797697404398</v>
      </c>
      <c r="E157" s="341">
        <v>7115.86810093236</v>
      </c>
      <c r="F157" s="341">
        <v>9436.4956278441095</v>
      </c>
      <c r="G157" s="341">
        <v>7450.5094699520596</v>
      </c>
      <c r="H157" s="341">
        <v>7275.75794242966</v>
      </c>
      <c r="I157" s="341">
        <v>6837.56013353662</v>
      </c>
      <c r="J157" s="341">
        <v>8860.8003631391894</v>
      </c>
      <c r="K157" s="341">
        <v>11203.0694322122</v>
      </c>
      <c r="L157" s="341">
        <v>10813.6373803154</v>
      </c>
      <c r="M157" s="341">
        <v>8330.3299858679493</v>
      </c>
      <c r="N157" s="341">
        <v>6781.5991527668102</v>
      </c>
      <c r="O157" s="341">
        <v>6649.0575811603603</v>
      </c>
      <c r="P157" s="341">
        <v>6508.2832076573004</v>
      </c>
      <c r="Q157" s="110">
        <f t="shared" si="44"/>
        <v>8033.5775490892147</v>
      </c>
      <c r="S157" s="13">
        <v>1980</v>
      </c>
      <c r="T157" s="58"/>
      <c r="U157" s="58"/>
      <c r="V157" s="58"/>
      <c r="W157" s="58"/>
      <c r="X157" s="58"/>
      <c r="Y157" s="58"/>
      <c r="Z157" s="58"/>
      <c r="AA157" s="58"/>
      <c r="AB157" s="58"/>
      <c r="AC157" s="58"/>
      <c r="AD157" s="58"/>
      <c r="AE157" s="58"/>
      <c r="AF157" s="58"/>
      <c r="AG157" s="58"/>
      <c r="AH157" s="59"/>
      <c r="AW157" s="4"/>
      <c r="AX157" s="4"/>
      <c r="AY157" s="4"/>
      <c r="AZ157" s="4"/>
      <c r="BA157" s="4"/>
      <c r="BB157" s="4"/>
      <c r="BC157" s="4"/>
      <c r="BD157" s="4"/>
      <c r="BE157" s="4"/>
      <c r="BF157" s="4"/>
      <c r="BG157" s="4"/>
      <c r="BH157" s="4"/>
      <c r="BI157" s="4"/>
      <c r="BJ157" s="4"/>
    </row>
    <row r="158" spans="2:62" x14ac:dyDescent="0.25">
      <c r="B158" s="13">
        <v>1981</v>
      </c>
      <c r="C158" s="341">
        <v>6008.3841705610803</v>
      </c>
      <c r="D158" s="341">
        <v>8176.5233976275604</v>
      </c>
      <c r="E158" s="341">
        <v>11167.362601270001</v>
      </c>
      <c r="F158" s="341">
        <v>12487.437971957699</v>
      </c>
      <c r="G158" s="341">
        <v>13096.333407483</v>
      </c>
      <c r="H158" s="341">
        <v>7964.7606685525898</v>
      </c>
      <c r="I158" s="341">
        <v>5797.2734277752497</v>
      </c>
      <c r="J158" s="341">
        <v>6332.4991438972502</v>
      </c>
      <c r="K158" s="341">
        <v>8750.8323675388801</v>
      </c>
      <c r="L158" s="341">
        <v>12498.575002764001</v>
      </c>
      <c r="M158" s="341">
        <v>11017.8631286203</v>
      </c>
      <c r="N158" s="341">
        <v>10005.9094989717</v>
      </c>
      <c r="O158" s="341">
        <v>9978.4146601193697</v>
      </c>
      <c r="P158" s="341">
        <v>6968.5827494817504</v>
      </c>
      <c r="Q158" s="110">
        <f t="shared" si="44"/>
        <v>9516.1419859365542</v>
      </c>
      <c r="S158" s="13">
        <v>1981</v>
      </c>
      <c r="T158" s="58"/>
      <c r="U158" s="58"/>
      <c r="V158" s="58"/>
      <c r="W158" s="58"/>
      <c r="X158" s="58"/>
      <c r="Y158" s="58"/>
      <c r="Z158" s="58"/>
      <c r="AA158" s="58"/>
      <c r="AB158" s="58"/>
      <c r="AC158" s="58"/>
      <c r="AD158" s="58"/>
      <c r="AE158" s="58"/>
      <c r="AF158" s="58"/>
      <c r="AG158" s="58"/>
      <c r="AH158" s="59"/>
      <c r="AW158" s="4"/>
      <c r="AX158" s="4"/>
      <c r="AY158" s="4"/>
      <c r="AZ158" s="4"/>
      <c r="BA158" s="4"/>
      <c r="BB158" s="4"/>
      <c r="BC158" s="4"/>
      <c r="BD158" s="4"/>
      <c r="BE158" s="4"/>
      <c r="BF158" s="4"/>
      <c r="BG158" s="4"/>
      <c r="BH158" s="4"/>
      <c r="BI158" s="4"/>
      <c r="BJ158" s="4"/>
    </row>
    <row r="159" spans="2:62" x14ac:dyDescent="0.25">
      <c r="B159" s="13">
        <v>1982</v>
      </c>
      <c r="C159" s="341">
        <v>6131.4943053827201</v>
      </c>
      <c r="D159" s="341">
        <v>8578.7745581119307</v>
      </c>
      <c r="E159" s="341">
        <v>9408.2811495497699</v>
      </c>
      <c r="F159" s="341">
        <v>12488.3618654285</v>
      </c>
      <c r="G159" s="341">
        <v>14498.125697854201</v>
      </c>
      <c r="H159" s="341">
        <v>13857.8003163957</v>
      </c>
      <c r="I159" s="341">
        <v>9801.0744537073497</v>
      </c>
      <c r="J159" s="341">
        <v>8078.3175692746399</v>
      </c>
      <c r="K159" s="341">
        <v>9970.5353322642404</v>
      </c>
      <c r="L159" s="341">
        <v>12301.2050869824</v>
      </c>
      <c r="M159" s="341">
        <v>13024.663831397</v>
      </c>
      <c r="N159" s="341">
        <v>9834.2764043245097</v>
      </c>
      <c r="O159" s="341">
        <v>10481.103628934699</v>
      </c>
      <c r="P159" s="341">
        <v>8034.9619224371199</v>
      </c>
      <c r="Q159" s="110">
        <f t="shared" si="44"/>
        <v>10615.965841160347</v>
      </c>
      <c r="S159" s="13">
        <v>1982</v>
      </c>
      <c r="T159" s="58"/>
      <c r="U159" s="58"/>
      <c r="V159" s="58"/>
      <c r="W159" s="58"/>
      <c r="X159" s="58"/>
      <c r="Y159" s="58"/>
      <c r="Z159" s="58"/>
      <c r="AA159" s="58"/>
      <c r="AB159" s="58"/>
      <c r="AC159" s="58"/>
      <c r="AD159" s="58"/>
      <c r="AE159" s="58"/>
      <c r="AF159" s="58"/>
      <c r="AG159" s="58"/>
      <c r="AH159" s="59"/>
      <c r="AW159" s="4"/>
      <c r="AX159" s="4"/>
      <c r="AY159" s="4"/>
      <c r="AZ159" s="4"/>
      <c r="BA159" s="4"/>
      <c r="BB159" s="4"/>
      <c r="BC159" s="4"/>
      <c r="BD159" s="4"/>
      <c r="BE159" s="4"/>
      <c r="BF159" s="4"/>
      <c r="BG159" s="4"/>
      <c r="BH159" s="4"/>
      <c r="BI159" s="4"/>
      <c r="BJ159" s="4"/>
    </row>
    <row r="160" spans="2:62" x14ac:dyDescent="0.25">
      <c r="B160" s="13">
        <v>1983</v>
      </c>
      <c r="C160" s="341">
        <v>7487.5786344712496</v>
      </c>
      <c r="D160" s="341">
        <v>8726.2598436402604</v>
      </c>
      <c r="E160" s="341">
        <v>10037.8033268485</v>
      </c>
      <c r="F160" s="341">
        <v>12870.6750143887</v>
      </c>
      <c r="G160" s="341">
        <v>12035.4728775822</v>
      </c>
      <c r="H160" s="341">
        <v>13686.0951542532</v>
      </c>
      <c r="I160" s="341">
        <v>9157.6918076069596</v>
      </c>
      <c r="J160" s="341">
        <v>7827.8345522063801</v>
      </c>
      <c r="K160" s="341">
        <v>8783.0894923161104</v>
      </c>
      <c r="L160" s="341">
        <v>9796.2755382830292</v>
      </c>
      <c r="M160" s="341">
        <v>12203.4695205261</v>
      </c>
      <c r="N160" s="341">
        <v>9740.4307060139909</v>
      </c>
      <c r="O160" s="341">
        <v>9186.8205628127598</v>
      </c>
      <c r="P160" s="341">
        <v>7175.0753525190903</v>
      </c>
      <c r="Q160" s="110">
        <f t="shared" si="44"/>
        <v>10063.181964095706</v>
      </c>
      <c r="S160" s="13">
        <v>1983</v>
      </c>
      <c r="T160" s="58"/>
      <c r="U160" s="58"/>
      <c r="V160" s="58"/>
      <c r="W160" s="58"/>
      <c r="X160" s="58"/>
      <c r="Y160" s="58"/>
      <c r="Z160" s="58"/>
      <c r="AA160" s="58"/>
      <c r="AB160" s="58"/>
      <c r="AC160" s="58"/>
      <c r="AD160" s="58"/>
      <c r="AE160" s="58"/>
      <c r="AF160" s="58"/>
      <c r="AG160" s="58"/>
      <c r="AH160" s="59"/>
      <c r="AW160" s="4"/>
      <c r="AX160" s="4"/>
      <c r="AY160" s="4"/>
      <c r="AZ160" s="4"/>
      <c r="BA160" s="4"/>
      <c r="BB160" s="4"/>
      <c r="BC160" s="4"/>
      <c r="BD160" s="4"/>
      <c r="BE160" s="4"/>
      <c r="BF160" s="4"/>
      <c r="BG160" s="4"/>
      <c r="BH160" s="4"/>
      <c r="BI160" s="4"/>
      <c r="BJ160" s="4"/>
    </row>
    <row r="161" spans="2:63" x14ac:dyDescent="0.25">
      <c r="B161" s="13">
        <v>1984</v>
      </c>
      <c r="C161" s="341">
        <v>6499.7389004328697</v>
      </c>
      <c r="D161" s="341">
        <v>10595.602119855101</v>
      </c>
      <c r="E161" s="341">
        <v>10276.3602973208</v>
      </c>
      <c r="F161" s="341">
        <v>12461.918490709701</v>
      </c>
      <c r="G161" s="341">
        <v>11991.266440612701</v>
      </c>
      <c r="H161" s="341">
        <v>11441.9759509094</v>
      </c>
      <c r="I161" s="341">
        <v>9008.4926730379902</v>
      </c>
      <c r="J161" s="341">
        <v>9201.7325866994397</v>
      </c>
      <c r="K161" s="341">
        <v>9019.7213375233405</v>
      </c>
      <c r="L161" s="341">
        <v>12752.6418054161</v>
      </c>
      <c r="M161" s="341">
        <v>11607.974972997999</v>
      </c>
      <c r="N161" s="341">
        <v>9190.8562962031192</v>
      </c>
      <c r="O161" s="341">
        <v>8075.3383486615603</v>
      </c>
      <c r="P161" s="341">
        <v>7228.1650252577701</v>
      </c>
      <c r="Q161" s="110">
        <f t="shared" si="44"/>
        <v>10134.464607778069</v>
      </c>
      <c r="S161" s="13">
        <v>1984</v>
      </c>
      <c r="T161" s="58"/>
      <c r="U161" s="58"/>
      <c r="V161" s="58"/>
      <c r="W161" s="58"/>
      <c r="X161" s="58"/>
      <c r="Y161" s="58"/>
      <c r="Z161" s="58"/>
      <c r="AA161" s="58"/>
      <c r="AB161" s="58"/>
      <c r="AC161" s="58"/>
      <c r="AD161" s="58"/>
      <c r="AE161" s="58"/>
      <c r="AF161" s="58"/>
      <c r="AG161" s="58"/>
      <c r="AH161" s="59"/>
      <c r="AW161" s="4"/>
      <c r="AX161" s="4"/>
      <c r="AY161" s="4"/>
      <c r="AZ161" s="4"/>
      <c r="BA161" s="4"/>
      <c r="BB161" s="4"/>
      <c r="BC161" s="4"/>
      <c r="BD161" s="4"/>
      <c r="BE161" s="4"/>
      <c r="BF161" s="4"/>
      <c r="BG161" s="4"/>
      <c r="BH161" s="4"/>
      <c r="BI161" s="4"/>
      <c r="BJ161" s="4"/>
    </row>
    <row r="162" spans="2:63" x14ac:dyDescent="0.25">
      <c r="B162" s="13">
        <v>1985</v>
      </c>
      <c r="C162" s="341">
        <v>6636.2218829190997</v>
      </c>
      <c r="D162" s="341">
        <v>8658.7716877184703</v>
      </c>
      <c r="E162" s="341">
        <v>9101.4724735394793</v>
      </c>
      <c r="F162" s="341">
        <v>10234.2912081341</v>
      </c>
      <c r="G162" s="341">
        <v>9695.7501605593407</v>
      </c>
      <c r="H162" s="341">
        <v>7905.7660578919704</v>
      </c>
      <c r="I162" s="341">
        <v>8059.1822803725699</v>
      </c>
      <c r="J162" s="341">
        <v>7782.3408971525996</v>
      </c>
      <c r="K162" s="341">
        <v>8947.6420988943191</v>
      </c>
      <c r="L162" s="341">
        <v>7805.5828533614704</v>
      </c>
      <c r="M162" s="341">
        <v>6986.6797673416004</v>
      </c>
      <c r="N162" s="341">
        <v>6186.0329922660703</v>
      </c>
      <c r="O162" s="341">
        <v>5982.5861681473098</v>
      </c>
      <c r="P162" s="341">
        <v>6416.1192085036701</v>
      </c>
      <c r="Q162" s="110">
        <f t="shared" si="44"/>
        <v>8032.780713986067</v>
      </c>
      <c r="S162" s="13">
        <v>1985</v>
      </c>
      <c r="T162" s="58"/>
      <c r="U162" s="58"/>
      <c r="V162" s="58"/>
      <c r="W162" s="58"/>
      <c r="X162" s="58"/>
      <c r="Y162" s="58"/>
      <c r="Z162" s="58"/>
      <c r="AA162" s="58"/>
      <c r="AB162" s="58"/>
      <c r="AC162" s="58"/>
      <c r="AD162" s="58"/>
      <c r="AE162" s="58"/>
      <c r="AF162" s="58"/>
      <c r="AG162" s="58"/>
      <c r="AH162" s="59"/>
      <c r="AW162" s="4"/>
      <c r="AX162" s="4"/>
      <c r="AY162" s="4"/>
      <c r="AZ162" s="4"/>
      <c r="BA162" s="4"/>
      <c r="BB162" s="4"/>
      <c r="BC162" s="4"/>
      <c r="BD162" s="4"/>
      <c r="BE162" s="4"/>
      <c r="BF162" s="4"/>
      <c r="BG162" s="4"/>
      <c r="BH162" s="4"/>
      <c r="BI162" s="4"/>
      <c r="BJ162" s="4"/>
    </row>
    <row r="163" spans="2:63" x14ac:dyDescent="0.25">
      <c r="B163" s="13">
        <v>1986</v>
      </c>
      <c r="C163" s="341">
        <v>6717.7931392775799</v>
      </c>
      <c r="D163" s="341">
        <v>9284.2132878681296</v>
      </c>
      <c r="E163" s="341">
        <v>9356.7873218548793</v>
      </c>
      <c r="F163" s="341">
        <v>10913.1375526386</v>
      </c>
      <c r="G163" s="341">
        <v>12297.749568666801</v>
      </c>
      <c r="H163" s="341">
        <v>14330.955652983101</v>
      </c>
      <c r="I163" s="341">
        <v>10631.4550358421</v>
      </c>
      <c r="J163" s="341">
        <v>8831.1781279496208</v>
      </c>
      <c r="K163" s="341">
        <v>8618.6153256286198</v>
      </c>
      <c r="L163" s="341">
        <v>10143.470672900199</v>
      </c>
      <c r="M163" s="341">
        <v>8114.2922060266301</v>
      </c>
      <c r="N163" s="341">
        <v>7420.0032741974301</v>
      </c>
      <c r="O163" s="341">
        <v>6805.4190807957502</v>
      </c>
      <c r="P163" s="341">
        <v>6350.0416300780198</v>
      </c>
      <c r="Q163" s="110">
        <f t="shared" si="44"/>
        <v>9414.2570097762491</v>
      </c>
      <c r="S163" s="13">
        <v>1986</v>
      </c>
      <c r="T163" s="58"/>
      <c r="U163" s="58"/>
      <c r="V163" s="58"/>
      <c r="W163" s="58"/>
      <c r="X163" s="58"/>
      <c r="Y163" s="58"/>
      <c r="Z163" s="58"/>
      <c r="AA163" s="58"/>
      <c r="AB163" s="58"/>
      <c r="AC163" s="58"/>
      <c r="AD163" s="58"/>
      <c r="AE163" s="58"/>
      <c r="AF163" s="58"/>
      <c r="AG163" s="58"/>
      <c r="AH163" s="59"/>
      <c r="AW163" s="4"/>
      <c r="AX163" s="4"/>
      <c r="AY163" s="4"/>
      <c r="AZ163" s="4"/>
      <c r="BA163" s="4"/>
      <c r="BB163" s="4"/>
      <c r="BC163" s="4"/>
      <c r="BD163" s="4"/>
      <c r="BE163" s="4"/>
      <c r="BF163" s="4"/>
      <c r="BG163" s="4"/>
      <c r="BH163" s="4"/>
      <c r="BI163" s="4"/>
      <c r="BJ163" s="4"/>
    </row>
    <row r="164" spans="2:63" x14ac:dyDescent="0.25">
      <c r="B164" s="13">
        <v>1987</v>
      </c>
      <c r="C164" s="341">
        <v>5742.7152983331798</v>
      </c>
      <c r="D164" s="341">
        <v>8343.6213767720492</v>
      </c>
      <c r="E164" s="341">
        <v>9209.1018893812106</v>
      </c>
      <c r="F164" s="341">
        <v>9057.5688870702106</v>
      </c>
      <c r="G164" s="341">
        <v>7943.2619675723199</v>
      </c>
      <c r="H164" s="341">
        <v>8289.5782177112396</v>
      </c>
      <c r="I164" s="341">
        <v>7007.8960729557502</v>
      </c>
      <c r="J164" s="341">
        <v>7919.1262014816402</v>
      </c>
      <c r="K164" s="341">
        <v>9305.7390003245291</v>
      </c>
      <c r="L164" s="341">
        <v>7400.0349413617696</v>
      </c>
      <c r="M164" s="341">
        <v>6211.3483067035604</v>
      </c>
      <c r="N164" s="341">
        <v>6248.2303404928298</v>
      </c>
      <c r="O164" s="341">
        <v>5964.6618409215098</v>
      </c>
      <c r="P164" s="341">
        <v>5983.0684992214701</v>
      </c>
      <c r="Q164" s="110">
        <f t="shared" si="44"/>
        <v>7587.9996343647827</v>
      </c>
      <c r="S164" s="13">
        <v>1987</v>
      </c>
      <c r="T164" s="58"/>
      <c r="U164" s="58"/>
      <c r="V164" s="58"/>
      <c r="W164" s="58"/>
      <c r="X164" s="58"/>
      <c r="Y164" s="58"/>
      <c r="Z164" s="58"/>
      <c r="AA164" s="58"/>
      <c r="AB164" s="58"/>
      <c r="AC164" s="58"/>
      <c r="AD164" s="58"/>
      <c r="AE164" s="58"/>
      <c r="AF164" s="58"/>
      <c r="AG164" s="58"/>
      <c r="AH164" s="59"/>
      <c r="AU164" s="77"/>
      <c r="AV164" s="77"/>
      <c r="AW164" s="680"/>
      <c r="AX164" s="77"/>
      <c r="AY164" s="77"/>
      <c r="AZ164" s="77"/>
      <c r="BA164" s="77"/>
      <c r="BB164" s="77"/>
      <c r="BC164" s="77"/>
      <c r="BD164" s="77"/>
      <c r="BE164" s="77"/>
      <c r="BF164" s="77"/>
      <c r="BG164" s="77"/>
      <c r="BH164" s="77"/>
      <c r="BI164" s="77"/>
      <c r="BJ164" s="77"/>
      <c r="BK164" s="77"/>
    </row>
    <row r="165" spans="2:63" x14ac:dyDescent="0.25">
      <c r="B165" s="13">
        <v>1988</v>
      </c>
      <c r="C165" s="341">
        <v>5617.28874167918</v>
      </c>
      <c r="D165" s="341">
        <v>7760.7477715944497</v>
      </c>
      <c r="E165" s="341">
        <v>7345.4416565224601</v>
      </c>
      <c r="F165" s="341">
        <v>6763.7393877664599</v>
      </c>
      <c r="G165" s="341">
        <v>6992.2105376219297</v>
      </c>
      <c r="H165" s="341">
        <v>6923.8444525406403</v>
      </c>
      <c r="I165" s="341">
        <v>5931.0446109540499</v>
      </c>
      <c r="J165" s="341">
        <v>6775.8329263689402</v>
      </c>
      <c r="K165" s="341">
        <v>6764.0809019806802</v>
      </c>
      <c r="L165" s="341">
        <v>7392.7228349534198</v>
      </c>
      <c r="M165" s="341">
        <v>7769.46173717691</v>
      </c>
      <c r="N165" s="341">
        <v>6954.5379800806104</v>
      </c>
      <c r="O165" s="341">
        <v>6635.6769930617502</v>
      </c>
      <c r="P165" s="341">
        <v>6457.80070570511</v>
      </c>
      <c r="Q165" s="110">
        <f t="shared" si="44"/>
        <v>6911.3237485644931</v>
      </c>
      <c r="S165" s="13">
        <v>1988</v>
      </c>
      <c r="T165" s="58"/>
      <c r="U165" s="58"/>
      <c r="V165" s="58"/>
      <c r="W165" s="58"/>
      <c r="X165" s="58"/>
      <c r="Y165" s="58"/>
      <c r="Z165" s="58"/>
      <c r="AA165" s="58"/>
      <c r="AB165" s="58"/>
      <c r="AC165" s="58"/>
      <c r="AD165" s="58"/>
      <c r="AE165" s="58"/>
      <c r="AF165" s="58"/>
      <c r="AG165" s="58"/>
      <c r="AH165" s="59"/>
      <c r="AU165" s="77"/>
      <c r="AV165" s="77"/>
      <c r="AW165" s="77"/>
      <c r="AX165" s="77"/>
      <c r="AY165" s="77"/>
      <c r="AZ165" s="77"/>
      <c r="BA165" s="77"/>
      <c r="BB165" s="77"/>
      <c r="BC165" s="77"/>
      <c r="BD165" s="77"/>
      <c r="BE165" s="77"/>
      <c r="BF165" s="77"/>
      <c r="BG165" s="77"/>
      <c r="BH165" s="77"/>
      <c r="BI165" s="77"/>
      <c r="BJ165" s="77"/>
      <c r="BK165" s="77"/>
    </row>
    <row r="166" spans="2:63" x14ac:dyDescent="0.25">
      <c r="B166" s="13">
        <v>1989</v>
      </c>
      <c r="C166" s="341">
        <v>5516.1830073747496</v>
      </c>
      <c r="D166" s="341">
        <v>8081.9232279879798</v>
      </c>
      <c r="E166" s="341">
        <v>8580.6441865604993</v>
      </c>
      <c r="F166" s="341">
        <v>8320.2024561267099</v>
      </c>
      <c r="G166" s="341">
        <v>6294.7003999874496</v>
      </c>
      <c r="H166" s="341">
        <v>8922.5749464380206</v>
      </c>
      <c r="I166" s="341">
        <v>8516.3979106563802</v>
      </c>
      <c r="J166" s="341">
        <v>10179.2087506761</v>
      </c>
      <c r="K166" s="341">
        <v>8878.7167787192702</v>
      </c>
      <c r="L166" s="341">
        <v>7535.2966353824204</v>
      </c>
      <c r="M166" s="341">
        <v>7613.88593802989</v>
      </c>
      <c r="N166" s="341">
        <v>6472.0968094536101</v>
      </c>
      <c r="O166" s="341">
        <v>6464.4012634870496</v>
      </c>
      <c r="P166" s="341">
        <v>6235.2991503093999</v>
      </c>
      <c r="Q166" s="110">
        <f t="shared" si="44"/>
        <v>7649.6232578377458</v>
      </c>
      <c r="S166" s="13">
        <v>1989</v>
      </c>
      <c r="T166" s="522">
        <v>5512.4074072666699</v>
      </c>
      <c r="U166" s="522">
        <v>8007.6611305402103</v>
      </c>
      <c r="V166" s="522">
        <v>8639.8565955709801</v>
      </c>
      <c r="W166" s="522">
        <v>8376.4337045859102</v>
      </c>
      <c r="X166" s="522">
        <v>6400.6089020797099</v>
      </c>
      <c r="Y166" s="522">
        <v>8906.8680690483197</v>
      </c>
      <c r="Z166" s="522">
        <v>8288.4609408280303</v>
      </c>
      <c r="AA166" s="522">
        <v>10704.283890925401</v>
      </c>
      <c r="AB166" s="522">
        <v>8877.9723169897807</v>
      </c>
      <c r="AC166" s="522">
        <v>7893.6630850066003</v>
      </c>
      <c r="AD166" s="522">
        <v>7340.0006942049504</v>
      </c>
      <c r="AE166" s="522">
        <v>6476.3597423525498</v>
      </c>
      <c r="AF166" s="522">
        <v>6606.8292598088001</v>
      </c>
      <c r="AG166" s="522">
        <v>6231.9024520233597</v>
      </c>
      <c r="AH166" s="110">
        <f t="shared" ref="AH166:AH194" si="45">AVERAGE(T166:Y166,AB166:AD166,AG166,AVERAGE(Z166:AA166),AVERAGE(AE166:AF166))</f>
        <v>7685.4451061894906</v>
      </c>
      <c r="AU166" s="77"/>
      <c r="AV166" s="77"/>
      <c r="AW166" s="77"/>
      <c r="AX166" s="77"/>
      <c r="AY166" s="77"/>
      <c r="AZ166" s="77"/>
      <c r="BA166" s="77"/>
      <c r="BB166" s="77"/>
      <c r="BC166" s="77"/>
      <c r="BD166" s="77"/>
      <c r="BE166" s="77"/>
      <c r="BF166" s="77"/>
      <c r="BG166" s="77"/>
      <c r="BH166" s="77"/>
      <c r="BI166" s="77"/>
      <c r="BJ166" s="77"/>
      <c r="BK166" s="77"/>
    </row>
    <row r="167" spans="2:63" x14ac:dyDescent="0.25">
      <c r="B167" s="13">
        <v>1990</v>
      </c>
      <c r="C167" s="341">
        <v>5925.9216963795498</v>
      </c>
      <c r="D167" s="341">
        <v>8180.1565456212502</v>
      </c>
      <c r="E167" s="341">
        <v>9928.3054993666701</v>
      </c>
      <c r="F167" s="341">
        <v>11062.8194508873</v>
      </c>
      <c r="G167" s="341">
        <v>12216.347974605</v>
      </c>
      <c r="H167" s="341">
        <v>9769.0239913764108</v>
      </c>
      <c r="I167" s="341">
        <v>8007.3329650594196</v>
      </c>
      <c r="J167" s="341">
        <v>9230.5749697616593</v>
      </c>
      <c r="K167" s="341">
        <v>8081.6484846769199</v>
      </c>
      <c r="L167" s="341">
        <v>10636.037851090199</v>
      </c>
      <c r="M167" s="341">
        <v>10757.660192502</v>
      </c>
      <c r="N167" s="341">
        <v>9137.3773934860401</v>
      </c>
      <c r="O167" s="341">
        <v>8073.3195590760097</v>
      </c>
      <c r="P167" s="341">
        <v>6400.6156389861198</v>
      </c>
      <c r="Q167" s="110">
        <f t="shared" si="44"/>
        <v>9181.9033140985812</v>
      </c>
      <c r="S167" s="13">
        <v>1990</v>
      </c>
      <c r="T167" s="522">
        <v>5978.3409764158296</v>
      </c>
      <c r="U167" s="522">
        <v>8106.4961950419402</v>
      </c>
      <c r="V167" s="522">
        <v>10222.8037164171</v>
      </c>
      <c r="W167" s="522">
        <v>11115.0800984342</v>
      </c>
      <c r="X167" s="522">
        <v>12370.700722547101</v>
      </c>
      <c r="Y167" s="522">
        <v>9765.2028131030293</v>
      </c>
      <c r="Z167" s="522">
        <v>8734.4483035845005</v>
      </c>
      <c r="AA167" s="522">
        <v>9069.4012700970306</v>
      </c>
      <c r="AB167" s="522">
        <v>7879.8194182690304</v>
      </c>
      <c r="AC167" s="522">
        <v>10268.4478656106</v>
      </c>
      <c r="AD167" s="522">
        <v>10303.7053661461</v>
      </c>
      <c r="AE167" s="522">
        <v>9317.6572751397307</v>
      </c>
      <c r="AF167" s="522">
        <v>9515.0450380806906</v>
      </c>
      <c r="AG167" s="522">
        <v>6392.6961457112502</v>
      </c>
      <c r="AH167" s="110">
        <f t="shared" si="45"/>
        <v>9226.7974384289282</v>
      </c>
      <c r="AU167" s="77"/>
      <c r="AV167" s="77"/>
      <c r="AW167" s="77"/>
      <c r="AX167" s="77"/>
      <c r="AY167" s="77"/>
      <c r="AZ167" s="77"/>
      <c r="BA167" s="77"/>
      <c r="BB167" s="77"/>
      <c r="BC167" s="77"/>
      <c r="BD167" s="77"/>
      <c r="BE167" s="77"/>
      <c r="BF167" s="77"/>
      <c r="BG167" s="77"/>
      <c r="BH167" s="77"/>
      <c r="BI167" s="77"/>
      <c r="BJ167" s="77"/>
      <c r="BK167" s="77"/>
    </row>
    <row r="168" spans="2:63" x14ac:dyDescent="0.25">
      <c r="B168" s="13">
        <v>1991</v>
      </c>
      <c r="C168" s="341">
        <v>5706.21442054823</v>
      </c>
      <c r="D168" s="341">
        <v>10477.268699059699</v>
      </c>
      <c r="E168" s="341">
        <v>10603.6745753922</v>
      </c>
      <c r="F168" s="341">
        <v>12313.9639442146</v>
      </c>
      <c r="G168" s="341">
        <v>13298.8677786976</v>
      </c>
      <c r="H168" s="341">
        <v>10053.494411175099</v>
      </c>
      <c r="I168" s="341">
        <v>9052.4145965510397</v>
      </c>
      <c r="J168" s="341">
        <v>7535.32777104666</v>
      </c>
      <c r="K168" s="341">
        <v>8914.5805460230895</v>
      </c>
      <c r="L168" s="341">
        <v>9753.9734793142397</v>
      </c>
      <c r="M168" s="341">
        <v>11930.6987488469</v>
      </c>
      <c r="N168" s="341">
        <v>9905.3914465322996</v>
      </c>
      <c r="O168" s="341">
        <v>9109.3895326616203</v>
      </c>
      <c r="P168" s="341">
        <v>6229.5412937101501</v>
      </c>
      <c r="Q168" s="110">
        <f t="shared" si="44"/>
        <v>9756.9616308648019</v>
      </c>
      <c r="S168" s="13">
        <v>1991</v>
      </c>
      <c r="T168" s="522">
        <v>5777.3963206099097</v>
      </c>
      <c r="U168" s="522">
        <v>10628.517421222599</v>
      </c>
      <c r="V168" s="522">
        <v>10397.1879681133</v>
      </c>
      <c r="W168" s="522">
        <v>12474.8704439755</v>
      </c>
      <c r="X168" s="522">
        <v>13176.5051285298</v>
      </c>
      <c r="Y168" s="522">
        <v>10166.9712613256</v>
      </c>
      <c r="Z168" s="522">
        <v>9070.4197989982404</v>
      </c>
      <c r="AA168" s="522">
        <v>7559.9507184132099</v>
      </c>
      <c r="AB168" s="522">
        <v>8732.2922853026503</v>
      </c>
      <c r="AC168" s="522">
        <v>9644.0532498619505</v>
      </c>
      <c r="AD168" s="522">
        <v>12171.751891546501</v>
      </c>
      <c r="AE168" s="522">
        <v>9853.3403510546195</v>
      </c>
      <c r="AF168" s="522">
        <v>8858.2781085113602</v>
      </c>
      <c r="AG168" s="522">
        <v>6204.7222731030997</v>
      </c>
      <c r="AH168" s="110">
        <f t="shared" si="45"/>
        <v>9753.7718943399686</v>
      </c>
      <c r="AU168" s="77"/>
      <c r="AV168" s="77"/>
      <c r="AW168" s="77"/>
      <c r="AX168" s="77"/>
      <c r="AY168" s="77"/>
      <c r="AZ168" s="77"/>
      <c r="BA168" s="77"/>
      <c r="BB168" s="77"/>
      <c r="BC168" s="77"/>
      <c r="BD168" s="77"/>
      <c r="BE168" s="77"/>
      <c r="BF168" s="77"/>
      <c r="BG168" s="77"/>
      <c r="BH168" s="77"/>
      <c r="BI168" s="77"/>
      <c r="BJ168" s="77"/>
      <c r="BK168" s="77"/>
    </row>
    <row r="169" spans="2:63" x14ac:dyDescent="0.25">
      <c r="B169" s="13">
        <v>1992</v>
      </c>
      <c r="C169" s="341">
        <v>6085.5490544105996</v>
      </c>
      <c r="D169" s="341">
        <v>7950.5088837759504</v>
      </c>
      <c r="E169" s="341">
        <v>7265.4633310230702</v>
      </c>
      <c r="F169" s="341">
        <v>8598.0244642749003</v>
      </c>
      <c r="G169" s="341">
        <v>8095.07590201117</v>
      </c>
      <c r="H169" s="341">
        <v>8061.3555268088003</v>
      </c>
      <c r="I169" s="341">
        <v>6289.0992435500802</v>
      </c>
      <c r="J169" s="341">
        <v>6352.01873534279</v>
      </c>
      <c r="K169" s="341">
        <v>7931.1262393772804</v>
      </c>
      <c r="L169" s="341">
        <v>6594.7421377255696</v>
      </c>
      <c r="M169" s="341">
        <v>6374.6301254542304</v>
      </c>
      <c r="N169" s="341">
        <v>6637.7839269966398</v>
      </c>
      <c r="O169" s="341">
        <v>6573.1709312753201</v>
      </c>
      <c r="P169" s="341">
        <v>6210.0519512804003</v>
      </c>
      <c r="Q169" s="110">
        <f t="shared" si="44"/>
        <v>7174.3803362270328</v>
      </c>
      <c r="S169" s="13">
        <v>1992</v>
      </c>
      <c r="T169" s="522">
        <v>5896.7051281507902</v>
      </c>
      <c r="U169" s="522">
        <v>7995.5823252643804</v>
      </c>
      <c r="V169" s="522">
        <v>7234.3469436202904</v>
      </c>
      <c r="W169" s="522">
        <v>8880.3507196312094</v>
      </c>
      <c r="X169" s="522">
        <v>8096.8557232506801</v>
      </c>
      <c r="Y169" s="522">
        <v>8091.1788632875296</v>
      </c>
      <c r="Z169" s="522">
        <v>6395.2965110770801</v>
      </c>
      <c r="AA169" s="522">
        <v>6430.1420679487201</v>
      </c>
      <c r="AB169" s="522">
        <v>8056.0702821558698</v>
      </c>
      <c r="AC169" s="522">
        <v>6377.1202262496199</v>
      </c>
      <c r="AD169" s="522">
        <v>6338.2372044945296</v>
      </c>
      <c r="AE169" s="522">
        <v>6583.5248656871699</v>
      </c>
      <c r="AF169" s="522">
        <v>6435.3910470188803</v>
      </c>
      <c r="AG169" s="522">
        <v>6305.1909100973298</v>
      </c>
      <c r="AH169" s="110">
        <f t="shared" si="45"/>
        <v>7182.8179643390131</v>
      </c>
      <c r="AU169" s="77"/>
      <c r="AV169" s="77"/>
      <c r="AW169" s="77"/>
      <c r="AX169" s="77"/>
      <c r="AY169" s="77"/>
      <c r="AZ169" s="77"/>
      <c r="BA169" s="77"/>
      <c r="BB169" s="77"/>
      <c r="BC169" s="77"/>
      <c r="BD169" s="77"/>
      <c r="BE169" s="77"/>
      <c r="BF169" s="77"/>
      <c r="BG169" s="77"/>
      <c r="BH169" s="77"/>
      <c r="BI169" s="77"/>
      <c r="BJ169" s="77"/>
      <c r="BK169" s="77"/>
    </row>
    <row r="170" spans="2:63" x14ac:dyDescent="0.25">
      <c r="B170" s="13">
        <v>1993</v>
      </c>
      <c r="C170" s="341">
        <v>5423.5832732675199</v>
      </c>
      <c r="D170" s="341">
        <v>7615.4685545819102</v>
      </c>
      <c r="E170" s="341">
        <v>7878.7051018747397</v>
      </c>
      <c r="F170" s="341">
        <v>7297.9400306876796</v>
      </c>
      <c r="G170" s="341">
        <v>5798.62357639326</v>
      </c>
      <c r="H170" s="341">
        <v>7595.7863885330698</v>
      </c>
      <c r="I170" s="341">
        <v>7773.3585888615098</v>
      </c>
      <c r="J170" s="341">
        <v>5515.19753056437</v>
      </c>
      <c r="K170" s="341">
        <v>9716.8229050626906</v>
      </c>
      <c r="L170" s="341">
        <v>8911.8928081211907</v>
      </c>
      <c r="M170" s="341">
        <v>8156.5939971837597</v>
      </c>
      <c r="N170" s="341">
        <v>7531.3820296081403</v>
      </c>
      <c r="O170" s="341">
        <v>7556.0013327427796</v>
      </c>
      <c r="P170" s="341">
        <v>6764.0408054938198</v>
      </c>
      <c r="Q170" s="110">
        <f t="shared" si="44"/>
        <v>7445.6189318406714</v>
      </c>
      <c r="S170" s="13">
        <v>1993</v>
      </c>
      <c r="T170" s="522">
        <v>5430.5537002203</v>
      </c>
      <c r="U170" s="522">
        <v>7592.22742989778</v>
      </c>
      <c r="V170" s="522">
        <v>7850.11990315619</v>
      </c>
      <c r="W170" s="522">
        <v>7543.1702369662098</v>
      </c>
      <c r="X170" s="522">
        <v>5646.3435726284197</v>
      </c>
      <c r="Y170" s="522">
        <v>7684.6373047029001</v>
      </c>
      <c r="Z170" s="522">
        <v>7939.2517858563297</v>
      </c>
      <c r="AA170" s="522">
        <v>5623.2551334733698</v>
      </c>
      <c r="AB170" s="522">
        <v>10141.979028935501</v>
      </c>
      <c r="AC170" s="522">
        <v>8491.3319494940697</v>
      </c>
      <c r="AD170" s="522">
        <v>8090.2184257311301</v>
      </c>
      <c r="AE170" s="522">
        <v>7294.6083498851103</v>
      </c>
      <c r="AF170" s="522">
        <v>7332.9434492668897</v>
      </c>
      <c r="AG170" s="522">
        <v>6808.8521689556001</v>
      </c>
      <c r="AH170" s="110">
        <f t="shared" si="45"/>
        <v>7447.8719233274123</v>
      </c>
      <c r="AU170" s="77"/>
      <c r="AV170" s="77"/>
      <c r="AW170" s="77"/>
      <c r="AX170" s="77"/>
      <c r="AY170" s="77"/>
      <c r="AZ170" s="77"/>
      <c r="BA170" s="77"/>
      <c r="BB170" s="77"/>
      <c r="BC170" s="77"/>
      <c r="BD170" s="77"/>
      <c r="BE170" s="77"/>
      <c r="BF170" s="77"/>
      <c r="BG170" s="77"/>
      <c r="BH170" s="77"/>
      <c r="BI170" s="77"/>
      <c r="BJ170" s="77"/>
      <c r="BK170" s="77"/>
    </row>
    <row r="171" spans="2:63" x14ac:dyDescent="0.25">
      <c r="B171" s="13">
        <v>1994</v>
      </c>
      <c r="C171" s="341">
        <v>5832.2115976574696</v>
      </c>
      <c r="D171" s="341">
        <v>7876.3777679363202</v>
      </c>
      <c r="E171" s="341">
        <v>7934.3338725056901</v>
      </c>
      <c r="F171" s="341">
        <v>7172.7038200712996</v>
      </c>
      <c r="G171" s="341">
        <v>7608.1024984747701</v>
      </c>
      <c r="H171" s="341">
        <v>7022.9120170901697</v>
      </c>
      <c r="I171" s="341">
        <v>6109.9503065238696</v>
      </c>
      <c r="J171" s="341">
        <v>7460.99058268302</v>
      </c>
      <c r="K171" s="341">
        <v>7762.6565671416001</v>
      </c>
      <c r="L171" s="341">
        <v>6970.7923082843599</v>
      </c>
      <c r="M171" s="341">
        <v>7158.5116145838201</v>
      </c>
      <c r="N171" s="341">
        <v>6659.7999872420196</v>
      </c>
      <c r="O171" s="341">
        <v>6324.4141482029499</v>
      </c>
      <c r="P171" s="341">
        <v>6444.1204918201702</v>
      </c>
      <c r="Q171" s="110">
        <f t="shared" ref="Q171:Q185" si="46">AVERAGE(C171:H171,K171:M171,P171,AVERAGE(I171:J171),AVERAGE(N171:O171))</f>
        <v>7088.3583389909663</v>
      </c>
      <c r="S171" s="13">
        <v>1994</v>
      </c>
      <c r="T171" s="522">
        <v>5926.3637265424304</v>
      </c>
      <c r="U171" s="522">
        <v>7846.6872164678498</v>
      </c>
      <c r="V171" s="522">
        <v>7784.1907778878603</v>
      </c>
      <c r="W171" s="522">
        <v>7667.6689738622899</v>
      </c>
      <c r="X171" s="522">
        <v>7403.0672175197296</v>
      </c>
      <c r="Y171" s="522">
        <v>7328.3984906789101</v>
      </c>
      <c r="Z171" s="522">
        <v>6029.0962646861699</v>
      </c>
      <c r="AA171" s="522">
        <v>7586.8422420278603</v>
      </c>
      <c r="AB171" s="522">
        <v>7894.3794101343601</v>
      </c>
      <c r="AC171" s="522">
        <v>6688.9241300117401</v>
      </c>
      <c r="AD171" s="522">
        <v>6958.0055195383102</v>
      </c>
      <c r="AE171" s="522">
        <v>6709.9025794441704</v>
      </c>
      <c r="AF171" s="522">
        <v>6317.0810169350298</v>
      </c>
      <c r="AG171" s="522">
        <v>6372.72465905636</v>
      </c>
      <c r="AH171" s="110">
        <f t="shared" si="45"/>
        <v>7099.3225977705397</v>
      </c>
      <c r="AU171" s="77"/>
      <c r="AV171" s="77"/>
      <c r="AW171" s="77"/>
      <c r="AX171" s="77"/>
      <c r="AY171" s="77"/>
      <c r="AZ171" s="77"/>
      <c r="BA171" s="77"/>
      <c r="BB171" s="77"/>
      <c r="BC171" s="77"/>
      <c r="BD171" s="77"/>
      <c r="BE171" s="77"/>
      <c r="BF171" s="77"/>
      <c r="BG171" s="77"/>
      <c r="BH171" s="77"/>
      <c r="BI171" s="77"/>
      <c r="BJ171" s="77"/>
      <c r="BK171" s="77"/>
    </row>
    <row r="172" spans="2:63" x14ac:dyDescent="0.25">
      <c r="B172" s="13">
        <v>1995</v>
      </c>
      <c r="C172" s="341">
        <v>5715.8719327379004</v>
      </c>
      <c r="D172" s="341">
        <v>7503.2262479944502</v>
      </c>
      <c r="E172" s="341">
        <v>8114.5292433289296</v>
      </c>
      <c r="F172" s="341">
        <v>9066.9162459522904</v>
      </c>
      <c r="G172" s="341">
        <v>9263.1222764546801</v>
      </c>
      <c r="H172" s="341">
        <v>10568.215743912901</v>
      </c>
      <c r="I172" s="341">
        <v>7489.3312243462997</v>
      </c>
      <c r="J172" s="341">
        <v>5996.1030956978302</v>
      </c>
      <c r="K172" s="341">
        <v>8523.3075909184809</v>
      </c>
      <c r="L172" s="341">
        <v>11235.2076566255</v>
      </c>
      <c r="M172" s="341">
        <v>8750.7232536247302</v>
      </c>
      <c r="N172" s="341">
        <v>7708.1168486857196</v>
      </c>
      <c r="O172" s="341">
        <v>7368.8584259093996</v>
      </c>
      <c r="P172" s="341">
        <v>6903.66148499888</v>
      </c>
      <c r="Q172" s="110">
        <f t="shared" si="46"/>
        <v>8327.1655394890295</v>
      </c>
      <c r="S172" s="13">
        <v>1995</v>
      </c>
      <c r="T172" s="522">
        <v>5676.2194328998603</v>
      </c>
      <c r="U172" s="522">
        <v>7611.8669186894904</v>
      </c>
      <c r="V172" s="522">
        <v>8293.6637767997199</v>
      </c>
      <c r="W172" s="522">
        <v>9129.4840089608097</v>
      </c>
      <c r="X172" s="522">
        <v>9515.2346497585695</v>
      </c>
      <c r="Y172" s="522">
        <v>10619.856990582701</v>
      </c>
      <c r="Z172" s="522">
        <v>7278.31453382577</v>
      </c>
      <c r="AA172" s="522">
        <v>6243.0190802571296</v>
      </c>
      <c r="AB172" s="522">
        <v>8354.2144697417807</v>
      </c>
      <c r="AC172" s="522">
        <v>10506.654516701699</v>
      </c>
      <c r="AD172" s="522">
        <v>9491.4873774027601</v>
      </c>
      <c r="AE172" s="522">
        <v>7603.5358195322397</v>
      </c>
      <c r="AF172" s="522">
        <v>7270.0227158630796</v>
      </c>
      <c r="AG172" s="522">
        <v>6945.3090829141602</v>
      </c>
      <c r="AH172" s="110">
        <f t="shared" si="45"/>
        <v>8361.7864415992208</v>
      </c>
      <c r="AU172" s="77"/>
      <c r="AV172" s="77"/>
      <c r="AW172" s="77"/>
      <c r="AX172" s="77"/>
      <c r="AY172" s="77"/>
      <c r="AZ172" s="77"/>
      <c r="BA172" s="77"/>
      <c r="BB172" s="77"/>
      <c r="BC172" s="77"/>
      <c r="BD172" s="77"/>
      <c r="BE172" s="77"/>
      <c r="BF172" s="77"/>
      <c r="BG172" s="77"/>
      <c r="BH172" s="77"/>
      <c r="BI172" s="77"/>
      <c r="BJ172" s="77"/>
      <c r="BK172" s="77"/>
    </row>
    <row r="173" spans="2:63" x14ac:dyDescent="0.25">
      <c r="B173" s="13">
        <v>1996</v>
      </c>
      <c r="C173" s="341">
        <v>7235.3938422555302</v>
      </c>
      <c r="D173" s="341">
        <v>11444.917807251401</v>
      </c>
      <c r="E173" s="341">
        <v>15238.830809179501</v>
      </c>
      <c r="F173" s="341">
        <v>15633.680711154801</v>
      </c>
      <c r="G173" s="341">
        <v>15404.1498265466</v>
      </c>
      <c r="H173" s="341">
        <v>14496.8192234325</v>
      </c>
      <c r="I173" s="341">
        <v>9563.7099965764792</v>
      </c>
      <c r="J173" s="341">
        <v>11319.5813026045</v>
      </c>
      <c r="K173" s="341">
        <v>9960.5262512489007</v>
      </c>
      <c r="L173" s="341">
        <v>11737.525712827101</v>
      </c>
      <c r="M173" s="341">
        <v>12005.0828210443</v>
      </c>
      <c r="N173" s="341">
        <v>9602.7355176621495</v>
      </c>
      <c r="O173" s="341">
        <v>7903.4657413825398</v>
      </c>
      <c r="P173" s="341">
        <v>6694.7808907757999</v>
      </c>
      <c r="Q173" s="110">
        <f t="shared" si="46"/>
        <v>11587.204514569106</v>
      </c>
      <c r="S173" s="13">
        <v>1996</v>
      </c>
      <c r="T173" s="522">
        <v>7216.0383706832599</v>
      </c>
      <c r="U173" s="522">
        <v>11502.736205155999</v>
      </c>
      <c r="V173" s="522">
        <v>15165.480651416699</v>
      </c>
      <c r="W173" s="522">
        <v>15694.3959522145</v>
      </c>
      <c r="X173" s="522">
        <v>15500.852805021301</v>
      </c>
      <c r="Y173" s="522">
        <v>14308.961116149099</v>
      </c>
      <c r="Z173" s="522">
        <v>9858.2130855355699</v>
      </c>
      <c r="AA173" s="522">
        <v>12278.327811969701</v>
      </c>
      <c r="AB173" s="522">
        <v>10487.390596855301</v>
      </c>
      <c r="AC173" s="522">
        <v>11373.161892182299</v>
      </c>
      <c r="AD173" s="522">
        <v>11737.252381889701</v>
      </c>
      <c r="AE173" s="522">
        <v>9455.9395604299498</v>
      </c>
      <c r="AF173" s="522">
        <v>9644.2936304250106</v>
      </c>
      <c r="AG173" s="522">
        <v>6733.74461560082</v>
      </c>
      <c r="AH173" s="110">
        <f t="shared" si="45"/>
        <v>11694.866802612423</v>
      </c>
      <c r="AU173" s="77"/>
      <c r="AV173" s="77"/>
      <c r="AW173" s="77"/>
      <c r="AX173" s="77"/>
      <c r="AY173" s="77"/>
      <c r="AZ173" s="77"/>
      <c r="BA173" s="77"/>
      <c r="BB173" s="77"/>
      <c r="BC173" s="77"/>
      <c r="BD173" s="77"/>
      <c r="BE173" s="77"/>
      <c r="BF173" s="77"/>
      <c r="BG173" s="77"/>
      <c r="BH173" s="77"/>
      <c r="BI173" s="77"/>
      <c r="BJ173" s="77"/>
      <c r="BK173" s="77"/>
    </row>
    <row r="174" spans="2:63" x14ac:dyDescent="0.25">
      <c r="B174" s="13">
        <v>1997</v>
      </c>
      <c r="C174" s="341">
        <v>6242.9687771594799</v>
      </c>
      <c r="D174" s="341">
        <v>8551.1458102242796</v>
      </c>
      <c r="E174" s="341">
        <v>10456.409929457401</v>
      </c>
      <c r="F174" s="341">
        <v>15531.963625336501</v>
      </c>
      <c r="G174" s="341">
        <v>15858.080282082101</v>
      </c>
      <c r="H174" s="341">
        <v>13718.057983192</v>
      </c>
      <c r="I174" s="341">
        <v>11738.7080156457</v>
      </c>
      <c r="J174" s="341">
        <v>12616.6620134392</v>
      </c>
      <c r="K174" s="341">
        <v>12967.2392081128</v>
      </c>
      <c r="L174" s="341">
        <v>13202.002437994001</v>
      </c>
      <c r="M174" s="341">
        <v>12408.589975168201</v>
      </c>
      <c r="N174" s="341">
        <v>9641.6332490475397</v>
      </c>
      <c r="O174" s="341">
        <v>10726.954897812</v>
      </c>
      <c r="P174" s="341">
        <v>7967.9617846007004</v>
      </c>
      <c r="Q174" s="110">
        <f t="shared" si="46"/>
        <v>11605.533241774974</v>
      </c>
      <c r="S174" s="13">
        <v>1997</v>
      </c>
      <c r="T174" s="522">
        <v>6277.5795902154996</v>
      </c>
      <c r="U174" s="522">
        <v>8542.8963753487005</v>
      </c>
      <c r="V174" s="522">
        <v>10651.7978365666</v>
      </c>
      <c r="W174" s="522">
        <v>15486.4429379706</v>
      </c>
      <c r="X174" s="522">
        <v>15721.702902765501</v>
      </c>
      <c r="Y174" s="522">
        <v>13570.1693822447</v>
      </c>
      <c r="Z174" s="522">
        <v>11859.851651646601</v>
      </c>
      <c r="AA174" s="522">
        <v>13366.1964613499</v>
      </c>
      <c r="AB174" s="522">
        <v>13412.723640736</v>
      </c>
      <c r="AC174" s="522">
        <v>13286.284424993</v>
      </c>
      <c r="AD174" s="522">
        <v>12234.6721450735</v>
      </c>
      <c r="AE174" s="522">
        <v>9951.2145141188794</v>
      </c>
      <c r="AF174" s="522">
        <v>10719.6829892224</v>
      </c>
      <c r="AG174" s="522">
        <v>8013.9112729421704</v>
      </c>
      <c r="AH174" s="110">
        <f t="shared" si="45"/>
        <v>11678.887776418765</v>
      </c>
      <c r="AU174" s="77"/>
      <c r="AV174" s="77"/>
      <c r="AW174" s="77"/>
      <c r="AX174" s="77"/>
      <c r="AY174" s="77"/>
      <c r="AZ174" s="77"/>
      <c r="BA174" s="77"/>
      <c r="BB174" s="77"/>
      <c r="BC174" s="77"/>
      <c r="BD174" s="77"/>
      <c r="BE174" s="77"/>
      <c r="BF174" s="77"/>
      <c r="BG174" s="77"/>
      <c r="BH174" s="77"/>
      <c r="BI174" s="77"/>
      <c r="BJ174" s="77"/>
      <c r="BK174" s="77"/>
    </row>
    <row r="175" spans="2:63" x14ac:dyDescent="0.25">
      <c r="B175" s="13">
        <v>1998</v>
      </c>
      <c r="C175" s="341">
        <v>9141.1355948621003</v>
      </c>
      <c r="D175" s="341">
        <v>9633.6097732033304</v>
      </c>
      <c r="E175" s="341">
        <v>9098.0617005786808</v>
      </c>
      <c r="F175" s="341">
        <v>10055.960428242501</v>
      </c>
      <c r="G175" s="341">
        <v>11805.0880640211</v>
      </c>
      <c r="H175" s="341">
        <v>8846.3061450634705</v>
      </c>
      <c r="I175" s="341">
        <v>6844.4086521850104</v>
      </c>
      <c r="J175" s="341">
        <v>6656.8656192384897</v>
      </c>
      <c r="K175" s="341">
        <v>10410.737193246599</v>
      </c>
      <c r="L175" s="341">
        <v>11193.4209821361</v>
      </c>
      <c r="M175" s="341">
        <v>10092.7639349605</v>
      </c>
      <c r="N175" s="341">
        <v>9435.1249874614095</v>
      </c>
      <c r="O175" s="341">
        <v>8297.4028054683695</v>
      </c>
      <c r="P175" s="341">
        <v>6708.1182978694496</v>
      </c>
      <c r="Q175" s="110">
        <f t="shared" si="46"/>
        <v>9383.5085955300401</v>
      </c>
      <c r="S175" s="13">
        <v>1998</v>
      </c>
      <c r="T175" s="522">
        <v>8948.9356448752696</v>
      </c>
      <c r="U175" s="522">
        <v>9744.4785663748698</v>
      </c>
      <c r="V175" s="522">
        <v>9281.7120640826506</v>
      </c>
      <c r="W175" s="522">
        <v>10645.783611835001</v>
      </c>
      <c r="X175" s="522">
        <v>11191.3840176454</v>
      </c>
      <c r="Y175" s="522">
        <v>9203.5681380181104</v>
      </c>
      <c r="Z175" s="522">
        <v>7105.8407962211504</v>
      </c>
      <c r="AA175" s="522">
        <v>6903.3383837743904</v>
      </c>
      <c r="AB175" s="522">
        <v>10726.546497183999</v>
      </c>
      <c r="AC175" s="522">
        <v>10665.9087069502</v>
      </c>
      <c r="AD175" s="522">
        <v>10020.082481711501</v>
      </c>
      <c r="AE175" s="522">
        <v>9660.1249719610096</v>
      </c>
      <c r="AF175" s="522">
        <v>8200.3088366458505</v>
      </c>
      <c r="AG175" s="522">
        <v>6767.8369057554401</v>
      </c>
      <c r="AH175" s="110">
        <f t="shared" si="45"/>
        <v>9427.5869273944718</v>
      </c>
      <c r="AU175" s="77"/>
      <c r="AV175" s="77"/>
      <c r="AW175" s="77"/>
      <c r="AX175" s="77"/>
      <c r="AY175" s="77"/>
      <c r="AZ175" s="77"/>
      <c r="BA175" s="77"/>
      <c r="BB175" s="77"/>
      <c r="BC175" s="77"/>
      <c r="BD175" s="77"/>
      <c r="BE175" s="77"/>
      <c r="BF175" s="77"/>
      <c r="BG175" s="77"/>
      <c r="BH175" s="77"/>
      <c r="BI175" s="77"/>
      <c r="BJ175" s="77"/>
      <c r="BK175" s="77"/>
    </row>
    <row r="176" spans="2:63" x14ac:dyDescent="0.25">
      <c r="B176" s="13">
        <v>1999</v>
      </c>
      <c r="C176" s="341">
        <v>6050.8008168485603</v>
      </c>
      <c r="D176" s="341">
        <v>7422.0656050907701</v>
      </c>
      <c r="E176" s="341">
        <v>9762.7377775672903</v>
      </c>
      <c r="F176" s="341">
        <v>13841.3552630064</v>
      </c>
      <c r="G176" s="341">
        <v>12981.799149451301</v>
      </c>
      <c r="H176" s="341">
        <v>13845.669422020699</v>
      </c>
      <c r="I176" s="341">
        <v>9080.4315075016493</v>
      </c>
      <c r="J176" s="341">
        <v>8981.5843491892992</v>
      </c>
      <c r="K176" s="341">
        <v>8843.7713314599205</v>
      </c>
      <c r="L176" s="341">
        <v>11468.9993515841</v>
      </c>
      <c r="M176" s="341">
        <v>12506.3204201889</v>
      </c>
      <c r="N176" s="341">
        <v>11068.962900815301</v>
      </c>
      <c r="O176" s="341">
        <v>11161.309096413501</v>
      </c>
      <c r="P176" s="341">
        <v>6699.6706481556303</v>
      </c>
      <c r="Q176" s="110">
        <f t="shared" si="46"/>
        <v>10297.444476027789</v>
      </c>
      <c r="S176" s="13">
        <v>1999</v>
      </c>
      <c r="T176" s="522">
        <v>6001.5484425770701</v>
      </c>
      <c r="U176" s="522">
        <v>7474.9009685421997</v>
      </c>
      <c r="V176" s="522">
        <v>9642.71549933612</v>
      </c>
      <c r="W176" s="522">
        <v>14085.522637031399</v>
      </c>
      <c r="X176" s="522">
        <v>12836.278774185301</v>
      </c>
      <c r="Y176" s="522">
        <v>14066.791427845999</v>
      </c>
      <c r="Z176" s="522">
        <v>9024.7111667102508</v>
      </c>
      <c r="AA176" s="522">
        <v>9650.8255389017304</v>
      </c>
      <c r="AB176" s="522">
        <v>8574.5879202868691</v>
      </c>
      <c r="AC176" s="522">
        <v>11541.7369930481</v>
      </c>
      <c r="AD176" s="522">
        <v>12700.823885637799</v>
      </c>
      <c r="AE176" s="522">
        <v>11206.6993136413</v>
      </c>
      <c r="AF176" s="522">
        <v>11212.471033636701</v>
      </c>
      <c r="AG176" s="522">
        <v>6675.3557180434</v>
      </c>
      <c r="AH176" s="110">
        <f t="shared" si="45"/>
        <v>10345.634649414938</v>
      </c>
      <c r="AU176" s="77"/>
      <c r="AV176" s="77"/>
      <c r="AW176" s="77"/>
      <c r="AX176" s="77"/>
      <c r="AY176" s="77"/>
      <c r="AZ176" s="77"/>
      <c r="BA176" s="77"/>
      <c r="BB176" s="77"/>
      <c r="BC176" s="77"/>
      <c r="BD176" s="77"/>
      <c r="BE176" s="77"/>
      <c r="BF176" s="77"/>
      <c r="BG176" s="77"/>
      <c r="BH176" s="77"/>
      <c r="BI176" s="77"/>
      <c r="BJ176" s="77"/>
      <c r="BK176" s="77"/>
    </row>
    <row r="177" spans="2:63" x14ac:dyDescent="0.25">
      <c r="B177" s="13">
        <v>2000</v>
      </c>
      <c r="C177" s="341">
        <v>6031.8197979741699</v>
      </c>
      <c r="D177" s="341">
        <v>10417.129480409199</v>
      </c>
      <c r="E177" s="341">
        <v>11042.207242455401</v>
      </c>
      <c r="F177" s="341">
        <v>11576.0295448176</v>
      </c>
      <c r="G177" s="341">
        <v>10801.066542712901</v>
      </c>
      <c r="H177" s="341">
        <v>10133.145833607599</v>
      </c>
      <c r="I177" s="341">
        <v>9841.0420220064698</v>
      </c>
      <c r="J177" s="341">
        <v>10052.677708928501</v>
      </c>
      <c r="K177" s="341">
        <v>8984.9034973117705</v>
      </c>
      <c r="L177" s="341">
        <v>7343.4820858165904</v>
      </c>
      <c r="M177" s="341">
        <v>9362.5545193105008</v>
      </c>
      <c r="N177" s="341">
        <v>8270.5297840813691</v>
      </c>
      <c r="O177" s="341">
        <v>6527.6143231890101</v>
      </c>
      <c r="P177" s="341">
        <v>6164.2712220243602</v>
      </c>
      <c r="Q177" s="110">
        <f t="shared" si="46"/>
        <v>9100.211807128564</v>
      </c>
      <c r="S177" s="13">
        <v>2000</v>
      </c>
      <c r="T177" s="522">
        <v>6001.6128924287596</v>
      </c>
      <c r="U177" s="522">
        <v>10541.7359804316</v>
      </c>
      <c r="V177" s="522">
        <v>11121.1245872952</v>
      </c>
      <c r="W177" s="522">
        <v>11823.425398125901</v>
      </c>
      <c r="X177" s="522">
        <v>11398.150774953499</v>
      </c>
      <c r="Y177" s="522">
        <v>10182.108234351101</v>
      </c>
      <c r="Z177" s="522">
        <v>9001.6296746141597</v>
      </c>
      <c r="AA177" s="522">
        <v>10574.443939840499</v>
      </c>
      <c r="AB177" s="522">
        <v>9011.1651454982293</v>
      </c>
      <c r="AC177" s="522">
        <v>8131.1334524705699</v>
      </c>
      <c r="AD177" s="522">
        <v>9034.6056927066493</v>
      </c>
      <c r="AE177" s="522">
        <v>8362.3851521907309</v>
      </c>
      <c r="AF177" s="522">
        <v>6431.8264432112601</v>
      </c>
      <c r="AG177" s="522">
        <v>6202.0597271136603</v>
      </c>
      <c r="AH177" s="110">
        <f t="shared" si="45"/>
        <v>9219.3553741919586</v>
      </c>
      <c r="AU177" s="77"/>
      <c r="AV177" s="77"/>
      <c r="AW177" s="77"/>
      <c r="AX177" s="77"/>
      <c r="AY177" s="77"/>
      <c r="AZ177" s="77"/>
      <c r="BA177" s="77"/>
      <c r="BB177" s="77"/>
      <c r="BC177" s="77"/>
      <c r="BD177" s="77"/>
      <c r="BE177" s="77"/>
      <c r="BF177" s="77"/>
      <c r="BG177" s="77"/>
      <c r="BH177" s="77"/>
      <c r="BI177" s="77"/>
      <c r="BJ177" s="77"/>
      <c r="BK177" s="77"/>
    </row>
    <row r="178" spans="2:63" x14ac:dyDescent="0.25">
      <c r="B178" s="13">
        <v>2001</v>
      </c>
      <c r="C178" s="341">
        <v>5925.8203626995801</v>
      </c>
      <c r="D178" s="341">
        <v>7587.9915446795803</v>
      </c>
      <c r="E178" s="341">
        <v>7689.8527769046004</v>
      </c>
      <c r="F178" s="341">
        <v>7917.0654669421001</v>
      </c>
      <c r="G178" s="341">
        <v>8101.6807531262702</v>
      </c>
      <c r="H178" s="341">
        <v>6718.0320105378296</v>
      </c>
      <c r="I178" s="341">
        <v>5362.0417579146097</v>
      </c>
      <c r="J178" s="341">
        <v>4540.9646248877798</v>
      </c>
      <c r="K178" s="341">
        <v>6008.2201720790099</v>
      </c>
      <c r="L178" s="341">
        <v>5987.9496406755397</v>
      </c>
      <c r="M178" s="341">
        <v>6643.5807883860598</v>
      </c>
      <c r="N178" s="341">
        <v>7048.6859379775397</v>
      </c>
      <c r="O178" s="341">
        <v>6338.2954777974601</v>
      </c>
      <c r="P178" s="341">
        <v>6024.7461169856797</v>
      </c>
      <c r="Q178" s="110">
        <f t="shared" si="46"/>
        <v>6687.4944610254124</v>
      </c>
      <c r="S178" s="13">
        <v>2001</v>
      </c>
      <c r="T178" s="522">
        <v>6000.4013638577899</v>
      </c>
      <c r="U178" s="522">
        <v>7617.0938192272497</v>
      </c>
      <c r="V178" s="522">
        <v>7638.7573296850496</v>
      </c>
      <c r="W178" s="522">
        <v>7939.0852657015603</v>
      </c>
      <c r="X178" s="522">
        <v>8155.8636532134997</v>
      </c>
      <c r="Y178" s="522">
        <v>6688.5510583040004</v>
      </c>
      <c r="Z178" s="522">
        <v>5463.6758968723298</v>
      </c>
      <c r="AA178" s="522">
        <v>4659.8574591204797</v>
      </c>
      <c r="AB178" s="522">
        <v>6168.8366483970303</v>
      </c>
      <c r="AC178" s="522">
        <v>5873.83243466157</v>
      </c>
      <c r="AD178" s="522">
        <v>6656.6471346202097</v>
      </c>
      <c r="AE178" s="522">
        <v>7055.0783865600197</v>
      </c>
      <c r="AF178" s="522">
        <v>6360.5574258852303</v>
      </c>
      <c r="AG178" s="522">
        <v>6031.2420508785499</v>
      </c>
      <c r="AH178" s="110">
        <f t="shared" si="45"/>
        <v>6711.6579452304613</v>
      </c>
      <c r="AU178" s="77"/>
      <c r="AV178" s="77"/>
      <c r="AW178" s="77"/>
      <c r="AX178" s="77"/>
      <c r="AY178" s="77"/>
      <c r="AZ178" s="77"/>
      <c r="BA178" s="77"/>
      <c r="BB178" s="77"/>
      <c r="BC178" s="77"/>
      <c r="BD178" s="77"/>
      <c r="BE178" s="77"/>
      <c r="BF178" s="77"/>
      <c r="BG178" s="77"/>
      <c r="BH178" s="77"/>
      <c r="BI178" s="77"/>
      <c r="BJ178" s="77"/>
      <c r="BK178" s="77"/>
    </row>
    <row r="179" spans="2:63" x14ac:dyDescent="0.25">
      <c r="B179" s="13">
        <v>2002</v>
      </c>
      <c r="C179" s="341">
        <v>5358.9548663566502</v>
      </c>
      <c r="D179" s="341">
        <v>7215.1697877749903</v>
      </c>
      <c r="E179" s="341">
        <v>8399.6869315614003</v>
      </c>
      <c r="F179" s="341">
        <v>7960.8624377814604</v>
      </c>
      <c r="G179" s="341">
        <v>7562.7226337230904</v>
      </c>
      <c r="H179" s="341">
        <v>7578.4684503140497</v>
      </c>
      <c r="I179" s="341">
        <v>7910.6566093141801</v>
      </c>
      <c r="J179" s="341">
        <v>9439.4200180492808</v>
      </c>
      <c r="K179" s="341">
        <v>8608.3879720088498</v>
      </c>
      <c r="L179" s="341">
        <v>11101.572718110099</v>
      </c>
      <c r="M179" s="341">
        <v>10896.3282260993</v>
      </c>
      <c r="N179" s="341">
        <v>7505.34205577596</v>
      </c>
      <c r="O179" s="341">
        <v>7469.7464422575504</v>
      </c>
      <c r="P179" s="341">
        <v>6365.5591196997902</v>
      </c>
      <c r="Q179" s="110">
        <f t="shared" si="46"/>
        <v>8100.8579755106794</v>
      </c>
      <c r="S179" s="13">
        <v>2002</v>
      </c>
      <c r="T179" s="522">
        <v>5405.0916094902896</v>
      </c>
      <c r="U179" s="522">
        <v>7249.7410379200301</v>
      </c>
      <c r="V179" s="522">
        <v>8513.5192809747496</v>
      </c>
      <c r="W179" s="522">
        <v>8062.9505503550699</v>
      </c>
      <c r="X179" s="522">
        <v>7534.8340998759804</v>
      </c>
      <c r="Y179" s="522">
        <v>7917.3794763425003</v>
      </c>
      <c r="Z179" s="522">
        <v>7859.6079544405102</v>
      </c>
      <c r="AA179" s="522">
        <v>9791.2582492539896</v>
      </c>
      <c r="AB179" s="522">
        <v>8950.9889826694707</v>
      </c>
      <c r="AC179" s="522">
        <v>10772.9195862538</v>
      </c>
      <c r="AD179" s="522">
        <v>10925.0529927065</v>
      </c>
      <c r="AE179" s="522">
        <v>7503.22514811164</v>
      </c>
      <c r="AF179" s="522">
        <v>7309.4674257070101</v>
      </c>
      <c r="AG179" s="522">
        <v>6323.6801026688299</v>
      </c>
      <c r="AH179" s="110">
        <f t="shared" si="45"/>
        <v>8157.3280923344819</v>
      </c>
      <c r="AU179" s="77"/>
      <c r="AV179" s="77"/>
      <c r="AW179" s="77"/>
      <c r="AX179" s="77"/>
      <c r="AY179" s="77"/>
      <c r="AZ179" s="77"/>
      <c r="BA179" s="77"/>
      <c r="BB179" s="77"/>
      <c r="BC179" s="77"/>
      <c r="BD179" s="77"/>
      <c r="BE179" s="77"/>
      <c r="BF179" s="77"/>
      <c r="BG179" s="77"/>
      <c r="BH179" s="77"/>
      <c r="BI179" s="77"/>
      <c r="BJ179" s="77"/>
      <c r="BK179" s="77"/>
    </row>
    <row r="180" spans="2:63" x14ac:dyDescent="0.25">
      <c r="B180" s="13">
        <v>2003</v>
      </c>
      <c r="C180" s="341">
        <v>5890.8842198723496</v>
      </c>
      <c r="D180" s="341">
        <v>7995.8027086400498</v>
      </c>
      <c r="E180" s="341">
        <v>7659.0427762060099</v>
      </c>
      <c r="F180" s="341">
        <v>8023.2526666239501</v>
      </c>
      <c r="G180" s="341">
        <v>8406.8053304074601</v>
      </c>
      <c r="H180" s="341">
        <v>9801.0555063333704</v>
      </c>
      <c r="I180" s="341">
        <v>7772.1114023650298</v>
      </c>
      <c r="J180" s="341">
        <v>7840.3463064914804</v>
      </c>
      <c r="K180" s="341">
        <v>7280.82273220767</v>
      </c>
      <c r="L180" s="341">
        <v>10021.6901650663</v>
      </c>
      <c r="M180" s="341">
        <v>7028.0580138627201</v>
      </c>
      <c r="N180" s="341">
        <v>6196.9252586770399</v>
      </c>
      <c r="O180" s="341">
        <v>6385.4643117150899</v>
      </c>
      <c r="P180" s="341">
        <v>6074.7604564501498</v>
      </c>
      <c r="Q180" s="110">
        <f t="shared" si="46"/>
        <v>7689.9665179411968</v>
      </c>
      <c r="S180" s="13">
        <v>2003</v>
      </c>
      <c r="T180" s="522">
        <v>5907.6268624133199</v>
      </c>
      <c r="U180" s="522">
        <v>8067.4479677702602</v>
      </c>
      <c r="V180" s="522">
        <v>7634.1820986312996</v>
      </c>
      <c r="W180" s="522">
        <v>8445.6612737319701</v>
      </c>
      <c r="X180" s="522">
        <v>7874.0378678957304</v>
      </c>
      <c r="Y180" s="522">
        <v>10001.493637285599</v>
      </c>
      <c r="Z180" s="522">
        <v>7850.2995110027396</v>
      </c>
      <c r="AA180" s="522">
        <v>8027.4288586392504</v>
      </c>
      <c r="AB180" s="522">
        <v>8063.1168133603696</v>
      </c>
      <c r="AC180" s="522">
        <v>9627.9148478583393</v>
      </c>
      <c r="AD180" s="522">
        <v>7193.3356433675099</v>
      </c>
      <c r="AE180" s="522">
        <v>6064.4357263351203</v>
      </c>
      <c r="AF180" s="522">
        <v>6276.3377536180797</v>
      </c>
      <c r="AG180" s="522">
        <v>6050.0123141223803</v>
      </c>
      <c r="AH180" s="110">
        <f t="shared" si="45"/>
        <v>7747.840020936198</v>
      </c>
      <c r="AU180" s="77"/>
      <c r="AV180" s="77"/>
      <c r="AW180" s="77"/>
      <c r="AX180" s="77"/>
      <c r="AY180" s="77"/>
      <c r="AZ180" s="77"/>
      <c r="BA180" s="77"/>
      <c r="BB180" s="77"/>
      <c r="BC180" s="77"/>
      <c r="BD180" s="77"/>
      <c r="BE180" s="77"/>
      <c r="BF180" s="77"/>
      <c r="BG180" s="77"/>
      <c r="BH180" s="77"/>
      <c r="BI180" s="77"/>
      <c r="BJ180" s="77"/>
      <c r="BK180" s="77"/>
    </row>
    <row r="181" spans="2:63" x14ac:dyDescent="0.25">
      <c r="B181" s="13">
        <v>2004</v>
      </c>
      <c r="C181" s="341">
        <v>5622.6902198422304</v>
      </c>
      <c r="D181" s="341">
        <v>8409.8246392545498</v>
      </c>
      <c r="E181" s="341">
        <v>9179.8649160221903</v>
      </c>
      <c r="F181" s="341">
        <v>9131.1978739184597</v>
      </c>
      <c r="G181" s="341">
        <v>8466.0154573658492</v>
      </c>
      <c r="H181" s="341">
        <v>7546.7153966489795</v>
      </c>
      <c r="I181" s="341">
        <v>7335.76588144369</v>
      </c>
      <c r="J181" s="341">
        <v>6988.03847692411</v>
      </c>
      <c r="K181" s="341">
        <v>7156.7625710307702</v>
      </c>
      <c r="L181" s="341">
        <v>8567.5336698395695</v>
      </c>
      <c r="M181" s="341">
        <v>7242.3098003404702</v>
      </c>
      <c r="N181" s="341">
        <v>6125.7506245981203</v>
      </c>
      <c r="O181" s="341">
        <v>7007.7763863974496</v>
      </c>
      <c r="P181" s="341">
        <v>6505.7145809385702</v>
      </c>
      <c r="Q181" s="110">
        <f t="shared" si="46"/>
        <v>7629.7745674902771</v>
      </c>
      <c r="S181" s="13">
        <v>2004</v>
      </c>
      <c r="T181" s="522">
        <v>5671.9115064055004</v>
      </c>
      <c r="U181" s="522">
        <v>8415.5498511178994</v>
      </c>
      <c r="V181" s="522">
        <v>9247.9022557804292</v>
      </c>
      <c r="W181" s="522">
        <v>9405.8737445240804</v>
      </c>
      <c r="X181" s="522">
        <v>8687.9636796209506</v>
      </c>
      <c r="Y181" s="522">
        <v>7769.7548814873599</v>
      </c>
      <c r="Z181" s="522">
        <v>7077.5503728140602</v>
      </c>
      <c r="AA181" s="522">
        <v>6571.0546361811503</v>
      </c>
      <c r="AB181" s="522">
        <v>7621.30303211104</v>
      </c>
      <c r="AC181" s="522">
        <v>8270.7953240500592</v>
      </c>
      <c r="AD181" s="522">
        <v>7170.2312729244104</v>
      </c>
      <c r="AE181" s="522">
        <v>6161.7040293386799</v>
      </c>
      <c r="AF181" s="522">
        <v>7164.95300581826</v>
      </c>
      <c r="AG181" s="522">
        <v>6517.9831579172796</v>
      </c>
      <c r="AH181" s="110">
        <f t="shared" si="45"/>
        <v>7688.9083106679236</v>
      </c>
      <c r="AU181" s="77"/>
      <c r="AV181" s="77"/>
      <c r="AW181" s="77"/>
      <c r="AX181" s="77"/>
      <c r="AY181" s="77"/>
      <c r="AZ181" s="77"/>
      <c r="BA181" s="77"/>
      <c r="BB181" s="77"/>
      <c r="BC181" s="77"/>
      <c r="BD181" s="77"/>
      <c r="BE181" s="77"/>
      <c r="BF181" s="77"/>
      <c r="BG181" s="77"/>
      <c r="BH181" s="77"/>
      <c r="BI181" s="77"/>
      <c r="BJ181" s="77"/>
      <c r="BK181" s="77"/>
    </row>
    <row r="182" spans="2:63" x14ac:dyDescent="0.25">
      <c r="B182" s="13">
        <v>2005</v>
      </c>
      <c r="C182" s="341">
        <v>6765.0760621133604</v>
      </c>
      <c r="D182" s="341">
        <v>8540.2745842769291</v>
      </c>
      <c r="E182" s="341">
        <v>10023.8570740509</v>
      </c>
      <c r="F182" s="341">
        <v>10075.436187524199</v>
      </c>
      <c r="G182" s="341">
        <v>11064.4010791856</v>
      </c>
      <c r="H182" s="341">
        <v>7852.5704801628099</v>
      </c>
      <c r="I182" s="341">
        <v>5862.9291666194003</v>
      </c>
      <c r="J182" s="341">
        <v>5532.1935771197604</v>
      </c>
      <c r="K182" s="341">
        <v>7259.49750978254</v>
      </c>
      <c r="L182" s="341">
        <v>8189.9665022984</v>
      </c>
      <c r="M182" s="341">
        <v>8209.8465466804591</v>
      </c>
      <c r="N182" s="341">
        <v>7088.5401464740798</v>
      </c>
      <c r="O182" s="341">
        <v>6575.95385702358</v>
      </c>
      <c r="P182" s="341">
        <v>6414.5272863078299</v>
      </c>
      <c r="Q182" s="110">
        <f t="shared" si="46"/>
        <v>8077.1051405001199</v>
      </c>
      <c r="S182" s="13">
        <v>2005</v>
      </c>
      <c r="T182" s="522">
        <v>6706.1893468450799</v>
      </c>
      <c r="U182" s="522">
        <v>8615.6639442027008</v>
      </c>
      <c r="V182" s="522">
        <v>10130.7912418413</v>
      </c>
      <c r="W182" s="522">
        <v>10476.235148269699</v>
      </c>
      <c r="X182" s="522">
        <v>11085.976786646899</v>
      </c>
      <c r="Y182" s="522">
        <v>8024.0696144420399</v>
      </c>
      <c r="Z182" s="522">
        <v>5831.1421367606299</v>
      </c>
      <c r="AA182" s="522">
        <v>5468.7926839990196</v>
      </c>
      <c r="AB182" s="522">
        <v>7218.2592835048899</v>
      </c>
      <c r="AC182" s="522">
        <v>8092.2821926195502</v>
      </c>
      <c r="AD182" s="522">
        <v>8424.3010909539498</v>
      </c>
      <c r="AE182" s="522">
        <v>7021.8822335921705</v>
      </c>
      <c r="AF182" s="522">
        <v>6621.9778088205303</v>
      </c>
      <c r="AG182" s="522">
        <v>6416.9237920340502</v>
      </c>
      <c r="AH182" s="110">
        <f t="shared" si="45"/>
        <v>8138.5491560788623</v>
      </c>
      <c r="AU182" s="77"/>
      <c r="AV182" s="77"/>
      <c r="AW182" s="77"/>
      <c r="AX182" s="77"/>
      <c r="AY182" s="77"/>
      <c r="AZ182" s="77"/>
      <c r="BA182" s="77"/>
      <c r="BB182" s="77"/>
      <c r="BC182" s="77"/>
      <c r="BD182" s="77"/>
      <c r="BE182" s="77"/>
      <c r="BF182" s="77"/>
      <c r="BG182" s="77"/>
      <c r="BH182" s="77"/>
      <c r="BI182" s="77"/>
      <c r="BJ182" s="77"/>
      <c r="BK182" s="77"/>
    </row>
    <row r="183" spans="2:63" x14ac:dyDescent="0.25">
      <c r="B183" s="13">
        <v>2006</v>
      </c>
      <c r="C183" s="341">
        <v>5454.9115429487802</v>
      </c>
      <c r="D183" s="341">
        <v>8600.4809178362102</v>
      </c>
      <c r="E183" s="341">
        <v>9141.7361487825692</v>
      </c>
      <c r="F183" s="341">
        <v>12119.746819724</v>
      </c>
      <c r="G183" s="341">
        <v>13450.0700550286</v>
      </c>
      <c r="H183" s="341">
        <v>9326.1583490866706</v>
      </c>
      <c r="I183" s="341">
        <v>11025.595484142201</v>
      </c>
      <c r="J183" s="341">
        <v>9561.7228488863002</v>
      </c>
      <c r="K183" s="341">
        <v>10882.2426675847</v>
      </c>
      <c r="L183" s="341">
        <v>10843.6887768415</v>
      </c>
      <c r="M183" s="341">
        <v>8686.8580633825004</v>
      </c>
      <c r="N183" s="341">
        <v>6882.0352114583002</v>
      </c>
      <c r="O183" s="341">
        <v>6458.4855380469298</v>
      </c>
      <c r="P183" s="341">
        <v>6119.5768043668404</v>
      </c>
      <c r="Q183" s="110">
        <f t="shared" si="46"/>
        <v>9299.1158072374365</v>
      </c>
      <c r="S183" s="13">
        <v>2006</v>
      </c>
      <c r="T183" s="522">
        <v>5496.4765314884398</v>
      </c>
      <c r="U183" s="522">
        <v>8572.0415736631403</v>
      </c>
      <c r="V183" s="522">
        <v>9323.7528870331407</v>
      </c>
      <c r="W183" s="522">
        <v>12414.869875047099</v>
      </c>
      <c r="X183" s="522">
        <v>13572.5884087676</v>
      </c>
      <c r="Y183" s="522">
        <v>9383.0732369727593</v>
      </c>
      <c r="Z183" s="522">
        <v>11135.3383778396</v>
      </c>
      <c r="AA183" s="522">
        <v>9657.4192139018305</v>
      </c>
      <c r="AB183" s="522">
        <v>10285.113354524799</v>
      </c>
      <c r="AC183" s="522">
        <v>11257.370929782601</v>
      </c>
      <c r="AD183" s="522">
        <v>8466.1704776278093</v>
      </c>
      <c r="AE183" s="522">
        <v>6616.1151241989201</v>
      </c>
      <c r="AF183" s="522">
        <v>6364.2767623437403</v>
      </c>
      <c r="AG183" s="522">
        <v>6132.3816951229601</v>
      </c>
      <c r="AH183" s="110">
        <f t="shared" si="45"/>
        <v>9315.8678090976991</v>
      </c>
      <c r="AU183" s="77"/>
      <c r="AV183" s="77"/>
      <c r="AW183" s="77"/>
      <c r="AX183" s="77"/>
      <c r="AY183" s="77"/>
      <c r="AZ183" s="77"/>
      <c r="BA183" s="77"/>
      <c r="BB183" s="77"/>
      <c r="BC183" s="77"/>
      <c r="BD183" s="77"/>
      <c r="BE183" s="77"/>
      <c r="BF183" s="77"/>
      <c r="BG183" s="77"/>
      <c r="BH183" s="77"/>
      <c r="BI183" s="77"/>
      <c r="BJ183" s="77"/>
      <c r="BK183" s="77"/>
    </row>
    <row r="184" spans="2:63" x14ac:dyDescent="0.25">
      <c r="B184" s="13">
        <v>2007</v>
      </c>
      <c r="C184" s="341">
        <v>5604.7792275169104</v>
      </c>
      <c r="D184" s="341">
        <v>8191.9636820875703</v>
      </c>
      <c r="E184" s="341">
        <v>9208.5532179525599</v>
      </c>
      <c r="F184" s="341">
        <v>11420.404070918499</v>
      </c>
      <c r="G184" s="341">
        <v>9797.5622781947404</v>
      </c>
      <c r="H184" s="341">
        <v>11471.916873197601</v>
      </c>
      <c r="I184" s="341">
        <v>9327.4550632931005</v>
      </c>
      <c r="J184" s="341">
        <v>7592.8187096712099</v>
      </c>
      <c r="K184" s="341">
        <v>8846.1676464830198</v>
      </c>
      <c r="L184" s="341">
        <v>8789.5853766785895</v>
      </c>
      <c r="M184" s="341">
        <v>9006.7213619286595</v>
      </c>
      <c r="N184" s="341">
        <v>6683.2300709582996</v>
      </c>
      <c r="O184" s="341">
        <v>6270.8640822357802</v>
      </c>
      <c r="P184" s="341">
        <v>5843.2963214211704</v>
      </c>
      <c r="Q184" s="110">
        <f t="shared" si="46"/>
        <v>8593.1778349548749</v>
      </c>
      <c r="S184" s="13">
        <v>2007</v>
      </c>
      <c r="T184" s="522">
        <v>5686.7073674376597</v>
      </c>
      <c r="U184" s="522">
        <v>8097.0719285793102</v>
      </c>
      <c r="V184" s="522">
        <v>9562.7192672374604</v>
      </c>
      <c r="W184" s="522">
        <v>11577.872795363801</v>
      </c>
      <c r="X184" s="522">
        <v>10114.4557635208</v>
      </c>
      <c r="Y184" s="522">
        <v>11404.7400743538</v>
      </c>
      <c r="Z184" s="522">
        <v>9460.2108741326501</v>
      </c>
      <c r="AA184" s="522">
        <v>7808.3670427520201</v>
      </c>
      <c r="AB184" s="522">
        <v>8471.7304030093801</v>
      </c>
      <c r="AC184" s="522">
        <v>9132.4275355599493</v>
      </c>
      <c r="AD184" s="522">
        <v>9024.2343476856895</v>
      </c>
      <c r="AE184" s="522">
        <v>6691.6909095373703</v>
      </c>
      <c r="AF184" s="522">
        <v>6293.6949919263097</v>
      </c>
      <c r="AG184" s="522">
        <v>5821.8762350187599</v>
      </c>
      <c r="AH184" s="110">
        <f t="shared" si="45"/>
        <v>8668.4014689117339</v>
      </c>
      <c r="AU184" s="77"/>
      <c r="AV184" s="77"/>
      <c r="AW184" s="77"/>
      <c r="AX184" s="77"/>
      <c r="AY184" s="77"/>
      <c r="AZ184" s="77"/>
      <c r="BA184" s="77"/>
      <c r="BB184" s="77"/>
      <c r="BC184" s="77"/>
      <c r="BD184" s="77"/>
      <c r="BE184" s="77"/>
      <c r="BF184" s="77"/>
      <c r="BG184" s="77"/>
      <c r="BH184" s="77"/>
      <c r="BI184" s="77"/>
      <c r="BJ184" s="77"/>
      <c r="BK184" s="77"/>
    </row>
    <row r="185" spans="2:63" x14ac:dyDescent="0.25">
      <c r="B185" s="13">
        <v>2008</v>
      </c>
      <c r="C185" s="341">
        <v>5649.2948396132397</v>
      </c>
      <c r="D185" s="341">
        <v>8215.5346638110896</v>
      </c>
      <c r="E185" s="341">
        <v>7925.5865584034</v>
      </c>
      <c r="F185" s="341">
        <v>9852.8405917932796</v>
      </c>
      <c r="G185" s="341">
        <v>8640.6092271664293</v>
      </c>
      <c r="H185" s="341">
        <v>8373.8684298487606</v>
      </c>
      <c r="I185" s="341">
        <v>6914.07270102235</v>
      </c>
      <c r="J185" s="341">
        <v>5562.07060347882</v>
      </c>
      <c r="K185" s="341">
        <v>9459.3832205156104</v>
      </c>
      <c r="L185" s="341">
        <v>12690.6355330921</v>
      </c>
      <c r="M185" s="341">
        <v>10217.4198489476</v>
      </c>
      <c r="N185" s="341">
        <v>7319.72061473534</v>
      </c>
      <c r="O185" s="341">
        <v>7980.1880146089898</v>
      </c>
      <c r="P185" s="341">
        <v>6563.5783947189502</v>
      </c>
      <c r="Q185" s="110">
        <f t="shared" si="46"/>
        <v>8456.3981062360999</v>
      </c>
      <c r="S185" s="13">
        <v>2008</v>
      </c>
      <c r="T185" s="522">
        <v>5694.1542198959596</v>
      </c>
      <c r="U185" s="522">
        <v>8260.4528789507804</v>
      </c>
      <c r="V185" s="522">
        <v>8026.7936907139201</v>
      </c>
      <c r="W185" s="522">
        <v>9826.6073781964096</v>
      </c>
      <c r="X185" s="522">
        <v>8849.6380599252097</v>
      </c>
      <c r="Y185" s="522">
        <v>8359.2585983467507</v>
      </c>
      <c r="Z185" s="522">
        <v>6873.1612817192399</v>
      </c>
      <c r="AA185" s="522">
        <v>5585.5348957076403</v>
      </c>
      <c r="AB185" s="522">
        <v>9504.9692378770906</v>
      </c>
      <c r="AC185" s="522">
        <v>12428.563765790101</v>
      </c>
      <c r="AD185" s="522">
        <v>10344.4191639419</v>
      </c>
      <c r="AE185" s="522">
        <v>7344.3641975494402</v>
      </c>
      <c r="AF185" s="522">
        <v>8122.4873049502203</v>
      </c>
      <c r="AG185" s="522">
        <v>6498.8700839409103</v>
      </c>
      <c r="AH185" s="110">
        <f t="shared" si="45"/>
        <v>8479.708409795192</v>
      </c>
      <c r="AU185" s="77"/>
      <c r="AV185" s="77"/>
      <c r="AW185" s="77"/>
      <c r="AX185" s="77"/>
      <c r="AY185" s="77"/>
      <c r="AZ185" s="77"/>
      <c r="BA185" s="77"/>
      <c r="BB185" s="77"/>
      <c r="BC185" s="77"/>
      <c r="BD185" s="77"/>
      <c r="BE185" s="77"/>
      <c r="BF185" s="77"/>
      <c r="BG185" s="77"/>
      <c r="BH185" s="77"/>
      <c r="BI185" s="77"/>
      <c r="BJ185" s="77"/>
      <c r="BK185" s="77"/>
    </row>
    <row r="186" spans="2:63" x14ac:dyDescent="0.25">
      <c r="B186" s="13">
        <f>B185+1</f>
        <v>2009</v>
      </c>
      <c r="C186" s="58"/>
      <c r="D186" s="58"/>
      <c r="E186" s="58"/>
      <c r="F186" s="58"/>
      <c r="G186" s="58"/>
      <c r="H186" s="58"/>
      <c r="I186" s="58"/>
      <c r="J186" s="58"/>
      <c r="K186" s="58"/>
      <c r="L186" s="58"/>
      <c r="M186" s="58"/>
      <c r="N186" s="58"/>
      <c r="O186" s="58"/>
      <c r="P186" s="58"/>
      <c r="Q186" s="59"/>
      <c r="S186" s="13">
        <f>S185+1</f>
        <v>2009</v>
      </c>
      <c r="T186" s="522">
        <v>5899.5048402878301</v>
      </c>
      <c r="U186" s="522">
        <v>7887.8128696456897</v>
      </c>
      <c r="V186" s="522">
        <v>8806.2011470129091</v>
      </c>
      <c r="W186" s="522">
        <v>10446.99978029</v>
      </c>
      <c r="X186" s="522">
        <v>8814.3291861480593</v>
      </c>
      <c r="Y186" s="522">
        <v>8096.3002226685803</v>
      </c>
      <c r="Z186" s="522">
        <v>9252.63901934776</v>
      </c>
      <c r="AA186" s="522">
        <v>8370.0014479958609</v>
      </c>
      <c r="AB186" s="522">
        <v>8931.7754139173903</v>
      </c>
      <c r="AC186" s="522">
        <v>8838.2302140831798</v>
      </c>
      <c r="AD186" s="522">
        <v>6328.7354616149196</v>
      </c>
      <c r="AE186" s="522">
        <v>6305.6821161670596</v>
      </c>
      <c r="AF186" s="522">
        <v>5971.5189690528696</v>
      </c>
      <c r="AG186" s="522">
        <v>6267.6777309460003</v>
      </c>
      <c r="AH186" s="110">
        <f t="shared" si="45"/>
        <v>7938.9573035746944</v>
      </c>
      <c r="AU186" s="77"/>
      <c r="AV186" s="77"/>
      <c r="AW186" s="77"/>
      <c r="AX186" s="77"/>
      <c r="AY186" s="77"/>
      <c r="AZ186" s="77"/>
      <c r="BA186" s="77"/>
      <c r="BB186" s="77"/>
      <c r="BC186" s="77"/>
      <c r="BD186" s="77"/>
      <c r="BE186" s="77"/>
      <c r="BF186" s="77"/>
      <c r="BG186" s="77"/>
      <c r="BH186" s="77"/>
      <c r="BI186" s="77"/>
      <c r="BJ186" s="77"/>
      <c r="BK186" s="77"/>
    </row>
    <row r="187" spans="2:63" x14ac:dyDescent="0.25">
      <c r="B187" s="13">
        <f t="shared" ref="B187:B195" si="47">B186+1</f>
        <v>2010</v>
      </c>
      <c r="C187" s="58"/>
      <c r="D187" s="58"/>
      <c r="E187" s="58"/>
      <c r="F187" s="58"/>
      <c r="G187" s="58"/>
      <c r="H187" s="58"/>
      <c r="I187" s="58"/>
      <c r="J187" s="58"/>
      <c r="K187" s="58"/>
      <c r="L187" s="58"/>
      <c r="M187" s="58"/>
      <c r="N187" s="58"/>
      <c r="O187" s="58"/>
      <c r="P187" s="58"/>
      <c r="Q187" s="59"/>
      <c r="S187" s="13">
        <f t="shared" ref="S187:S194" si="48">S186+1</f>
        <v>2010</v>
      </c>
      <c r="T187" s="522">
        <v>5867.8700444040596</v>
      </c>
      <c r="U187" s="522">
        <v>7461.5182915191499</v>
      </c>
      <c r="V187" s="522">
        <v>7902.1130187927602</v>
      </c>
      <c r="W187" s="522">
        <v>8584.6035814003098</v>
      </c>
      <c r="X187" s="522">
        <v>8518.6452036708106</v>
      </c>
      <c r="Y187" s="522">
        <v>6833.1324075885605</v>
      </c>
      <c r="Z187" s="522">
        <v>5299.4899239284396</v>
      </c>
      <c r="AA187" s="522">
        <v>5021.3852312261497</v>
      </c>
      <c r="AB187" s="522">
        <v>5969.8369664101601</v>
      </c>
      <c r="AC187" s="522">
        <v>11161.329323850499</v>
      </c>
      <c r="AD187" s="522">
        <v>8975.6089651333004</v>
      </c>
      <c r="AE187" s="522">
        <v>6503.2966940885799</v>
      </c>
      <c r="AF187" s="522">
        <v>6058.6898447702697</v>
      </c>
      <c r="AG187" s="522">
        <v>6033.1535913590096</v>
      </c>
      <c r="AH187" s="110">
        <f t="shared" si="45"/>
        <v>7395.7701867612786</v>
      </c>
      <c r="AU187" s="77"/>
      <c r="AV187" s="77"/>
      <c r="AW187" s="77"/>
      <c r="AX187" s="77"/>
      <c r="AY187" s="77"/>
      <c r="AZ187" s="77"/>
      <c r="BA187" s="77"/>
      <c r="BB187" s="77"/>
      <c r="BC187" s="77"/>
      <c r="BD187" s="77"/>
      <c r="BE187" s="77"/>
      <c r="BF187" s="77"/>
      <c r="BG187" s="77"/>
      <c r="BH187" s="77"/>
      <c r="BI187" s="77"/>
      <c r="BJ187" s="77"/>
      <c r="BK187" s="77"/>
    </row>
    <row r="188" spans="2:63" x14ac:dyDescent="0.25">
      <c r="B188" s="13">
        <f t="shared" si="47"/>
        <v>2011</v>
      </c>
      <c r="C188" s="58"/>
      <c r="D188" s="58"/>
      <c r="E188" s="58"/>
      <c r="F188" s="58"/>
      <c r="G188" s="58"/>
      <c r="H188" s="58"/>
      <c r="I188" s="58"/>
      <c r="J188" s="58"/>
      <c r="K188" s="58"/>
      <c r="L188" s="58"/>
      <c r="M188" s="58"/>
      <c r="N188" s="58"/>
      <c r="O188" s="58"/>
      <c r="P188" s="58"/>
      <c r="Q188" s="59"/>
      <c r="S188" s="13">
        <f t="shared" si="48"/>
        <v>2011</v>
      </c>
      <c r="T188" s="522">
        <v>5599.0724971324498</v>
      </c>
      <c r="U188" s="522">
        <v>7573.3845749838601</v>
      </c>
      <c r="V188" s="522">
        <v>9690.2963454742294</v>
      </c>
      <c r="W188" s="522">
        <v>12516.200158969301</v>
      </c>
      <c r="X188" s="522">
        <v>13746.769073068201</v>
      </c>
      <c r="Y188" s="522">
        <v>11245.44256186</v>
      </c>
      <c r="Z188" s="522">
        <v>12432.463773948301</v>
      </c>
      <c r="AA188" s="522">
        <v>8028.17758437667</v>
      </c>
      <c r="AB188" s="522">
        <v>11077.9433660796</v>
      </c>
      <c r="AC188" s="522">
        <v>13184.2760608718</v>
      </c>
      <c r="AD188" s="522">
        <v>14472.5997952287</v>
      </c>
      <c r="AE188" s="522">
        <v>11113.499695906799</v>
      </c>
      <c r="AF188" s="522">
        <v>9602.3205314881307</v>
      </c>
      <c r="AG188" s="522">
        <v>6720.6921740184998</v>
      </c>
      <c r="AH188" s="110">
        <f t="shared" si="45"/>
        <v>10534.575616712216</v>
      </c>
      <c r="AU188" s="77"/>
      <c r="AV188" s="77"/>
      <c r="AW188" s="77"/>
      <c r="AX188" s="77"/>
      <c r="AY188" s="77"/>
      <c r="AZ188" s="77"/>
      <c r="BA188" s="77"/>
      <c r="BB188" s="77"/>
      <c r="BC188" s="77"/>
      <c r="BD188" s="77"/>
      <c r="BE188" s="77"/>
      <c r="BF188" s="77"/>
      <c r="BG188" s="77"/>
      <c r="BH188" s="77"/>
      <c r="BI188" s="77"/>
      <c r="BJ188" s="77"/>
      <c r="BK188" s="77"/>
    </row>
    <row r="189" spans="2:63" x14ac:dyDescent="0.25">
      <c r="B189" s="13">
        <f t="shared" si="47"/>
        <v>2012</v>
      </c>
      <c r="C189" s="58"/>
      <c r="D189" s="58"/>
      <c r="E189" s="58"/>
      <c r="F189" s="58"/>
      <c r="G189" s="58"/>
      <c r="H189" s="58"/>
      <c r="I189" s="58"/>
      <c r="J189" s="58"/>
      <c r="K189" s="58"/>
      <c r="L189" s="58"/>
      <c r="M189" s="58"/>
      <c r="N189" s="58"/>
      <c r="O189" s="58"/>
      <c r="P189" s="58"/>
      <c r="Q189" s="59"/>
      <c r="S189" s="13">
        <f t="shared" si="48"/>
        <v>2012</v>
      </c>
      <c r="T189" s="522">
        <v>6305.8146266132799</v>
      </c>
      <c r="U189" s="522">
        <v>8190.9693630208403</v>
      </c>
      <c r="V189" s="522">
        <v>8936.1304602881592</v>
      </c>
      <c r="W189" s="522">
        <v>10501.045561645</v>
      </c>
      <c r="X189" s="522">
        <v>9795.12405434426</v>
      </c>
      <c r="Y189" s="522">
        <v>10449.3980514574</v>
      </c>
      <c r="Z189" s="522">
        <v>12281.877435615001</v>
      </c>
      <c r="AA189" s="522">
        <v>12945.817348475601</v>
      </c>
      <c r="AB189" s="522">
        <v>11995.6810685029</v>
      </c>
      <c r="AC189" s="522">
        <v>12175.754156360899</v>
      </c>
      <c r="AD189" s="522">
        <v>13123.0506020787</v>
      </c>
      <c r="AE189" s="522">
        <v>10403.520591611599</v>
      </c>
      <c r="AF189" s="522">
        <v>10261.004572416199</v>
      </c>
      <c r="AG189" s="522">
        <v>6409.4360343706703</v>
      </c>
      <c r="AH189" s="110">
        <f t="shared" si="45"/>
        <v>10069.04282939511</v>
      </c>
      <c r="AU189" s="77"/>
      <c r="AV189" s="77"/>
      <c r="AW189" s="77"/>
      <c r="AX189" s="77"/>
      <c r="AY189" s="77"/>
      <c r="AZ189" s="77"/>
      <c r="BA189" s="77"/>
      <c r="BB189" s="77"/>
      <c r="BC189" s="77"/>
      <c r="BD189" s="77"/>
      <c r="BE189" s="77"/>
      <c r="BF189" s="77"/>
      <c r="BG189" s="77"/>
      <c r="BH189" s="77"/>
      <c r="BI189" s="77"/>
      <c r="BJ189" s="77"/>
      <c r="BK189" s="77"/>
    </row>
    <row r="190" spans="2:63" x14ac:dyDescent="0.25">
      <c r="B190" s="13">
        <f t="shared" si="47"/>
        <v>2013</v>
      </c>
      <c r="C190" s="58"/>
      <c r="D190" s="58"/>
      <c r="E190" s="58"/>
      <c r="F190" s="58"/>
      <c r="G190" s="58"/>
      <c r="H190" s="58"/>
      <c r="I190" s="58"/>
      <c r="J190" s="58"/>
      <c r="K190" s="58"/>
      <c r="L190" s="58"/>
      <c r="M190" s="58"/>
      <c r="N190" s="58"/>
      <c r="O190" s="58"/>
      <c r="P190" s="58"/>
      <c r="Q190" s="59"/>
      <c r="S190" s="13">
        <f t="shared" si="48"/>
        <v>2013</v>
      </c>
      <c r="T190" s="522">
        <v>5786.1215196888197</v>
      </c>
      <c r="U190" s="522">
        <v>9340.5060386984806</v>
      </c>
      <c r="V190" s="522">
        <v>11219.3437228149</v>
      </c>
      <c r="W190" s="522">
        <v>10798.4065779954</v>
      </c>
      <c r="X190" s="522">
        <v>9105.6395464875895</v>
      </c>
      <c r="Y190" s="522">
        <v>7686.6332580968501</v>
      </c>
      <c r="Z190" s="522">
        <v>10676.8183689875</v>
      </c>
      <c r="AA190" s="522">
        <v>8409.3171859469694</v>
      </c>
      <c r="AB190" s="522">
        <v>8950.9585756978104</v>
      </c>
      <c r="AC190" s="522">
        <v>10918.2219358701</v>
      </c>
      <c r="AD190" s="522">
        <v>9422.6256911956007</v>
      </c>
      <c r="AE190" s="522">
        <v>7744.6637134557805</v>
      </c>
      <c r="AF190" s="522">
        <v>6986.6337662166598</v>
      </c>
      <c r="AG190" s="522">
        <v>6607.2276007258397</v>
      </c>
      <c r="AH190" s="110">
        <f t="shared" si="45"/>
        <v>8895.3667487145703</v>
      </c>
      <c r="AU190" s="77"/>
      <c r="AV190" s="77"/>
      <c r="AW190" s="77"/>
      <c r="AX190" s="77"/>
      <c r="AY190" s="77"/>
      <c r="AZ190" s="77"/>
      <c r="BA190" s="77"/>
      <c r="BB190" s="77"/>
      <c r="BC190" s="77"/>
      <c r="BD190" s="77"/>
      <c r="BE190" s="77"/>
      <c r="BF190" s="77"/>
      <c r="BG190" s="77"/>
      <c r="BH190" s="77"/>
      <c r="BI190" s="77"/>
      <c r="BJ190" s="77"/>
      <c r="BK190" s="77"/>
    </row>
    <row r="191" spans="2:63" x14ac:dyDescent="0.25">
      <c r="B191" s="13">
        <f t="shared" si="47"/>
        <v>2014</v>
      </c>
      <c r="C191" s="58"/>
      <c r="D191" s="58"/>
      <c r="E191" s="58"/>
      <c r="F191" s="58"/>
      <c r="G191" s="58"/>
      <c r="H191" s="58"/>
      <c r="I191" s="58"/>
      <c r="J191" s="58"/>
      <c r="K191" s="58"/>
      <c r="L191" s="58"/>
      <c r="M191" s="58"/>
      <c r="N191" s="58"/>
      <c r="O191" s="58"/>
      <c r="P191" s="58"/>
      <c r="Q191" s="59"/>
      <c r="S191" s="13">
        <f t="shared" si="48"/>
        <v>2014</v>
      </c>
      <c r="T191" s="522">
        <v>6004.3234102322904</v>
      </c>
      <c r="U191" s="522">
        <v>7728.3025503365898</v>
      </c>
      <c r="V191" s="522">
        <v>7890.1221249226101</v>
      </c>
      <c r="W191" s="522">
        <v>10273.9026831259</v>
      </c>
      <c r="X191" s="522">
        <v>8297.5340866916104</v>
      </c>
      <c r="Y191" s="522">
        <v>12099.4960836263</v>
      </c>
      <c r="Z191" s="522">
        <v>10784.1244885699</v>
      </c>
      <c r="AA191" s="522">
        <v>9191.0535712077908</v>
      </c>
      <c r="AB191" s="522">
        <v>9120.2750743700108</v>
      </c>
      <c r="AC191" s="522">
        <v>10179.266465229201</v>
      </c>
      <c r="AD191" s="522">
        <v>10432.223657811401</v>
      </c>
      <c r="AE191" s="522">
        <v>8880.2957833825603</v>
      </c>
      <c r="AF191" s="522">
        <v>8013.7127541876598</v>
      </c>
      <c r="AG191" s="522">
        <v>6373.4431189761499</v>
      </c>
      <c r="AH191" s="110">
        <f t="shared" si="45"/>
        <v>8902.7902128330006</v>
      </c>
      <c r="AU191" s="77"/>
      <c r="AV191" s="77"/>
      <c r="AW191" s="77"/>
      <c r="AX191" s="77"/>
      <c r="AY191" s="77"/>
      <c r="AZ191" s="77"/>
      <c r="BA191" s="77"/>
      <c r="BB191" s="77"/>
      <c r="BC191" s="77"/>
      <c r="BD191" s="77"/>
      <c r="BE191" s="77"/>
      <c r="BF191" s="77"/>
      <c r="BG191" s="77"/>
      <c r="BH191" s="77"/>
      <c r="BI191" s="77"/>
      <c r="BJ191" s="77"/>
      <c r="BK191" s="77"/>
    </row>
    <row r="192" spans="2:63" x14ac:dyDescent="0.25">
      <c r="B192" s="13">
        <f t="shared" si="47"/>
        <v>2015</v>
      </c>
      <c r="C192" s="58"/>
      <c r="D192" s="58"/>
      <c r="E192" s="58"/>
      <c r="F192" s="58"/>
      <c r="G192" s="58"/>
      <c r="H192" s="58"/>
      <c r="I192" s="58"/>
      <c r="J192" s="58"/>
      <c r="K192" s="58"/>
      <c r="L192" s="58"/>
      <c r="M192" s="58"/>
      <c r="N192" s="58"/>
      <c r="O192" s="58"/>
      <c r="P192" s="58"/>
      <c r="Q192" s="59"/>
      <c r="S192" s="13">
        <f t="shared" si="48"/>
        <v>2015</v>
      </c>
      <c r="T192" s="522">
        <v>5737.6550223395298</v>
      </c>
      <c r="U192" s="522">
        <v>9243.7502557523003</v>
      </c>
      <c r="V192" s="522">
        <v>10965.398749587701</v>
      </c>
      <c r="W192" s="522">
        <v>12442.3601687062</v>
      </c>
      <c r="X192" s="522">
        <v>12945.9700440088</v>
      </c>
      <c r="Y192" s="522">
        <v>12921.0058231407</v>
      </c>
      <c r="Z192" s="522">
        <v>8801.1838212694693</v>
      </c>
      <c r="AA192" s="522">
        <v>6584.5709756214501</v>
      </c>
      <c r="AB192" s="522">
        <v>6753.4593339904504</v>
      </c>
      <c r="AC192" s="522">
        <v>6513.7194464706899</v>
      </c>
      <c r="AD192" s="522">
        <v>6243.2412293132002</v>
      </c>
      <c r="AE192" s="522">
        <v>6625.0496282816302</v>
      </c>
      <c r="AF192" s="522">
        <v>6314.9965645986804</v>
      </c>
      <c r="AG192" s="522">
        <v>5848.1967338272098</v>
      </c>
      <c r="AH192" s="110">
        <f t="shared" si="45"/>
        <v>8648.1381085018638</v>
      </c>
      <c r="AU192" s="77"/>
      <c r="AV192" s="77"/>
      <c r="AW192" s="77"/>
      <c r="AX192" s="77"/>
      <c r="AY192" s="77"/>
      <c r="AZ192" s="77"/>
      <c r="BA192" s="77"/>
      <c r="BB192" s="77"/>
      <c r="BC192" s="77"/>
      <c r="BD192" s="77"/>
      <c r="BE192" s="77"/>
      <c r="BF192" s="77"/>
      <c r="BG192" s="77"/>
      <c r="BH192" s="77"/>
      <c r="BI192" s="77"/>
      <c r="BJ192" s="77"/>
      <c r="BK192" s="77"/>
    </row>
    <row r="193" spans="2:64" x14ac:dyDescent="0.25">
      <c r="B193" s="13">
        <f t="shared" si="47"/>
        <v>2016</v>
      </c>
      <c r="C193" s="58"/>
      <c r="D193" s="58"/>
      <c r="E193" s="58"/>
      <c r="F193" s="58"/>
      <c r="G193" s="58"/>
      <c r="H193" s="58"/>
      <c r="I193" s="58"/>
      <c r="J193" s="58"/>
      <c r="K193" s="58"/>
      <c r="L193" s="58"/>
      <c r="M193" s="58"/>
      <c r="N193" s="58"/>
      <c r="O193" s="58"/>
      <c r="P193" s="58"/>
      <c r="Q193" s="59"/>
      <c r="S193" s="13">
        <f t="shared" si="48"/>
        <v>2016</v>
      </c>
      <c r="T193" s="522">
        <v>5757.6870429979099</v>
      </c>
      <c r="U193" s="522">
        <v>7516.9333832237198</v>
      </c>
      <c r="V193" s="522">
        <v>8664.6124659907691</v>
      </c>
      <c r="W193" s="522">
        <v>9059.9082218668591</v>
      </c>
      <c r="X193" s="522">
        <v>7805.8131089298804</v>
      </c>
      <c r="Y193" s="522">
        <v>10780.6738228545</v>
      </c>
      <c r="Z193" s="522">
        <v>11739.7976689881</v>
      </c>
      <c r="AA193" s="522">
        <v>11347.058249617699</v>
      </c>
      <c r="AB193" s="522">
        <v>9500.3952348218409</v>
      </c>
      <c r="AC193" s="522">
        <v>8273.9104754208201</v>
      </c>
      <c r="AD193" s="522">
        <v>6647.7493981624402</v>
      </c>
      <c r="AE193" s="522">
        <v>6396.5266664623196</v>
      </c>
      <c r="AF193" s="522">
        <v>6304.8145108543404</v>
      </c>
      <c r="AG193" s="522">
        <v>6330.1692964226904</v>
      </c>
      <c r="AH193" s="110">
        <f t="shared" si="45"/>
        <v>8185.9959165543887</v>
      </c>
      <c r="AU193" s="77"/>
      <c r="AV193" s="77"/>
      <c r="AW193" s="77"/>
      <c r="AX193" s="77"/>
      <c r="AY193" s="77"/>
      <c r="AZ193" s="77"/>
      <c r="BA193" s="77"/>
      <c r="BB193" s="77"/>
      <c r="BC193" s="77"/>
      <c r="BD193" s="77"/>
      <c r="BE193" s="77"/>
      <c r="BF193" s="77"/>
      <c r="BG193" s="77"/>
      <c r="BH193" s="77"/>
      <c r="BI193" s="77"/>
      <c r="BJ193" s="77"/>
      <c r="BK193" s="77"/>
    </row>
    <row r="194" spans="2:64" x14ac:dyDescent="0.25">
      <c r="B194" s="13">
        <f t="shared" si="47"/>
        <v>2017</v>
      </c>
      <c r="C194" s="58"/>
      <c r="D194" s="58"/>
      <c r="E194" s="58"/>
      <c r="F194" s="58"/>
      <c r="G194" s="58"/>
      <c r="H194" s="58"/>
      <c r="I194" s="58"/>
      <c r="J194" s="58"/>
      <c r="K194" s="58"/>
      <c r="L194" s="58"/>
      <c r="M194" s="58"/>
      <c r="N194" s="58"/>
      <c r="O194" s="58"/>
      <c r="P194" s="58"/>
      <c r="Q194" s="59"/>
      <c r="S194" s="13">
        <f t="shared" si="48"/>
        <v>2017</v>
      </c>
      <c r="T194" s="522">
        <v>5671.2468265018397</v>
      </c>
      <c r="U194" s="522">
        <v>10521.455847253001</v>
      </c>
      <c r="V194" s="522">
        <v>9407.0600042484002</v>
      </c>
      <c r="W194" s="522">
        <v>12040.43329606</v>
      </c>
      <c r="X194" s="522">
        <v>11353.287481011699</v>
      </c>
      <c r="Y194" s="522">
        <v>14545.1506940045</v>
      </c>
      <c r="Z194" s="522">
        <v>13712.9422382968</v>
      </c>
      <c r="AA194" s="522">
        <v>12322.9657745888</v>
      </c>
      <c r="AB194" s="522">
        <v>12032.758633744699</v>
      </c>
      <c r="AC194" s="522">
        <v>11663.123868287999</v>
      </c>
      <c r="AD194" s="522">
        <v>8936.6497794791303</v>
      </c>
      <c r="AE194" s="522">
        <v>8823.9380496708909</v>
      </c>
      <c r="AF194" s="522">
        <v>8065.6172743282104</v>
      </c>
      <c r="AG194" s="522">
        <v>6201.53023396545</v>
      </c>
      <c r="AH194" s="110">
        <f t="shared" si="45"/>
        <v>10319.619027749924</v>
      </c>
      <c r="AU194" s="77"/>
      <c r="AV194" s="77"/>
      <c r="AW194" s="77"/>
      <c r="AX194" s="77"/>
      <c r="AY194" s="77"/>
      <c r="AZ194" s="77"/>
      <c r="BA194" s="77"/>
      <c r="BB194" s="77"/>
      <c r="BC194" s="77"/>
      <c r="BD194" s="77"/>
      <c r="BE194" s="77"/>
      <c r="BF194" s="77"/>
      <c r="BG194" s="77"/>
      <c r="BH194" s="77"/>
      <c r="BI194" s="77"/>
      <c r="BJ194" s="77"/>
      <c r="BK194" s="77"/>
    </row>
    <row r="195" spans="2:64" x14ac:dyDescent="0.25">
      <c r="B195" s="13">
        <f t="shared" si="47"/>
        <v>2018</v>
      </c>
      <c r="C195" s="58"/>
      <c r="D195" s="58"/>
      <c r="E195" s="58"/>
      <c r="F195" s="58"/>
      <c r="G195" s="58"/>
      <c r="H195" s="58"/>
      <c r="I195" s="58"/>
      <c r="J195" s="58"/>
      <c r="K195" s="58"/>
      <c r="L195" s="58"/>
      <c r="M195" s="58"/>
      <c r="N195" s="58"/>
      <c r="O195" s="58"/>
      <c r="P195" s="58"/>
      <c r="Q195" s="59"/>
      <c r="S195" s="13">
        <f>S194+1</f>
        <v>2018</v>
      </c>
      <c r="T195" s="522">
        <v>5767.0239365366297</v>
      </c>
      <c r="U195" s="522">
        <v>6870.7363663450897</v>
      </c>
      <c r="V195" s="522">
        <v>9180.6051093497608</v>
      </c>
      <c r="W195" s="522">
        <v>12778.4543103051</v>
      </c>
      <c r="X195" s="522">
        <v>13570.9198225828</v>
      </c>
      <c r="Y195" s="522">
        <v>11341.662687161999</v>
      </c>
      <c r="Z195" s="522">
        <v>9966.9779572940497</v>
      </c>
      <c r="AA195" s="522">
        <v>9858.0780685683694</v>
      </c>
      <c r="AB195" s="522">
        <v>12049.234672819401</v>
      </c>
      <c r="AC195" s="522">
        <v>11301.424505642301</v>
      </c>
      <c r="AD195" s="522">
        <v>8946.3835952909394</v>
      </c>
      <c r="AE195" s="522">
        <v>7494.9780145112099</v>
      </c>
      <c r="AF195" s="522">
        <v>7247.5708878363703</v>
      </c>
      <c r="AG195" s="522">
        <v>6343.3843275011805</v>
      </c>
      <c r="AH195" s="110">
        <f>AVERAGE(T195:Y195,AB195:AD195,AG195,AVERAGE(Z195:AA195),AVERAGE(AE195:AF195))</f>
        <v>9619.4693164700147</v>
      </c>
      <c r="AU195" s="77"/>
      <c r="AV195" s="77"/>
      <c r="AW195" s="77"/>
      <c r="AX195" s="77"/>
      <c r="AY195" s="77"/>
      <c r="AZ195" s="77"/>
      <c r="BA195" s="77"/>
      <c r="BB195" s="77"/>
      <c r="BC195" s="77"/>
      <c r="BD195" s="77"/>
      <c r="BE195" s="77"/>
      <c r="BF195" s="77"/>
      <c r="BG195" s="77"/>
      <c r="BH195" s="77"/>
      <c r="BI195" s="77"/>
      <c r="BJ195" s="77"/>
      <c r="BK195" s="77"/>
    </row>
    <row r="196" spans="2:64" x14ac:dyDescent="0.25">
      <c r="B196" s="3"/>
      <c r="C196" s="4"/>
      <c r="D196" s="4"/>
      <c r="E196" s="4"/>
      <c r="F196" s="4"/>
      <c r="G196" s="4"/>
      <c r="H196" s="4"/>
      <c r="I196" s="4"/>
      <c r="J196" s="4"/>
      <c r="K196" s="4"/>
      <c r="L196" s="4"/>
      <c r="M196" s="4"/>
      <c r="N196" s="4"/>
      <c r="O196" s="4"/>
      <c r="P196" s="4"/>
      <c r="Q196" s="5"/>
      <c r="S196" s="3"/>
      <c r="T196" s="4"/>
      <c r="U196" s="4"/>
      <c r="V196" s="4"/>
      <c r="W196" s="4"/>
      <c r="X196" s="4"/>
      <c r="Y196" s="4"/>
      <c r="Z196" s="4"/>
      <c r="AA196" s="4"/>
      <c r="AB196" s="4"/>
      <c r="AC196" s="4"/>
      <c r="AD196" s="4"/>
      <c r="AE196" s="4"/>
      <c r="AF196" s="4"/>
      <c r="AG196" s="4"/>
      <c r="AH196" s="5"/>
      <c r="AU196" s="77"/>
      <c r="AV196" s="77"/>
      <c r="AW196" s="77"/>
      <c r="AX196" s="77"/>
      <c r="AY196" s="77"/>
      <c r="AZ196" s="77"/>
      <c r="BA196" s="77"/>
      <c r="BB196" s="77"/>
      <c r="BC196" s="77"/>
      <c r="BD196" s="77"/>
      <c r="BE196" s="77"/>
      <c r="BF196" s="77"/>
      <c r="BG196" s="77"/>
      <c r="BH196" s="77"/>
      <c r="BI196" s="77"/>
      <c r="BJ196" s="77"/>
      <c r="BK196" s="77"/>
    </row>
    <row r="197" spans="2:64" ht="15.75" thickBot="1" x14ac:dyDescent="0.3">
      <c r="B197" s="16" t="s">
        <v>28</v>
      </c>
      <c r="C197" s="111">
        <f>AVERAGE(C106:C185)</f>
        <v>6312.4305280764402</v>
      </c>
      <c r="D197" s="111">
        <f t="shared" ref="D197:O197" si="49">AVERAGE(D106:D185)</f>
        <v>8430.4077775318801</v>
      </c>
      <c r="E197" s="111">
        <f t="shared" si="49"/>
        <v>9302.751776961979</v>
      </c>
      <c r="F197" s="111">
        <f t="shared" si="49"/>
        <v>10761.56055778693</v>
      </c>
      <c r="G197" s="111">
        <f t="shared" si="49"/>
        <v>10661.003482684555</v>
      </c>
      <c r="H197" s="111">
        <f t="shared" si="49"/>
        <v>9477.3361382266776</v>
      </c>
      <c r="I197" s="111">
        <f t="shared" si="49"/>
        <v>8232.5777394696379</v>
      </c>
      <c r="J197" s="111">
        <f t="shared" si="49"/>
        <v>7904.9644183486434</v>
      </c>
      <c r="K197" s="111">
        <f t="shared" si="49"/>
        <v>9127.3781437257749</v>
      </c>
      <c r="L197" s="111">
        <f t="shared" si="49"/>
        <v>10091.439145592514</v>
      </c>
      <c r="M197" s="111">
        <f t="shared" si="49"/>
        <v>9510.5463810378733</v>
      </c>
      <c r="N197" s="111">
        <f t="shared" si="49"/>
        <v>8165.4603143382792</v>
      </c>
      <c r="O197" s="111">
        <f t="shared" si="49"/>
        <v>7860.2732501690671</v>
      </c>
      <c r="P197" s="111">
        <f>AVERAGE(P106:P185)</f>
        <v>6722.8727738471407</v>
      </c>
      <c r="Q197" s="112">
        <f>AVERAGE(Q106:Q185)</f>
        <v>8873.2803805528802</v>
      </c>
      <c r="S197" s="16" t="s">
        <v>28</v>
      </c>
      <c r="T197" s="111">
        <f>AVERAGE(T166:T195)</f>
        <v>5986.9526735818108</v>
      </c>
      <c r="U197" s="111">
        <f t="shared" ref="U197:AG197" si="50">AVERAGE(U166:U195)</f>
        <v>8427.5406425062556</v>
      </c>
      <c r="V197" s="111">
        <f t="shared" si="50"/>
        <v>9300.8433840214093</v>
      </c>
      <c r="W197" s="111">
        <f t="shared" si="50"/>
        <v>10683.80330317158</v>
      </c>
      <c r="X197" s="111">
        <f t="shared" si="50"/>
        <v>10302.902503909845</v>
      </c>
      <c r="Y197" s="111">
        <f t="shared" si="50"/>
        <v>9981.3976093777401</v>
      </c>
      <c r="Z197" s="111">
        <f t="shared" si="50"/>
        <v>8902.8278538470295</v>
      </c>
      <c r="AA197" s="111">
        <f t="shared" si="50"/>
        <v>8521.2721672053249</v>
      </c>
      <c r="AB197" s="111">
        <f t="shared" si="50"/>
        <v>9160.5259035965846</v>
      </c>
      <c r="AC197" s="111">
        <f t="shared" si="50"/>
        <v>9817.7927853747988</v>
      </c>
      <c r="AD197" s="111">
        <f t="shared" si="50"/>
        <v>9271.8034455073248</v>
      </c>
      <c r="AE197" s="111">
        <f t="shared" si="50"/>
        <v>7907.5079734733063</v>
      </c>
      <c r="AF197" s="111">
        <f t="shared" si="50"/>
        <v>7596.1601907814911</v>
      </c>
      <c r="AG197" s="111">
        <f t="shared" si="50"/>
        <v>6419.4062068377689</v>
      </c>
      <c r="AH197" s="112">
        <f>AVERAGE(AH166:AH195)</f>
        <v>8818.0710458782232</v>
      </c>
      <c r="AU197" s="77"/>
      <c r="AV197" s="77"/>
      <c r="AW197" s="77"/>
      <c r="AX197" s="681"/>
      <c r="AY197" s="142"/>
      <c r="AZ197" s="142"/>
      <c r="BA197" s="142"/>
      <c r="BB197" s="142"/>
      <c r="BC197" s="142"/>
      <c r="BD197" s="142"/>
      <c r="BE197" s="142"/>
      <c r="BF197" s="142"/>
      <c r="BG197" s="142"/>
      <c r="BH197" s="142"/>
      <c r="BI197" s="142"/>
      <c r="BJ197" s="142"/>
      <c r="BK197" s="77"/>
      <c r="BL197" s="4"/>
    </row>
    <row r="198" spans="2:64" x14ac:dyDescent="0.25">
      <c r="AU198" s="77"/>
      <c r="AV198" s="77"/>
      <c r="AW198" s="77"/>
      <c r="AX198" s="77"/>
      <c r="AY198" s="77"/>
      <c r="AZ198" s="77"/>
      <c r="BA198" s="77"/>
      <c r="BB198" s="77"/>
      <c r="BC198" s="77"/>
      <c r="BD198" s="77"/>
      <c r="BE198" s="77"/>
      <c r="BF198" s="77"/>
      <c r="BG198" s="77"/>
      <c r="BH198" s="77"/>
      <c r="BI198" s="77"/>
      <c r="BJ198" s="77"/>
      <c r="BK198" s="77"/>
      <c r="BL198" s="4"/>
    </row>
    <row r="199" spans="2:64" x14ac:dyDescent="0.25">
      <c r="B199" s="34" t="s">
        <v>50</v>
      </c>
      <c r="C199" s="176" t="s">
        <v>13</v>
      </c>
      <c r="D199" s="176" t="s">
        <v>14</v>
      </c>
      <c r="E199" s="176" t="s">
        <v>15</v>
      </c>
      <c r="F199" s="176" t="s">
        <v>16</v>
      </c>
      <c r="G199" s="176" t="s">
        <v>17</v>
      </c>
      <c r="H199" s="176" t="s">
        <v>18</v>
      </c>
      <c r="I199" s="176" t="s">
        <v>19</v>
      </c>
      <c r="J199" s="176" t="s">
        <v>20</v>
      </c>
      <c r="K199" s="176" t="s">
        <v>21</v>
      </c>
      <c r="L199" s="176" t="s">
        <v>22</v>
      </c>
      <c r="M199" s="176" t="s">
        <v>23</v>
      </c>
      <c r="N199" s="176" t="s">
        <v>24</v>
      </c>
      <c r="O199" s="176" t="s">
        <v>25</v>
      </c>
      <c r="P199" s="176" t="s">
        <v>26</v>
      </c>
      <c r="Q199" s="34" t="s">
        <v>49</v>
      </c>
      <c r="S199" s="178" t="s">
        <v>304</v>
      </c>
      <c r="AU199" s="77"/>
      <c r="AV199" s="77"/>
      <c r="AW199" s="77"/>
      <c r="AX199" s="77"/>
      <c r="AY199" s="77"/>
      <c r="AZ199" s="77"/>
      <c r="BA199" s="77"/>
      <c r="BB199" s="77"/>
      <c r="BC199" s="77"/>
      <c r="BD199" s="77"/>
      <c r="BE199" s="77"/>
      <c r="BF199" s="77"/>
      <c r="BG199" s="77"/>
      <c r="BH199" s="77"/>
      <c r="BI199" s="77"/>
      <c r="BJ199" s="77"/>
      <c r="BK199" s="77"/>
      <c r="BL199" s="4"/>
    </row>
    <row r="200" spans="2:64" x14ac:dyDescent="0.25">
      <c r="B200" s="2">
        <f>INDEX(B$106:B$185,MATCH(Q200,Q$106:Q$185,0))</f>
        <v>1937</v>
      </c>
      <c r="C200" s="81">
        <f>C114</f>
        <v>5998.1311983026699</v>
      </c>
      <c r="D200" s="81">
        <f t="shared" ref="D200:Q200" si="51">D114</f>
        <v>7884.9951159387801</v>
      </c>
      <c r="E200" s="81">
        <f t="shared" si="51"/>
        <v>7612.2477558084902</v>
      </c>
      <c r="F200" s="81">
        <f t="shared" si="51"/>
        <v>6265.52324749128</v>
      </c>
      <c r="G200" s="81">
        <f t="shared" si="51"/>
        <v>5931.7347828652801</v>
      </c>
      <c r="H200" s="81">
        <f t="shared" si="51"/>
        <v>6388.4861659932603</v>
      </c>
      <c r="I200" s="81">
        <f t="shared" si="51"/>
        <v>5866.29094392767</v>
      </c>
      <c r="J200" s="81">
        <f t="shared" si="51"/>
        <v>5048.2686126981398</v>
      </c>
      <c r="K200" s="81">
        <f t="shared" si="51"/>
        <v>7005.8106064707999</v>
      </c>
      <c r="L200" s="81">
        <f t="shared" si="51"/>
        <v>7682.33348514717</v>
      </c>
      <c r="M200" s="81">
        <f t="shared" si="51"/>
        <v>6893.2481383198401</v>
      </c>
      <c r="N200" s="81">
        <f t="shared" si="51"/>
        <v>6842.9755235032098</v>
      </c>
      <c r="O200" s="81">
        <f t="shared" si="51"/>
        <v>6520.4233867167304</v>
      </c>
      <c r="P200" s="81">
        <f t="shared" si="51"/>
        <v>6389.7850284898504</v>
      </c>
      <c r="Q200" s="81">
        <f t="shared" si="51"/>
        <v>6682.606229854192</v>
      </c>
      <c r="S200" s="245" t="s">
        <v>48</v>
      </c>
      <c r="T200" s="253">
        <f>'P10 T1SFCO'!D20</f>
        <v>5512.4074069999997</v>
      </c>
      <c r="U200" s="253">
        <f>'P10 T1SFCO'!E20</f>
        <v>7474.9009690000003</v>
      </c>
      <c r="V200" s="253">
        <f>'P10 T1SFCO'!F20</f>
        <v>7784.1907780000001</v>
      </c>
      <c r="W200" s="175">
        <f>'P10 T1SFCO'!G20</f>
        <v>8062.9505499999996</v>
      </c>
      <c r="X200" s="175">
        <f>'P10 T1SFCO'!H20</f>
        <v>7534.8341</v>
      </c>
      <c r="Y200" s="175">
        <f>'P10 T1SFCO'!I20</f>
        <v>7684.6373050000002</v>
      </c>
      <c r="Z200" s="253">
        <f>'P10 T1SFCO'!J20</f>
        <v>6029.0962650000001</v>
      </c>
      <c r="AA200" s="175">
        <f>'P10 T1SFCO'!K20</f>
        <v>5585.5348960000001</v>
      </c>
      <c r="AB200" s="175">
        <f>'P10 T1SFCO'!L20</f>
        <v>7218.2592839999998</v>
      </c>
      <c r="AC200" s="175">
        <f>'P10 T1SFCO'!M20</f>
        <v>6688.9241300000003</v>
      </c>
      <c r="AD200" s="175">
        <f>'P10 T1SFCO'!N20</f>
        <v>6647.7493979999999</v>
      </c>
      <c r="AE200" s="175">
        <f>'P10 T1SFCO'!O20</f>
        <v>6396.5266659999998</v>
      </c>
      <c r="AF200" s="175">
        <f>'P10 T1SFCO'!P20</f>
        <v>6293.6949919999997</v>
      </c>
      <c r="AG200" s="175">
        <f>'P10 T1SFCO'!Q20</f>
        <v>6033.1535910000002</v>
      </c>
      <c r="AH200" s="177">
        <f>'P10 T1SFCO'!R20</f>
        <v>6898.5164387534251</v>
      </c>
      <c r="AU200" s="77"/>
      <c r="AV200" s="682"/>
      <c r="AW200" s="77"/>
      <c r="AX200" s="683"/>
      <c r="AY200" s="228"/>
      <c r="AZ200" s="228"/>
      <c r="BA200" s="228"/>
      <c r="BB200" s="228"/>
      <c r="BC200" s="228"/>
      <c r="BD200" s="228"/>
      <c r="BE200" s="228"/>
      <c r="BF200" s="228"/>
      <c r="BG200" s="228"/>
      <c r="BH200" s="228"/>
      <c r="BI200" s="228"/>
      <c r="BJ200" s="228"/>
      <c r="BK200" s="228"/>
      <c r="BL200" s="4"/>
    </row>
    <row r="201" spans="2:64" x14ac:dyDescent="0.25">
      <c r="S201" s="224"/>
      <c r="T201" s="224"/>
      <c r="U201" s="168"/>
      <c r="V201" s="168"/>
      <c r="AU201" s="77"/>
      <c r="AV201" s="77"/>
      <c r="AW201" s="77"/>
      <c r="AX201" s="77"/>
      <c r="AY201" s="77"/>
      <c r="AZ201" s="77"/>
      <c r="BA201" s="77"/>
      <c r="BB201" s="77"/>
      <c r="BC201" s="77"/>
      <c r="BD201" s="77"/>
      <c r="BE201" s="77"/>
      <c r="BF201" s="77"/>
      <c r="BG201" s="77"/>
      <c r="BH201" s="77"/>
      <c r="BI201" s="77"/>
      <c r="BJ201" s="77"/>
      <c r="BK201" s="77"/>
      <c r="BL201" s="4"/>
    </row>
    <row r="202" spans="2:64" x14ac:dyDescent="0.25">
      <c r="S202" s="168"/>
      <c r="T202" s="244"/>
      <c r="U202" s="168"/>
      <c r="V202" s="168"/>
      <c r="AU202" s="77"/>
      <c r="AV202" s="77"/>
      <c r="AW202" s="77"/>
      <c r="AX202" s="77"/>
      <c r="AY202" s="77"/>
      <c r="AZ202" s="77"/>
      <c r="BA202" s="77"/>
      <c r="BB202" s="77"/>
      <c r="BC202" s="77"/>
      <c r="BD202" s="77"/>
      <c r="BE202" s="77"/>
      <c r="BF202" s="77"/>
      <c r="BG202" s="77"/>
      <c r="BH202" s="77"/>
      <c r="BI202" s="77"/>
      <c r="BJ202" s="77"/>
      <c r="BK202" s="77"/>
      <c r="BL202" s="4"/>
    </row>
    <row r="203" spans="2:64" x14ac:dyDescent="0.25">
      <c r="S203" s="168"/>
      <c r="T203" s="244"/>
      <c r="U203" s="168"/>
      <c r="V203" s="168"/>
    </row>
    <row r="204" spans="2:64" x14ac:dyDescent="0.25">
      <c r="S204" s="168"/>
      <c r="T204" s="244"/>
      <c r="U204" s="168"/>
      <c r="V204" s="168"/>
    </row>
    <row r="205" spans="2:64" x14ac:dyDescent="0.25">
      <c r="S205" s="168"/>
      <c r="T205" s="244"/>
      <c r="U205" s="168"/>
      <c r="V205" s="168"/>
    </row>
    <row r="206" spans="2:64" x14ac:dyDescent="0.25">
      <c r="S206" s="168"/>
      <c r="T206" s="244"/>
      <c r="U206" s="168"/>
      <c r="V206" s="168"/>
    </row>
    <row r="207" spans="2:64" x14ac:dyDescent="0.25">
      <c r="S207" s="168"/>
      <c r="T207" s="244"/>
      <c r="U207" s="168"/>
      <c r="V207" s="168"/>
    </row>
    <row r="208" spans="2:64" x14ac:dyDescent="0.25">
      <c r="S208" s="168"/>
      <c r="T208" s="244"/>
      <c r="U208" s="168"/>
      <c r="V208" s="168"/>
    </row>
    <row r="209" spans="19:22" x14ac:dyDescent="0.25">
      <c r="S209" s="168"/>
      <c r="T209" s="244"/>
      <c r="U209" s="168"/>
      <c r="V209" s="168"/>
    </row>
    <row r="210" spans="19:22" x14ac:dyDescent="0.25">
      <c r="S210" s="168"/>
      <c r="T210" s="244"/>
      <c r="U210" s="168"/>
      <c r="V210" s="168"/>
    </row>
    <row r="211" spans="19:22" x14ac:dyDescent="0.25">
      <c r="S211" s="168"/>
      <c r="T211" s="244"/>
      <c r="U211" s="168"/>
      <c r="V211" s="168"/>
    </row>
    <row r="212" spans="19:22" x14ac:dyDescent="0.25">
      <c r="S212" s="168"/>
      <c r="T212" s="245"/>
      <c r="U212" s="244"/>
      <c r="V212" s="168"/>
    </row>
  </sheetData>
  <mergeCells count="8">
    <mergeCell ref="AX2:BJ2"/>
    <mergeCell ref="BL2:CA2"/>
    <mergeCell ref="CC2:CR2"/>
    <mergeCell ref="B102:Q102"/>
    <mergeCell ref="S102:AH102"/>
    <mergeCell ref="B2:Q2"/>
    <mergeCell ref="S2:AH2"/>
    <mergeCell ref="AJ2:AV2"/>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53"/>
  <sheetViews>
    <sheetView zoomScale="96" zoomScaleNormal="96" workbookViewId="0">
      <selection activeCell="I105" sqref="I105"/>
    </sheetView>
  </sheetViews>
  <sheetFormatPr defaultRowHeight="15" outlineLevelRow="1" x14ac:dyDescent="0.25"/>
  <cols>
    <col min="1" max="1" width="9.140625" style="187"/>
    <col min="2" max="2" width="1.42578125" style="346" customWidth="1"/>
    <col min="3" max="3" width="42" style="346" customWidth="1"/>
    <col min="4" max="4" width="11.7109375" style="123" customWidth="1"/>
    <col min="5" max="15" width="9.7109375" style="123" customWidth="1"/>
    <col min="16" max="16" width="11.140625" style="123" customWidth="1"/>
    <col min="17" max="18" width="9.7109375" style="123" customWidth="1"/>
    <col min="19" max="19" width="1.42578125" style="346" customWidth="1"/>
    <col min="20" max="20" width="40.5703125" style="346" bestFit="1" customWidth="1"/>
    <col min="21" max="21" width="1.140625" style="187" customWidth="1"/>
    <col min="22" max="22" width="9.140625" style="187"/>
    <col min="23" max="23" width="10.42578125" style="346" customWidth="1"/>
    <col min="24" max="16384" width="9.140625" style="346"/>
  </cols>
  <sheetData>
    <row r="1" spans="2:25" ht="12.6" customHeight="1" x14ac:dyDescent="0.25">
      <c r="B1" s="670" t="s">
        <v>51</v>
      </c>
      <c r="C1" s="671"/>
      <c r="D1" s="671"/>
      <c r="E1" s="671"/>
      <c r="F1" s="671"/>
      <c r="G1" s="671"/>
      <c r="H1" s="671"/>
      <c r="I1" s="671"/>
      <c r="J1" s="671"/>
      <c r="K1" s="671"/>
      <c r="L1" s="671"/>
      <c r="M1" s="671"/>
      <c r="N1" s="671"/>
      <c r="O1" s="671"/>
      <c r="P1" s="671"/>
      <c r="Q1" s="671"/>
      <c r="R1" s="671"/>
      <c r="S1" s="671"/>
    </row>
    <row r="2" spans="2:25" ht="12.6" customHeight="1" x14ac:dyDescent="0.25">
      <c r="B2" s="670" t="s">
        <v>429</v>
      </c>
      <c r="C2" s="671"/>
      <c r="D2" s="671"/>
      <c r="E2" s="671"/>
      <c r="F2" s="671"/>
      <c r="G2" s="671"/>
      <c r="H2" s="671"/>
      <c r="I2" s="671"/>
      <c r="J2" s="671"/>
      <c r="K2" s="671"/>
      <c r="L2" s="671"/>
      <c r="M2" s="671"/>
      <c r="N2" s="671"/>
      <c r="O2" s="671"/>
      <c r="P2" s="671"/>
      <c r="Q2" s="671"/>
      <c r="R2" s="671"/>
      <c r="S2" s="671"/>
    </row>
    <row r="3" spans="2:25" ht="12.6" customHeight="1" x14ac:dyDescent="0.25">
      <c r="B3" s="670" t="s">
        <v>430</v>
      </c>
      <c r="C3" s="671"/>
      <c r="D3" s="671"/>
      <c r="E3" s="671"/>
      <c r="F3" s="671"/>
      <c r="G3" s="671"/>
      <c r="H3" s="671"/>
      <c r="I3" s="671"/>
      <c r="J3" s="671"/>
      <c r="K3" s="671"/>
      <c r="L3" s="671"/>
      <c r="M3" s="671"/>
      <c r="N3" s="671"/>
      <c r="O3" s="671"/>
      <c r="P3" s="671"/>
      <c r="Q3" s="671"/>
      <c r="R3" s="671"/>
      <c r="S3" s="671"/>
    </row>
    <row r="4" spans="2:25" ht="1.9" customHeight="1" x14ac:dyDescent="0.25"/>
    <row r="5" spans="2:25" ht="12.6" customHeight="1" x14ac:dyDescent="0.25">
      <c r="B5" s="672" t="s">
        <v>236</v>
      </c>
      <c r="C5" s="671"/>
      <c r="D5" s="671"/>
      <c r="E5" s="671"/>
      <c r="F5" s="671"/>
      <c r="G5" s="671"/>
      <c r="H5" s="671"/>
      <c r="I5" s="671"/>
      <c r="J5" s="671"/>
      <c r="K5" s="671"/>
      <c r="L5" s="671"/>
      <c r="M5" s="671"/>
      <c r="N5" s="671"/>
      <c r="O5" s="671"/>
      <c r="P5" s="671"/>
      <c r="Q5" s="671"/>
      <c r="R5" s="671"/>
      <c r="S5" s="671"/>
    </row>
    <row r="6" spans="2:25" x14ac:dyDescent="0.25">
      <c r="B6" s="85" t="s">
        <v>54</v>
      </c>
      <c r="C6" s="86" t="s">
        <v>55</v>
      </c>
      <c r="D6" s="124" t="s">
        <v>0</v>
      </c>
      <c r="E6" s="124" t="s">
        <v>1</v>
      </c>
      <c r="F6" s="124" t="s">
        <v>2</v>
      </c>
      <c r="G6" s="124" t="s">
        <v>3</v>
      </c>
      <c r="H6" s="124" t="s">
        <v>4</v>
      </c>
      <c r="I6" s="124" t="s">
        <v>5</v>
      </c>
      <c r="J6" s="124" t="s">
        <v>56</v>
      </c>
      <c r="K6" s="124" t="s">
        <v>57</v>
      </c>
      <c r="L6" s="124" t="s">
        <v>7</v>
      </c>
      <c r="M6" s="124" t="s">
        <v>8</v>
      </c>
      <c r="N6" s="124" t="s">
        <v>9</v>
      </c>
      <c r="O6" s="124" t="s">
        <v>58</v>
      </c>
      <c r="P6" s="124" t="s">
        <v>59</v>
      </c>
      <c r="Q6" s="124" t="s">
        <v>11</v>
      </c>
      <c r="R6" s="124" t="s">
        <v>49</v>
      </c>
    </row>
    <row r="7" spans="2:25" x14ac:dyDescent="0.25">
      <c r="B7" s="88" t="s">
        <v>54</v>
      </c>
      <c r="C7" s="89" t="s">
        <v>60</v>
      </c>
      <c r="D7" s="125" t="s">
        <v>54</v>
      </c>
      <c r="E7" s="125" t="s">
        <v>54</v>
      </c>
      <c r="F7" s="125" t="s">
        <v>54</v>
      </c>
      <c r="G7" s="125" t="s">
        <v>54</v>
      </c>
      <c r="H7" s="125" t="s">
        <v>54</v>
      </c>
      <c r="I7" s="125" t="s">
        <v>54</v>
      </c>
      <c r="J7" s="125" t="s">
        <v>54</v>
      </c>
      <c r="K7" s="125" t="s">
        <v>54</v>
      </c>
      <c r="L7" s="125" t="s">
        <v>54</v>
      </c>
      <c r="M7" s="125" t="s">
        <v>54</v>
      </c>
      <c r="N7" s="125" t="s">
        <v>54</v>
      </c>
      <c r="O7" s="125" t="s">
        <v>54</v>
      </c>
      <c r="P7" s="125" t="s">
        <v>54</v>
      </c>
      <c r="Q7" s="125" t="s">
        <v>54</v>
      </c>
      <c r="R7" s="125" t="s">
        <v>54</v>
      </c>
    </row>
    <row r="8" spans="2:25" x14ac:dyDescent="0.25">
      <c r="B8" s="91">
        <v>1</v>
      </c>
      <c r="C8" s="92" t="s">
        <v>61</v>
      </c>
      <c r="D8" s="126">
        <f t="shared" ref="D8:Q8" si="0">D9+D10+D20</f>
        <v>2928.9416169354831</v>
      </c>
      <c r="E8" s="126">
        <f t="shared" si="0"/>
        <v>3202.4243037447986</v>
      </c>
      <c r="F8" s="126">
        <f t="shared" si="0"/>
        <v>3874.0830887096768</v>
      </c>
      <c r="G8" s="126">
        <f t="shared" si="0"/>
        <v>3868.5786841397853</v>
      </c>
      <c r="H8" s="126">
        <f t="shared" si="0"/>
        <v>3539.7446264367827</v>
      </c>
      <c r="I8" s="126">
        <f t="shared" si="0"/>
        <v>3223.749358008075</v>
      </c>
      <c r="J8" s="126">
        <f t="shared" si="0"/>
        <v>3179.4480319444456</v>
      </c>
      <c r="K8" s="126">
        <f t="shared" si="0"/>
        <v>3179.4480319444456</v>
      </c>
      <c r="L8" s="126">
        <f t="shared" si="0"/>
        <v>3147.6776142473109</v>
      </c>
      <c r="M8" s="126">
        <f t="shared" si="0"/>
        <v>3424.460311111111</v>
      </c>
      <c r="N8" s="126">
        <f t="shared" si="0"/>
        <v>3667.4274448924725</v>
      </c>
      <c r="O8" s="126">
        <f t="shared" si="0"/>
        <v>3500.5203241039417</v>
      </c>
      <c r="P8" s="126">
        <f t="shared" si="0"/>
        <v>3499.1705685483867</v>
      </c>
      <c r="Q8" s="126">
        <f t="shared" si="0"/>
        <v>3076.9712902777774</v>
      </c>
      <c r="R8" s="126">
        <f>R9+R10+R20</f>
        <v>3387.0752724271406</v>
      </c>
    </row>
    <row r="9" spans="2:25" collapsed="1" x14ac:dyDescent="0.25">
      <c r="B9" s="94">
        <v>2</v>
      </c>
      <c r="C9" s="95" t="s">
        <v>62</v>
      </c>
      <c r="D9" s="438">
        <f>'TRMbd P10 Inputs FY24'!C60</f>
        <v>2690.0740604990347</v>
      </c>
      <c r="E9" s="438">
        <f>'TRMbd P10 Inputs FY24'!D60</f>
        <v>3061.6231223615291</v>
      </c>
      <c r="F9" s="438">
        <f>'TRMbd P10 Inputs FY24'!E60</f>
        <v>3702.1416095335162</v>
      </c>
      <c r="G9" s="438">
        <f>'TRMbd P10 Inputs FY24'!F60</f>
        <v>3696.4877445286843</v>
      </c>
      <c r="H9" s="438">
        <f>'TRMbd P10 Inputs FY24'!G60</f>
        <v>3377.2975297955018</v>
      </c>
      <c r="I9" s="438">
        <f>'TRMbd P10 Inputs FY24'!H60</f>
        <v>3028.811871354379</v>
      </c>
      <c r="J9" s="438">
        <f>'TRMbd P10 Inputs FY24'!I60</f>
        <v>2825.8384067981483</v>
      </c>
      <c r="K9" s="438">
        <f>'TRMbd P10 Inputs FY24'!I60</f>
        <v>2825.8384067981483</v>
      </c>
      <c r="L9" s="438">
        <f>'TRMbd P10 Inputs FY24'!J60</f>
        <v>2695.5138341387728</v>
      </c>
      <c r="M9" s="438">
        <f>'TRMbd P10 Inputs FY24'!K60</f>
        <v>2920.819240679351</v>
      </c>
      <c r="N9" s="438">
        <f>'TRMbd P10 Inputs FY24'!L60</f>
        <v>3120.1452216099146</v>
      </c>
      <c r="O9" s="438">
        <f>'TRMbd P10 Inputs FY24'!M60</f>
        <v>3049.725652105647</v>
      </c>
      <c r="P9" s="438">
        <f>'TRMbd P10 Inputs FY24'!M60</f>
        <v>3049.725652105647</v>
      </c>
      <c r="Q9" s="438">
        <f>'TRMbd P10 Inputs FY24'!N60</f>
        <v>2680.2951360312363</v>
      </c>
      <c r="R9" s="438">
        <f>'TRMbd P10 Inputs FY24'!O60</f>
        <v>3071.2236722042721</v>
      </c>
      <c r="T9" s="346" t="s">
        <v>357</v>
      </c>
      <c r="X9" s="446">
        <f>R9+R10+R43+R44+R40-'TRMbd P10 Inputs FY24'!C46</f>
        <v>0</v>
      </c>
      <c r="Y9" s="447" t="s">
        <v>368</v>
      </c>
    </row>
    <row r="10" spans="2:25" x14ac:dyDescent="0.25">
      <c r="B10" s="94">
        <v>3</v>
      </c>
      <c r="C10" s="95" t="s">
        <v>176</v>
      </c>
      <c r="D10" s="438">
        <f>'TRMbd P10 Inputs FY24'!C61</f>
        <v>116.10015858698645</v>
      </c>
      <c r="E10" s="438">
        <f>'TRMbd P10 Inputs FY24'!D61</f>
        <v>131.13703297827632</v>
      </c>
      <c r="F10" s="438">
        <f>'TRMbd P10 Inputs FY24'!E61</f>
        <v>161.12912433745095</v>
      </c>
      <c r="G10" s="438">
        <f>'TRMbd P10 Inputs FY24'!F61</f>
        <v>163.699552514327</v>
      </c>
      <c r="H10" s="438">
        <f>'TRMbd P10 Inputs FY24'!G61</f>
        <v>144.42206215852249</v>
      </c>
      <c r="I10" s="438">
        <f>'TRMbd P10 Inputs FY24'!H61</f>
        <v>133.98804789191962</v>
      </c>
      <c r="J10" s="438">
        <f>'TRMbd P10 Inputs FY24'!I61</f>
        <v>119.5088695907411</v>
      </c>
      <c r="K10" s="438">
        <f>'TRMbd P10 Inputs FY24'!I61</f>
        <v>119.5088695907411</v>
      </c>
      <c r="L10" s="438">
        <f>'TRMbd P10 Inputs FY24'!J61</f>
        <v>107.14141451714002</v>
      </c>
      <c r="M10" s="438">
        <f>'TRMbd P10 Inputs FY24'!K61</f>
        <v>109.02573709842666</v>
      </c>
      <c r="N10" s="438">
        <f>'TRMbd P10 Inputs FY24'!L61</f>
        <v>120.08705123954687</v>
      </c>
      <c r="O10" s="438">
        <f>'TRMbd P10 Inputs FY24'!M61</f>
        <v>120.46524977607238</v>
      </c>
      <c r="P10" s="438">
        <f>'TRMbd P10 Inputs FY24'!M61</f>
        <v>120.46524977607238</v>
      </c>
      <c r="Q10" s="438">
        <f>'TRMbd P10 Inputs FY24'!N61</f>
        <v>110.66262091320822</v>
      </c>
      <c r="R10" s="438">
        <f>'TRMbd P10 Inputs FY24'!O61</f>
        <v>128.14586297332315</v>
      </c>
      <c r="T10" s="346" t="s">
        <v>357</v>
      </c>
    </row>
    <row r="11" spans="2:25" hidden="1" outlineLevel="1" collapsed="1" x14ac:dyDescent="0.25">
      <c r="B11" s="673" t="s">
        <v>54</v>
      </c>
      <c r="C11" s="97" t="s">
        <v>63</v>
      </c>
      <c r="D11" s="128">
        <v>0</v>
      </c>
      <c r="E11" s="128">
        <v>0</v>
      </c>
      <c r="F11" s="128">
        <v>0</v>
      </c>
      <c r="G11" s="128">
        <v>0</v>
      </c>
      <c r="H11" s="128">
        <v>0</v>
      </c>
      <c r="I11" s="128">
        <v>0</v>
      </c>
      <c r="J11" s="128">
        <v>0</v>
      </c>
      <c r="K11" s="128">
        <v>0</v>
      </c>
      <c r="L11" s="128">
        <v>0</v>
      </c>
      <c r="M11" s="128">
        <v>0</v>
      </c>
      <c r="N11" s="128">
        <v>0</v>
      </c>
      <c r="O11" s="128">
        <v>0</v>
      </c>
      <c r="P11" s="128">
        <v>0</v>
      </c>
      <c r="Q11" s="128">
        <v>0</v>
      </c>
      <c r="R11" s="128">
        <v>0</v>
      </c>
    </row>
    <row r="12" spans="2:25" hidden="1" outlineLevel="1" collapsed="1" x14ac:dyDescent="0.25">
      <c r="B12" s="671"/>
      <c r="C12" s="97" t="s">
        <v>177</v>
      </c>
      <c r="D12" s="128">
        <v>0.63721505376344101</v>
      </c>
      <c r="E12" s="128">
        <v>0.80377392510402201</v>
      </c>
      <c r="F12" s="128">
        <v>1.00313978494624</v>
      </c>
      <c r="G12" s="128">
        <v>1.0457956989247299</v>
      </c>
      <c r="H12" s="128">
        <v>0.94252873563218398</v>
      </c>
      <c r="I12" s="128">
        <v>0.81360161507402395</v>
      </c>
      <c r="J12" s="128">
        <v>0.74980000000000002</v>
      </c>
      <c r="K12" s="128">
        <v>0.74980000000000002</v>
      </c>
      <c r="L12" s="128">
        <v>0.58297849462365603</v>
      </c>
      <c r="M12" s="128">
        <v>0.55588888888888899</v>
      </c>
      <c r="N12" s="128">
        <v>0.54458064516129001</v>
      </c>
      <c r="O12" s="128">
        <v>0.54959999999999998</v>
      </c>
      <c r="P12" s="128">
        <v>0.55000000000000004</v>
      </c>
      <c r="Q12" s="128">
        <v>0.55206666666666704</v>
      </c>
      <c r="R12" s="128">
        <v>0.73133731785063705</v>
      </c>
    </row>
    <row r="13" spans="2:25" hidden="1" outlineLevel="1" collapsed="1" x14ac:dyDescent="0.25">
      <c r="B13" s="671"/>
      <c r="C13" s="97" t="s">
        <v>178</v>
      </c>
      <c r="D13" s="128">
        <v>28.7206451612903</v>
      </c>
      <c r="E13" s="128">
        <v>33.122004160887698</v>
      </c>
      <c r="F13" s="128">
        <v>37.8558709677419</v>
      </c>
      <c r="G13" s="128">
        <v>38.057978494623697</v>
      </c>
      <c r="H13" s="128">
        <v>35.454402298850603</v>
      </c>
      <c r="I13" s="128">
        <v>32.383372812920598</v>
      </c>
      <c r="J13" s="128">
        <v>29.700866666666698</v>
      </c>
      <c r="K13" s="128">
        <v>29.700866666666698</v>
      </c>
      <c r="L13" s="128">
        <v>27.733731182795701</v>
      </c>
      <c r="M13" s="128">
        <v>29.0548888888889</v>
      </c>
      <c r="N13" s="128">
        <v>29.609903225806502</v>
      </c>
      <c r="O13" s="128">
        <v>30.044</v>
      </c>
      <c r="P13" s="128">
        <v>30.061</v>
      </c>
      <c r="Q13" s="128">
        <v>28.643466666666701</v>
      </c>
      <c r="R13" s="128">
        <v>31.695868283242302</v>
      </c>
    </row>
    <row r="14" spans="2:25" hidden="1" outlineLevel="1" collapsed="1" x14ac:dyDescent="0.25">
      <c r="B14" s="671"/>
      <c r="C14" s="97" t="s">
        <v>179</v>
      </c>
      <c r="D14" s="128">
        <v>4.9953010752688201</v>
      </c>
      <c r="E14" s="128">
        <v>5.1245811373092902</v>
      </c>
      <c r="F14" s="128">
        <v>5.9427311827956997</v>
      </c>
      <c r="G14" s="128">
        <v>5.8981612903225802</v>
      </c>
      <c r="H14" s="128">
        <v>5.4308965517241399</v>
      </c>
      <c r="I14" s="128">
        <v>5.0436056527590898</v>
      </c>
      <c r="J14" s="128">
        <v>5.0010000000000003</v>
      </c>
      <c r="K14" s="128">
        <v>5.0010000000000003</v>
      </c>
      <c r="L14" s="128">
        <v>4.90459139784946</v>
      </c>
      <c r="M14" s="128">
        <v>5.1324444444444399</v>
      </c>
      <c r="N14" s="128">
        <v>5.4698387096774201</v>
      </c>
      <c r="O14" s="128">
        <v>5.3752444444444496</v>
      </c>
      <c r="P14" s="128">
        <v>5.3823333333333299</v>
      </c>
      <c r="Q14" s="128">
        <v>4.9577999999999998</v>
      </c>
      <c r="R14" s="128">
        <v>5.2748668032786901</v>
      </c>
    </row>
    <row r="15" spans="2:25" hidden="1" outlineLevel="1" collapsed="1" x14ac:dyDescent="0.25">
      <c r="B15" s="671"/>
      <c r="C15" s="97" t="s">
        <v>180</v>
      </c>
      <c r="D15" s="128">
        <v>28.902989247311801</v>
      </c>
      <c r="E15" s="128">
        <v>38.322216366158102</v>
      </c>
      <c r="F15" s="128">
        <v>57.633258064516099</v>
      </c>
      <c r="G15" s="128">
        <v>59.086903225806402</v>
      </c>
      <c r="H15" s="128">
        <v>46.249195402298902</v>
      </c>
      <c r="I15" s="128">
        <v>39.846398384925998</v>
      </c>
      <c r="J15" s="128">
        <v>29.8854222222222</v>
      </c>
      <c r="K15" s="128">
        <v>29.8854222222222</v>
      </c>
      <c r="L15" s="128">
        <v>22.369311827956999</v>
      </c>
      <c r="M15" s="128">
        <v>22.555111111111099</v>
      </c>
      <c r="N15" s="128">
        <v>31.6077311827957</v>
      </c>
      <c r="O15" s="128">
        <v>32.422600000000003</v>
      </c>
      <c r="P15" s="128">
        <v>32.46425</v>
      </c>
      <c r="Q15" s="128">
        <v>24.737466666666698</v>
      </c>
      <c r="R15" s="128">
        <v>36.160603825136597</v>
      </c>
    </row>
    <row r="16" spans="2:25" hidden="1" outlineLevel="1" collapsed="1" x14ac:dyDescent="0.25">
      <c r="B16" s="671"/>
      <c r="C16" s="97" t="s">
        <v>181</v>
      </c>
      <c r="D16" s="128">
        <v>19.215548387096799</v>
      </c>
      <c r="E16" s="128">
        <v>20.137768377253799</v>
      </c>
      <c r="F16" s="128">
        <v>22.9633655913978</v>
      </c>
      <c r="G16" s="128">
        <v>22.934956989247301</v>
      </c>
      <c r="H16" s="128">
        <v>20.5012528735632</v>
      </c>
      <c r="I16" s="128">
        <v>19.830730820995999</v>
      </c>
      <c r="J16" s="128">
        <v>19.548222222222201</v>
      </c>
      <c r="K16" s="128">
        <v>19.548222222222201</v>
      </c>
      <c r="L16" s="128">
        <v>17.841526881720402</v>
      </c>
      <c r="M16" s="128">
        <v>17.722444444444399</v>
      </c>
      <c r="N16" s="128">
        <v>18.2044623655914</v>
      </c>
      <c r="O16" s="128">
        <v>17.349911111111101</v>
      </c>
      <c r="P16" s="128">
        <v>17.359083333333299</v>
      </c>
      <c r="Q16" s="128">
        <v>17.2037333333333</v>
      </c>
      <c r="R16" s="128">
        <v>19.457968579235001</v>
      </c>
    </row>
    <row r="17" spans="2:24" hidden="1" outlineLevel="1" collapsed="1" x14ac:dyDescent="0.25">
      <c r="B17" s="671"/>
      <c r="C17" s="97" t="s">
        <v>182</v>
      </c>
      <c r="D17" s="128">
        <v>27.764301075268801</v>
      </c>
      <c r="E17" s="128">
        <v>27.7854646324549</v>
      </c>
      <c r="F17" s="128">
        <v>29.6817204301075</v>
      </c>
      <c r="G17" s="128">
        <v>30.576000000000001</v>
      </c>
      <c r="H17" s="128">
        <v>29.967356321839102</v>
      </c>
      <c r="I17" s="128">
        <v>30.0643956931359</v>
      </c>
      <c r="J17" s="128">
        <v>28.8346444444445</v>
      </c>
      <c r="K17" s="128">
        <v>28.8346444444445</v>
      </c>
      <c r="L17" s="128">
        <v>28.3651612903226</v>
      </c>
      <c r="M17" s="128">
        <v>28.887555555555601</v>
      </c>
      <c r="N17" s="128">
        <v>29.453397849462402</v>
      </c>
      <c r="O17" s="128">
        <v>29.325777777777802</v>
      </c>
      <c r="P17" s="128">
        <v>29.346333333333298</v>
      </c>
      <c r="Q17" s="128">
        <v>29.9044666666667</v>
      </c>
      <c r="R17" s="128">
        <v>29.218045309653899</v>
      </c>
    </row>
    <row r="18" spans="2:24" hidden="1" outlineLevel="1" collapsed="1" x14ac:dyDescent="0.25">
      <c r="B18" s="671"/>
      <c r="C18" s="97" t="s">
        <v>183</v>
      </c>
      <c r="D18" s="128">
        <v>1.78008602150538</v>
      </c>
      <c r="E18" s="128">
        <v>1.78680859916782</v>
      </c>
      <c r="F18" s="128">
        <v>1.9318387096774201</v>
      </c>
      <c r="G18" s="128">
        <v>1.9135376344085999</v>
      </c>
      <c r="H18" s="128">
        <v>1.85434482758621</v>
      </c>
      <c r="I18" s="128">
        <v>1.8241332436069999</v>
      </c>
      <c r="J18" s="128">
        <v>1.75902222222222</v>
      </c>
      <c r="K18" s="128">
        <v>1.75902222222222</v>
      </c>
      <c r="L18" s="128">
        <v>1.5474193548387101</v>
      </c>
      <c r="M18" s="128">
        <v>1.5254444444444399</v>
      </c>
      <c r="N18" s="128">
        <v>1.4977419354838699</v>
      </c>
      <c r="O18" s="128">
        <v>1.55484444444444</v>
      </c>
      <c r="P18" s="128">
        <v>1.55508333333333</v>
      </c>
      <c r="Q18" s="128">
        <v>0.70586666666666698</v>
      </c>
      <c r="R18" s="128">
        <v>1.6410660291439001</v>
      </c>
    </row>
    <row r="19" spans="2:24" hidden="1" outlineLevel="1" collapsed="1" x14ac:dyDescent="0.25">
      <c r="B19" s="345" t="s">
        <v>54</v>
      </c>
      <c r="C19" s="97" t="s">
        <v>54</v>
      </c>
      <c r="D19" s="128" t="s">
        <v>54</v>
      </c>
      <c r="E19" s="128" t="s">
        <v>54</v>
      </c>
      <c r="F19" s="128" t="s">
        <v>54</v>
      </c>
      <c r="G19" s="128" t="s">
        <v>54</v>
      </c>
      <c r="H19" s="128" t="s">
        <v>54</v>
      </c>
      <c r="I19" s="128" t="s">
        <v>54</v>
      </c>
      <c r="J19" s="128" t="s">
        <v>54</v>
      </c>
      <c r="K19" s="128" t="s">
        <v>54</v>
      </c>
      <c r="L19" s="128" t="s">
        <v>54</v>
      </c>
      <c r="M19" s="128" t="s">
        <v>54</v>
      </c>
      <c r="N19" s="128" t="s">
        <v>54</v>
      </c>
      <c r="O19" s="128" t="s">
        <v>54</v>
      </c>
      <c r="P19" s="128" t="s">
        <v>54</v>
      </c>
      <c r="Q19" s="128" t="s">
        <v>54</v>
      </c>
      <c r="R19" s="128" t="s">
        <v>54</v>
      </c>
    </row>
    <row r="20" spans="2:24" collapsed="1" x14ac:dyDescent="0.25">
      <c r="B20" s="94">
        <v>4</v>
      </c>
      <c r="C20" s="95" t="s">
        <v>184</v>
      </c>
      <c r="D20" s="129">
        <v>122.767397849462</v>
      </c>
      <c r="E20" s="129">
        <v>9.6641484049930693</v>
      </c>
      <c r="F20" s="129">
        <v>10.8123548387097</v>
      </c>
      <c r="G20" s="129">
        <v>8.3913870967741904</v>
      </c>
      <c r="H20" s="129">
        <v>18.025034482758599</v>
      </c>
      <c r="I20" s="129">
        <v>60.949438761776598</v>
      </c>
      <c r="J20" s="129">
        <v>234.10075555555599</v>
      </c>
      <c r="K20" s="129">
        <v>234.10075555555599</v>
      </c>
      <c r="L20" s="129">
        <v>345.022365591398</v>
      </c>
      <c r="M20" s="129">
        <v>394.61533333333301</v>
      </c>
      <c r="N20" s="129">
        <v>427.19517204301098</v>
      </c>
      <c r="O20" s="129">
        <v>330.32942222222198</v>
      </c>
      <c r="P20" s="129">
        <v>328.97966666666701</v>
      </c>
      <c r="Q20" s="129">
        <v>286.01353333333299</v>
      </c>
      <c r="R20" s="129">
        <v>187.705737249545</v>
      </c>
      <c r="T20" s="450" t="s">
        <v>386</v>
      </c>
      <c r="X20" s="123"/>
    </row>
    <row r="21" spans="2:24" hidden="1" outlineLevel="1" collapsed="1" x14ac:dyDescent="0.25">
      <c r="B21" s="673" t="s">
        <v>54</v>
      </c>
      <c r="C21" s="97" t="s">
        <v>63</v>
      </c>
      <c r="D21" s="128">
        <v>0</v>
      </c>
      <c r="E21" s="128">
        <v>0</v>
      </c>
      <c r="F21" s="128">
        <v>0</v>
      </c>
      <c r="G21" s="128">
        <v>0</v>
      </c>
      <c r="H21" s="128">
        <v>0</v>
      </c>
      <c r="I21" s="128">
        <v>0</v>
      </c>
      <c r="J21" s="128">
        <v>0</v>
      </c>
      <c r="K21" s="128">
        <v>0</v>
      </c>
      <c r="L21" s="128">
        <v>0</v>
      </c>
      <c r="M21" s="128">
        <v>0</v>
      </c>
      <c r="N21" s="128">
        <v>0</v>
      </c>
      <c r="O21" s="128">
        <v>0</v>
      </c>
      <c r="P21" s="128">
        <v>0</v>
      </c>
      <c r="Q21" s="128">
        <v>0</v>
      </c>
      <c r="R21" s="128">
        <v>0</v>
      </c>
    </row>
    <row r="22" spans="2:24" hidden="1" outlineLevel="1" collapsed="1" x14ac:dyDescent="0.25">
      <c r="B22" s="671"/>
      <c r="C22" s="97" t="s">
        <v>185</v>
      </c>
      <c r="D22" s="128">
        <v>107.45672043010801</v>
      </c>
      <c r="E22" s="128">
        <v>8.3146962552011097</v>
      </c>
      <c r="F22" s="128">
        <v>9.6835053763440904</v>
      </c>
      <c r="G22" s="128">
        <v>7.1599032258064499</v>
      </c>
      <c r="H22" s="128">
        <v>16.837678160919499</v>
      </c>
      <c r="I22" s="128">
        <v>59.228903095558501</v>
      </c>
      <c r="J22" s="128">
        <v>214.68448888888901</v>
      </c>
      <c r="K22" s="128">
        <v>214.68448888888901</v>
      </c>
      <c r="L22" s="128">
        <v>283.77378494623701</v>
      </c>
      <c r="M22" s="128">
        <v>297.70677777777797</v>
      </c>
      <c r="N22" s="128">
        <v>317.32506451612898</v>
      </c>
      <c r="O22" s="128">
        <v>231.22986666666699</v>
      </c>
      <c r="P22" s="128">
        <v>229.86924999999999</v>
      </c>
      <c r="Q22" s="128">
        <v>223.6326</v>
      </c>
      <c r="R22" s="128">
        <v>148.32280999544599</v>
      </c>
    </row>
    <row r="23" spans="2:24" hidden="1" outlineLevel="1" collapsed="1" x14ac:dyDescent="0.25">
      <c r="B23" s="671"/>
      <c r="C23" s="97" t="s">
        <v>186</v>
      </c>
      <c r="D23" s="128">
        <v>4.2982473118279598</v>
      </c>
      <c r="E23" s="128">
        <v>0.17422607489597799</v>
      </c>
      <c r="F23" s="128">
        <v>0.13561290322580599</v>
      </c>
      <c r="G23" s="128">
        <v>0.14120430107526899</v>
      </c>
      <c r="H23" s="128">
        <v>0.13997701149425301</v>
      </c>
      <c r="I23" s="128">
        <v>0.30351278600269199</v>
      </c>
      <c r="J23" s="128">
        <v>4.45295555555556</v>
      </c>
      <c r="K23" s="128">
        <v>4.45295555555556</v>
      </c>
      <c r="L23" s="128">
        <v>13.3225483870968</v>
      </c>
      <c r="M23" s="128">
        <v>19.434555555555601</v>
      </c>
      <c r="N23" s="128">
        <v>23.860301075268801</v>
      </c>
      <c r="O23" s="128">
        <v>22.4502666666667</v>
      </c>
      <c r="P23" s="128">
        <v>22.454249999999998</v>
      </c>
      <c r="Q23" s="128">
        <v>13.5762</v>
      </c>
      <c r="R23" s="128">
        <v>8.5604324908925307</v>
      </c>
    </row>
    <row r="24" spans="2:24" hidden="1" outlineLevel="1" collapsed="1" x14ac:dyDescent="0.25">
      <c r="B24" s="671"/>
      <c r="C24" s="97" t="s">
        <v>187</v>
      </c>
      <c r="D24" s="128">
        <v>1.2532473118279599</v>
      </c>
      <c r="E24" s="128">
        <v>3.4116504854368901E-2</v>
      </c>
      <c r="F24" s="128">
        <v>1.2311827956989201E-2</v>
      </c>
      <c r="G24" s="128">
        <v>1.00860215053763E-2</v>
      </c>
      <c r="H24" s="128">
        <v>1.1126436781609199E-2</v>
      </c>
      <c r="I24" s="128">
        <v>8.7604306864064608E-3</v>
      </c>
      <c r="J24" s="128">
        <v>3.68888888888889E-3</v>
      </c>
      <c r="K24" s="128">
        <v>3.68888888888889E-3</v>
      </c>
      <c r="L24" s="128">
        <v>1.1608817204301101</v>
      </c>
      <c r="M24" s="128">
        <v>1.4003333333333301</v>
      </c>
      <c r="N24" s="128">
        <v>1.4282043010752701</v>
      </c>
      <c r="O24" s="128">
        <v>1.4662666666666699</v>
      </c>
      <c r="P24" s="128">
        <v>1.4662500000000001</v>
      </c>
      <c r="Q24" s="128">
        <v>1.4061999999999999</v>
      </c>
      <c r="R24" s="128">
        <v>0.68630088797814204</v>
      </c>
    </row>
    <row r="25" spans="2:24" hidden="1" outlineLevel="1" collapsed="1" x14ac:dyDescent="0.25">
      <c r="B25" s="671"/>
      <c r="C25" s="97" t="s">
        <v>188</v>
      </c>
      <c r="D25" s="128">
        <v>0.25788172043010799</v>
      </c>
      <c r="E25" s="128">
        <v>0.13978085991678199</v>
      </c>
      <c r="F25" s="128">
        <v>0.13768817204301101</v>
      </c>
      <c r="G25" s="128">
        <v>0.137645161290323</v>
      </c>
      <c r="H25" s="128">
        <v>0.136275862068966</v>
      </c>
      <c r="I25" s="128">
        <v>0.13423956931359399</v>
      </c>
      <c r="J25" s="128">
        <v>0.162422222222222</v>
      </c>
      <c r="K25" s="128">
        <v>0.162422222222222</v>
      </c>
      <c r="L25" s="128">
        <v>0.63506451612903203</v>
      </c>
      <c r="M25" s="128">
        <v>1.1135555555555601</v>
      </c>
      <c r="N25" s="128">
        <v>2.6126344086021498</v>
      </c>
      <c r="O25" s="128">
        <v>2.4964888888888899</v>
      </c>
      <c r="P25" s="128">
        <v>2.4949166666666698</v>
      </c>
      <c r="Q25" s="128">
        <v>1.18146666666667</v>
      </c>
      <c r="R25" s="128">
        <v>0.76667964480874295</v>
      </c>
    </row>
    <row r="26" spans="2:24" hidden="1" outlineLevel="1" collapsed="1" x14ac:dyDescent="0.25">
      <c r="B26" s="671"/>
      <c r="C26" s="97" t="s">
        <v>189</v>
      </c>
      <c r="D26" s="128">
        <v>0.170763440860215</v>
      </c>
      <c r="E26" s="128">
        <v>0.121335644937587</v>
      </c>
      <c r="F26" s="128">
        <v>0.12792473118279599</v>
      </c>
      <c r="G26" s="128">
        <v>0.143763440860215</v>
      </c>
      <c r="H26" s="128">
        <v>0.13370114942528699</v>
      </c>
      <c r="I26" s="128">
        <v>0.111200538358008</v>
      </c>
      <c r="J26" s="128">
        <v>1.17268888888889</v>
      </c>
      <c r="K26" s="128">
        <v>1.17268888888889</v>
      </c>
      <c r="L26" s="128">
        <v>2.4251505376344098</v>
      </c>
      <c r="M26" s="128">
        <v>3.27155555555556</v>
      </c>
      <c r="N26" s="128">
        <v>3.6386774193548401</v>
      </c>
      <c r="O26" s="128">
        <v>3.3994</v>
      </c>
      <c r="P26" s="128">
        <v>3.3992499999999999</v>
      </c>
      <c r="Q26" s="128">
        <v>1.2064666666666699</v>
      </c>
      <c r="R26" s="128">
        <v>1.3321312613843399</v>
      </c>
    </row>
    <row r="27" spans="2:24" hidden="1" outlineLevel="1" collapsed="1" x14ac:dyDescent="0.25">
      <c r="B27" s="671"/>
      <c r="C27" s="97" t="s">
        <v>190</v>
      </c>
      <c r="D27" s="128">
        <v>4.62884946236559</v>
      </c>
      <c r="E27" s="128">
        <v>0.23267128987517299</v>
      </c>
      <c r="F27" s="128">
        <v>0.24676344086021501</v>
      </c>
      <c r="G27" s="128">
        <v>0.30484946236559102</v>
      </c>
      <c r="H27" s="128">
        <v>0.28285057471264402</v>
      </c>
      <c r="I27" s="128">
        <v>0.232078061911171</v>
      </c>
      <c r="J27" s="128">
        <v>10.004</v>
      </c>
      <c r="K27" s="128">
        <v>10.004</v>
      </c>
      <c r="L27" s="128">
        <v>33.345817204301099</v>
      </c>
      <c r="M27" s="128">
        <v>54.578888888888898</v>
      </c>
      <c r="N27" s="128">
        <v>56.7557634408602</v>
      </c>
      <c r="O27" s="128">
        <v>48.3508</v>
      </c>
      <c r="P27" s="128">
        <v>48.350999999999999</v>
      </c>
      <c r="Q27" s="128">
        <v>31.707533333333298</v>
      </c>
      <c r="R27" s="128">
        <v>20.119429644808701</v>
      </c>
    </row>
    <row r="28" spans="2:24" hidden="1" outlineLevel="1" collapsed="1" x14ac:dyDescent="0.25">
      <c r="B28" s="671"/>
      <c r="C28" s="97" t="s">
        <v>191</v>
      </c>
      <c r="D28" s="128">
        <v>6.0268817204301099E-2</v>
      </c>
      <c r="E28" s="128">
        <v>2E-3</v>
      </c>
      <c r="F28" s="128">
        <v>2E-3</v>
      </c>
      <c r="G28" s="128">
        <v>2E-3</v>
      </c>
      <c r="H28" s="128">
        <v>2E-3</v>
      </c>
      <c r="I28" s="128">
        <v>3.0000000000000001E-3</v>
      </c>
      <c r="J28" s="128">
        <v>0.159088888888889</v>
      </c>
      <c r="K28" s="128">
        <v>0.159088888888889</v>
      </c>
      <c r="L28" s="128">
        <v>0.59466666666666701</v>
      </c>
      <c r="M28" s="128">
        <v>0.843444444444444</v>
      </c>
      <c r="N28" s="128">
        <v>0.99651612903225795</v>
      </c>
      <c r="O28" s="128">
        <v>0.81137777777777798</v>
      </c>
      <c r="P28" s="128">
        <v>0.81133333333333302</v>
      </c>
      <c r="Q28" s="128">
        <v>0.35146666666666698</v>
      </c>
      <c r="R28" s="128">
        <v>0.32049715391621098</v>
      </c>
    </row>
    <row r="29" spans="2:24" hidden="1" outlineLevel="1" collapsed="1" x14ac:dyDescent="0.25">
      <c r="B29" s="671"/>
      <c r="C29" s="97" t="s">
        <v>192</v>
      </c>
      <c r="D29" s="128">
        <v>0.36211827956989201</v>
      </c>
      <c r="E29" s="128">
        <v>0.21799306518723999</v>
      </c>
      <c r="F29" s="128">
        <v>0.225903225806452</v>
      </c>
      <c r="G29" s="128">
        <v>0.235236559139785</v>
      </c>
      <c r="H29" s="128">
        <v>0.234770114942529</v>
      </c>
      <c r="I29" s="128">
        <v>0.22679676985195199</v>
      </c>
      <c r="J29" s="128">
        <v>0.28971111111111097</v>
      </c>
      <c r="K29" s="128">
        <v>0.28971111111111097</v>
      </c>
      <c r="L29" s="128">
        <v>0.71486021505376296</v>
      </c>
      <c r="M29" s="128">
        <v>1.0740000000000001</v>
      </c>
      <c r="N29" s="128">
        <v>1.8420752688172</v>
      </c>
      <c r="O29" s="128">
        <v>1.79755555555556</v>
      </c>
      <c r="P29" s="128">
        <v>1.7964166666666701</v>
      </c>
      <c r="Q29" s="128">
        <v>1.0069999999999999</v>
      </c>
      <c r="R29" s="128">
        <v>0.68850216302367895</v>
      </c>
    </row>
    <row r="30" spans="2:24" hidden="1" outlineLevel="1" collapsed="1" x14ac:dyDescent="0.25">
      <c r="B30" s="671"/>
      <c r="C30" s="97" t="s">
        <v>193</v>
      </c>
      <c r="D30" s="128">
        <v>0.84029032258064495</v>
      </c>
      <c r="E30" s="128">
        <v>5.04521497919556E-2</v>
      </c>
      <c r="F30" s="128">
        <v>5.7010752688172003E-2</v>
      </c>
      <c r="G30" s="128">
        <v>5.7795698924731201E-2</v>
      </c>
      <c r="H30" s="128">
        <v>5.8574712643678202E-2</v>
      </c>
      <c r="I30" s="128">
        <v>0.10527590847913899</v>
      </c>
      <c r="J30" s="128">
        <v>0.68413333333333304</v>
      </c>
      <c r="K30" s="128">
        <v>0.68413333333333304</v>
      </c>
      <c r="L30" s="128">
        <v>3.1739784946236602</v>
      </c>
      <c r="M30" s="128">
        <v>3.8959999999999999</v>
      </c>
      <c r="N30" s="128">
        <v>5.2795053763440896</v>
      </c>
      <c r="O30" s="128">
        <v>5.3694666666666704</v>
      </c>
      <c r="P30" s="128">
        <v>5.3730000000000002</v>
      </c>
      <c r="Q30" s="128">
        <v>3.2686000000000002</v>
      </c>
      <c r="R30" s="128">
        <v>1.91287295081967</v>
      </c>
    </row>
    <row r="31" spans="2:24" hidden="1" outlineLevel="1" collapsed="1" x14ac:dyDescent="0.25">
      <c r="B31" s="671"/>
      <c r="C31" s="97" t="s">
        <v>194</v>
      </c>
      <c r="D31" s="128">
        <v>0.37393548387096798</v>
      </c>
      <c r="E31" s="128">
        <v>8.1657420249653306E-2</v>
      </c>
      <c r="F31" s="128">
        <v>2.85376344086022E-2</v>
      </c>
      <c r="G31" s="128">
        <v>3.0559139784946201E-2</v>
      </c>
      <c r="H31" s="128">
        <v>2.8149425287356301E-2</v>
      </c>
      <c r="I31" s="128">
        <v>4.8039030955585503E-2</v>
      </c>
      <c r="J31" s="128">
        <v>0.168244444444444</v>
      </c>
      <c r="K31" s="128">
        <v>0.168244444444444</v>
      </c>
      <c r="L31" s="128">
        <v>0.84456989247311798</v>
      </c>
      <c r="M31" s="128">
        <v>1.46922222222222</v>
      </c>
      <c r="N31" s="128">
        <v>2.3862473118279599</v>
      </c>
      <c r="O31" s="128">
        <v>2.3619333333333299</v>
      </c>
      <c r="P31" s="128">
        <v>2.3652500000000001</v>
      </c>
      <c r="Q31" s="128">
        <v>1.2852666666666701</v>
      </c>
      <c r="R31" s="128">
        <v>0.76309016393442597</v>
      </c>
    </row>
    <row r="32" spans="2:24" hidden="1" outlineLevel="1" collapsed="1" x14ac:dyDescent="0.25">
      <c r="B32" s="671"/>
      <c r="C32" s="97" t="s">
        <v>195</v>
      </c>
      <c r="D32" s="128">
        <v>1.45775268817204</v>
      </c>
      <c r="E32" s="128">
        <v>3.8445214979195598E-2</v>
      </c>
      <c r="F32" s="128">
        <v>4.86129032258064E-2</v>
      </c>
      <c r="G32" s="128">
        <v>4.6440860215053802E-2</v>
      </c>
      <c r="H32" s="128">
        <v>6.12758620689655E-2</v>
      </c>
      <c r="I32" s="128">
        <v>5.0197846567967698E-2</v>
      </c>
      <c r="J32" s="128">
        <v>0.309644444444444</v>
      </c>
      <c r="K32" s="128">
        <v>0.309644444444444</v>
      </c>
      <c r="L32" s="128">
        <v>2.6880430107526898</v>
      </c>
      <c r="M32" s="128">
        <v>6.9227777777777799</v>
      </c>
      <c r="N32" s="128">
        <v>7.3543333333333303</v>
      </c>
      <c r="O32" s="128">
        <v>6.8427555555555504</v>
      </c>
      <c r="P32" s="128">
        <v>6.8454166666666696</v>
      </c>
      <c r="Q32" s="128">
        <v>4.4435333333333302</v>
      </c>
      <c r="R32" s="128">
        <v>2.5311020036429901</v>
      </c>
    </row>
    <row r="33" spans="2:23" hidden="1" outlineLevel="1" collapsed="1" x14ac:dyDescent="0.25">
      <c r="B33" s="671"/>
      <c r="C33" s="97" t="s">
        <v>196</v>
      </c>
      <c r="D33" s="128">
        <v>1.6073225806451601</v>
      </c>
      <c r="E33" s="128">
        <v>0.25677392510402203</v>
      </c>
      <c r="F33" s="128">
        <v>0.10648387096774201</v>
      </c>
      <c r="G33" s="128">
        <v>0.12190322580645201</v>
      </c>
      <c r="H33" s="128">
        <v>9.8655172413793096E-2</v>
      </c>
      <c r="I33" s="128">
        <v>0.49743472409152101</v>
      </c>
      <c r="J33" s="128">
        <v>2.0096888888888902</v>
      </c>
      <c r="K33" s="128">
        <v>2.0096888888888902</v>
      </c>
      <c r="L33" s="128">
        <v>2.343</v>
      </c>
      <c r="M33" s="128">
        <v>2.90422222222222</v>
      </c>
      <c r="N33" s="128">
        <v>3.7158494623655902</v>
      </c>
      <c r="O33" s="128">
        <v>3.7532444444444399</v>
      </c>
      <c r="P33" s="128">
        <v>3.7533333333333299</v>
      </c>
      <c r="Q33" s="128">
        <v>2.9472</v>
      </c>
      <c r="R33" s="128">
        <v>1.7018888888888899</v>
      </c>
    </row>
    <row r="34" spans="2:23" hidden="1" outlineLevel="1" collapsed="1" x14ac:dyDescent="0.25">
      <c r="B34" s="345" t="s">
        <v>54</v>
      </c>
      <c r="C34" s="97" t="s">
        <v>54</v>
      </c>
      <c r="D34" s="128" t="s">
        <v>54</v>
      </c>
      <c r="E34" s="128" t="s">
        <v>54</v>
      </c>
      <c r="F34" s="128" t="s">
        <v>54</v>
      </c>
      <c r="G34" s="128" t="s">
        <v>54</v>
      </c>
      <c r="H34" s="128" t="s">
        <v>54</v>
      </c>
      <c r="I34" s="128" t="s">
        <v>54</v>
      </c>
      <c r="J34" s="128" t="s">
        <v>54</v>
      </c>
      <c r="K34" s="128" t="s">
        <v>54</v>
      </c>
      <c r="L34" s="128" t="s">
        <v>54</v>
      </c>
      <c r="M34" s="128" t="s">
        <v>54</v>
      </c>
      <c r="N34" s="128" t="s">
        <v>54</v>
      </c>
      <c r="O34" s="128" t="s">
        <v>54</v>
      </c>
      <c r="P34" s="128" t="s">
        <v>54</v>
      </c>
      <c r="Q34" s="128" t="s">
        <v>54</v>
      </c>
      <c r="R34" s="128" t="s">
        <v>54</v>
      </c>
    </row>
    <row r="35" spans="2:23" collapsed="1" x14ac:dyDescent="0.25">
      <c r="B35" s="94">
        <v>5</v>
      </c>
      <c r="C35" s="95" t="s">
        <v>197</v>
      </c>
      <c r="D35" s="127">
        <v>0</v>
      </c>
      <c r="E35" s="127">
        <v>0</v>
      </c>
      <c r="F35" s="127">
        <v>0</v>
      </c>
      <c r="G35" s="127">
        <v>0</v>
      </c>
      <c r="H35" s="127">
        <v>0</v>
      </c>
      <c r="I35" s="127">
        <v>0</v>
      </c>
      <c r="J35" s="127">
        <v>0</v>
      </c>
      <c r="K35" s="127">
        <v>0</v>
      </c>
      <c r="L35" s="127">
        <v>0</v>
      </c>
      <c r="M35" s="127">
        <v>0</v>
      </c>
      <c r="N35" s="127">
        <v>0</v>
      </c>
      <c r="O35" s="127">
        <v>0</v>
      </c>
      <c r="P35" s="127">
        <v>0</v>
      </c>
      <c r="Q35" s="127">
        <v>0</v>
      </c>
      <c r="R35" s="127">
        <v>0</v>
      </c>
    </row>
    <row r="36" spans="2:23" hidden="1" outlineLevel="1" collapsed="1" x14ac:dyDescent="0.25">
      <c r="B36" s="673" t="s">
        <v>54</v>
      </c>
      <c r="C36" s="97" t="s">
        <v>63</v>
      </c>
      <c r="D36" s="128">
        <v>0</v>
      </c>
      <c r="E36" s="128">
        <v>0</v>
      </c>
      <c r="F36" s="128">
        <v>0</v>
      </c>
      <c r="G36" s="128">
        <v>0</v>
      </c>
      <c r="H36" s="128">
        <v>0</v>
      </c>
      <c r="I36" s="128">
        <v>0</v>
      </c>
      <c r="J36" s="128">
        <v>0</v>
      </c>
      <c r="K36" s="128">
        <v>0</v>
      </c>
      <c r="L36" s="128">
        <v>0</v>
      </c>
      <c r="M36" s="128">
        <v>0</v>
      </c>
      <c r="N36" s="128">
        <v>0</v>
      </c>
      <c r="O36" s="128">
        <v>0</v>
      </c>
      <c r="P36" s="128">
        <v>0</v>
      </c>
      <c r="Q36" s="128">
        <v>0</v>
      </c>
      <c r="R36" s="128">
        <v>0</v>
      </c>
    </row>
    <row r="37" spans="2:23" ht="22.5" hidden="1" outlineLevel="1" collapsed="1" x14ac:dyDescent="0.25">
      <c r="B37" s="671"/>
      <c r="C37" s="97" t="s">
        <v>198</v>
      </c>
      <c r="D37" s="128">
        <v>0</v>
      </c>
      <c r="E37" s="128">
        <v>0</v>
      </c>
      <c r="F37" s="128">
        <v>0</v>
      </c>
      <c r="G37" s="128">
        <v>0</v>
      </c>
      <c r="H37" s="128">
        <v>0</v>
      </c>
      <c r="I37" s="128">
        <v>0</v>
      </c>
      <c r="J37" s="128">
        <v>0</v>
      </c>
      <c r="K37" s="128">
        <v>0</v>
      </c>
      <c r="L37" s="128">
        <v>0</v>
      </c>
      <c r="M37" s="128">
        <v>0</v>
      </c>
      <c r="N37" s="128">
        <v>0</v>
      </c>
      <c r="O37" s="128">
        <v>0</v>
      </c>
      <c r="P37" s="128">
        <v>0</v>
      </c>
      <c r="Q37" s="128">
        <v>0</v>
      </c>
      <c r="R37" s="128">
        <v>0</v>
      </c>
    </row>
    <row r="38" spans="2:23" hidden="1" outlineLevel="1" collapsed="1" x14ac:dyDescent="0.25">
      <c r="B38" s="345" t="s">
        <v>54</v>
      </c>
      <c r="C38" s="97" t="s">
        <v>54</v>
      </c>
      <c r="D38" s="128" t="s">
        <v>54</v>
      </c>
      <c r="E38" s="128" t="s">
        <v>54</v>
      </c>
      <c r="F38" s="128" t="s">
        <v>54</v>
      </c>
      <c r="G38" s="128" t="s">
        <v>54</v>
      </c>
      <c r="H38" s="128" t="s">
        <v>54</v>
      </c>
      <c r="I38" s="128" t="s">
        <v>54</v>
      </c>
      <c r="J38" s="128" t="s">
        <v>54</v>
      </c>
      <c r="K38" s="128" t="s">
        <v>54</v>
      </c>
      <c r="L38" s="128" t="s">
        <v>54</v>
      </c>
      <c r="M38" s="128" t="s">
        <v>54</v>
      </c>
      <c r="N38" s="128" t="s">
        <v>54</v>
      </c>
      <c r="O38" s="128" t="s">
        <v>54</v>
      </c>
      <c r="P38" s="128" t="s">
        <v>54</v>
      </c>
      <c r="Q38" s="128" t="s">
        <v>54</v>
      </c>
      <c r="R38" s="128" t="s">
        <v>54</v>
      </c>
    </row>
    <row r="39" spans="2:23" collapsed="1" x14ac:dyDescent="0.25">
      <c r="B39" s="345" t="s">
        <v>54</v>
      </c>
      <c r="C39" s="97" t="s">
        <v>54</v>
      </c>
      <c r="D39" s="128" t="s">
        <v>54</v>
      </c>
      <c r="E39" s="128" t="s">
        <v>54</v>
      </c>
      <c r="F39" s="128" t="s">
        <v>54</v>
      </c>
      <c r="G39" s="128" t="s">
        <v>54</v>
      </c>
      <c r="H39" s="128" t="s">
        <v>54</v>
      </c>
      <c r="I39" s="128" t="s">
        <v>54</v>
      </c>
      <c r="J39" s="128" t="s">
        <v>54</v>
      </c>
      <c r="K39" s="128" t="s">
        <v>54</v>
      </c>
      <c r="L39" s="128" t="s">
        <v>54</v>
      </c>
      <c r="M39" s="128" t="s">
        <v>54</v>
      </c>
      <c r="N39" s="128" t="s">
        <v>54</v>
      </c>
      <c r="O39" s="128" t="s">
        <v>54</v>
      </c>
      <c r="P39" s="128" t="s">
        <v>54</v>
      </c>
      <c r="Q39" s="128" t="s">
        <v>54</v>
      </c>
      <c r="R39" s="128" t="s">
        <v>54</v>
      </c>
    </row>
    <row r="40" spans="2:23" x14ac:dyDescent="0.25">
      <c r="B40" s="91">
        <v>6</v>
      </c>
      <c r="C40" s="92" t="s">
        <v>199</v>
      </c>
      <c r="D40" s="438">
        <f>'TRMbd P10 Inputs FY24'!C62</f>
        <v>461.92562477419358</v>
      </c>
      <c r="E40" s="438">
        <f>'TRMbd P10 Inputs FY24'!D62</f>
        <v>736.53958175866865</v>
      </c>
      <c r="F40" s="438">
        <f>'TRMbd P10 Inputs FY24'!E62</f>
        <v>742.07181232258074</v>
      </c>
      <c r="G40" s="438">
        <f>'TRMbd P10 Inputs FY24'!F62</f>
        <v>806.34810658064498</v>
      </c>
      <c r="H40" s="438">
        <f>'TRMbd P10 Inputs FY24'!G62</f>
        <v>730.73393027586201</v>
      </c>
      <c r="I40" s="438">
        <f>'TRMbd P10 Inputs FY24'!H62</f>
        <v>720.80560577119775</v>
      </c>
      <c r="J40" s="438">
        <f>'TRMbd P10 Inputs FY24'!I62</f>
        <v>370.80427459999999</v>
      </c>
      <c r="K40" s="438">
        <f>'TRMbd P10 Inputs FY24'!I62</f>
        <v>370.80427459999999</v>
      </c>
      <c r="L40" s="438">
        <f>'TRMbd P10 Inputs FY24'!J62</f>
        <v>134.75529677419368</v>
      </c>
      <c r="M40" s="438">
        <f>'TRMbd P10 Inputs FY24'!K62</f>
        <v>21.169830400000002</v>
      </c>
      <c r="N40" s="438">
        <f>'TRMbd P10 Inputs FY24'!L62</f>
        <v>295.37796232258069</v>
      </c>
      <c r="O40" s="438">
        <f>'TRMbd P10 Inputs FY24'!M62</f>
        <v>332.43091683870983</v>
      </c>
      <c r="P40" s="438">
        <f>'TRMbd P10 Inputs FY24'!M62</f>
        <v>332.43091683870983</v>
      </c>
      <c r="Q40" s="438">
        <f>'TRMbd P10 Inputs FY24'!N62</f>
        <v>542.34642499999995</v>
      </c>
      <c r="R40" s="438">
        <f>'TRMbd P10 Inputs FY24'!O62</f>
        <v>490.77299999999997</v>
      </c>
      <c r="T40" s="346" t="s">
        <v>357</v>
      </c>
    </row>
    <row r="41" spans="2:23" x14ac:dyDescent="0.25">
      <c r="B41" s="345" t="s">
        <v>54</v>
      </c>
      <c r="C41" s="97" t="s">
        <v>54</v>
      </c>
      <c r="D41" s="128" t="s">
        <v>54</v>
      </c>
      <c r="E41" s="128" t="s">
        <v>54</v>
      </c>
      <c r="F41" s="128" t="s">
        <v>54</v>
      </c>
      <c r="G41" s="128" t="s">
        <v>54</v>
      </c>
      <c r="H41" s="128" t="s">
        <v>54</v>
      </c>
      <c r="I41" s="128" t="s">
        <v>54</v>
      </c>
      <c r="J41" s="128" t="s">
        <v>54</v>
      </c>
      <c r="K41" s="128" t="s">
        <v>54</v>
      </c>
      <c r="L41" s="128" t="s">
        <v>54</v>
      </c>
      <c r="M41" s="128" t="s">
        <v>54</v>
      </c>
      <c r="N41" s="128" t="s">
        <v>54</v>
      </c>
      <c r="O41" s="128" t="s">
        <v>54</v>
      </c>
      <c r="P41" s="128" t="s">
        <v>54</v>
      </c>
      <c r="Q41" s="128" t="s">
        <v>54</v>
      </c>
      <c r="R41" s="128" t="s">
        <v>54</v>
      </c>
    </row>
    <row r="42" spans="2:23" x14ac:dyDescent="0.25">
      <c r="B42" s="91">
        <v>8</v>
      </c>
      <c r="C42" s="92" t="s">
        <v>204</v>
      </c>
      <c r="D42" s="126">
        <f>D43+D44</f>
        <v>2447.2312461932343</v>
      </c>
      <c r="E42" s="126">
        <f t="shared" ref="E42:R42" si="1">E43+E44</f>
        <v>3003.3796156595808</v>
      </c>
      <c r="F42" s="126">
        <f t="shared" si="1"/>
        <v>3310.9757022747781</v>
      </c>
      <c r="G42" s="126">
        <f t="shared" si="1"/>
        <v>3474.2268326150906</v>
      </c>
      <c r="H42" s="126">
        <f t="shared" si="1"/>
        <v>2983.140956396634</v>
      </c>
      <c r="I42" s="126">
        <f t="shared" si="1"/>
        <v>3082.8281581492492</v>
      </c>
      <c r="J42" s="126">
        <f t="shared" si="1"/>
        <v>2493.4432679415158</v>
      </c>
      <c r="K42" s="126">
        <f t="shared" si="1"/>
        <v>2493.4432679415158</v>
      </c>
      <c r="L42" s="126">
        <f t="shared" si="1"/>
        <v>3013.536523817409</v>
      </c>
      <c r="M42" s="126">
        <f t="shared" si="1"/>
        <v>2787.6516364408494</v>
      </c>
      <c r="N42" s="126">
        <f t="shared" si="1"/>
        <v>2719.6969376762841</v>
      </c>
      <c r="O42" s="126">
        <f t="shared" si="1"/>
        <v>2661.9088052310353</v>
      </c>
      <c r="P42" s="126">
        <f t="shared" si="1"/>
        <v>2661.9088052310353</v>
      </c>
      <c r="Q42" s="126">
        <f t="shared" si="1"/>
        <v>1455.7379496789461</v>
      </c>
      <c r="R42" s="126">
        <f t="shared" si="1"/>
        <v>2868.2979999999998</v>
      </c>
    </row>
    <row r="43" spans="2:23" collapsed="1" x14ac:dyDescent="0.25">
      <c r="B43" s="94">
        <v>9</v>
      </c>
      <c r="C43" s="95" t="s">
        <v>205</v>
      </c>
      <c r="D43" s="438">
        <f>'TRMbd P10 Inputs FY24'!C63</f>
        <v>1201.4770265301875</v>
      </c>
      <c r="E43" s="438">
        <f>'TRMbd P10 Inputs FY24'!D63</f>
        <v>1316.9542267965503</v>
      </c>
      <c r="F43" s="438">
        <f>'TRMbd P10 Inputs FY24'!E63</f>
        <v>1555.3139238301346</v>
      </c>
      <c r="G43" s="438">
        <f>'TRMbd P10 Inputs FY24'!F63</f>
        <v>1656.5449922470229</v>
      </c>
      <c r="H43" s="438">
        <f>'TRMbd P10 Inputs FY24'!G63</f>
        <v>1283.3893692648401</v>
      </c>
      <c r="I43" s="438">
        <f>'TRMbd P10 Inputs FY24'!H63</f>
        <v>1350.0989732889238</v>
      </c>
      <c r="J43" s="438">
        <v>1179.5077957101273</v>
      </c>
      <c r="K43" s="438">
        <f>'TRMbd P10 Inputs FY24'!I63</f>
        <v>1179.5077957101273</v>
      </c>
      <c r="L43" s="438">
        <f>'TRMbd P10 Inputs FY24'!J63</f>
        <v>1228.8834812739924</v>
      </c>
      <c r="M43" s="438">
        <f>'TRMbd P10 Inputs FY24'!K63</f>
        <v>1125.0059651679335</v>
      </c>
      <c r="N43" s="438">
        <f>'TRMbd P10 Inputs FY24'!L63</f>
        <v>1218.0909440432451</v>
      </c>
      <c r="O43" s="438">
        <f>'TRMbd P10 Inputs FY24'!M63</f>
        <v>1229.5247554800565</v>
      </c>
      <c r="P43" s="438">
        <f>'TRMbd P10 Inputs FY24'!M63</f>
        <v>1229.5247554800565</v>
      </c>
      <c r="Q43" s="438">
        <f>'TRMbd P10 Inputs FY24'!N63</f>
        <v>92.848945304100852</v>
      </c>
      <c r="R43" s="438">
        <f>'TRMbd P10 Inputs FY24'!O63</f>
        <v>1285.0949776190616</v>
      </c>
      <c r="T43" s="346" t="s">
        <v>357</v>
      </c>
    </row>
    <row r="44" spans="2:23" x14ac:dyDescent="0.25">
      <c r="B44" s="94">
        <v>10</v>
      </c>
      <c r="C44" s="95" t="s">
        <v>219</v>
      </c>
      <c r="D44" s="438">
        <f>'TRMbd P10 Inputs FY24'!C64</f>
        <v>1245.7542196630468</v>
      </c>
      <c r="E44" s="438">
        <f>'TRMbd P10 Inputs FY24'!D64</f>
        <v>1686.4253888630308</v>
      </c>
      <c r="F44" s="438">
        <f>'TRMbd P10 Inputs FY24'!E64</f>
        <v>1755.6617784446437</v>
      </c>
      <c r="G44" s="438">
        <f>'TRMbd P10 Inputs FY24'!F64</f>
        <v>1817.6818403680677</v>
      </c>
      <c r="H44" s="438">
        <f>'TRMbd P10 Inputs FY24'!G64</f>
        <v>1699.7515871317939</v>
      </c>
      <c r="I44" s="438">
        <f>'TRMbd P10 Inputs FY24'!H64</f>
        <v>1732.7291848603254</v>
      </c>
      <c r="J44" s="438">
        <v>1313.9354722313883</v>
      </c>
      <c r="K44" s="438">
        <f>'TRMbd P10 Inputs FY24'!I64</f>
        <v>1313.9354722313883</v>
      </c>
      <c r="L44" s="438">
        <f>'TRMbd P10 Inputs FY24'!J64</f>
        <v>1784.6530425434166</v>
      </c>
      <c r="M44" s="438">
        <f>'TRMbd P10 Inputs FY24'!K64</f>
        <v>1662.6456712729159</v>
      </c>
      <c r="N44" s="438">
        <f>'TRMbd P10 Inputs FY24'!L64</f>
        <v>1501.6059936330389</v>
      </c>
      <c r="O44" s="438">
        <f>'TRMbd P10 Inputs FY24'!M64</f>
        <v>1432.3840497509791</v>
      </c>
      <c r="P44" s="438">
        <f>'TRMbd P10 Inputs FY24'!M64</f>
        <v>1432.3840497509791</v>
      </c>
      <c r="Q44" s="438">
        <f>'TRMbd P10 Inputs FY24'!N64</f>
        <v>1362.8890043748452</v>
      </c>
      <c r="R44" s="438">
        <f>'TRMbd P10 Inputs FY24'!O64</f>
        <v>1583.2030223809379</v>
      </c>
      <c r="T44" s="346" t="s">
        <v>357</v>
      </c>
      <c r="W44" s="214"/>
    </row>
    <row r="45" spans="2:23" hidden="1" outlineLevel="1" collapsed="1" x14ac:dyDescent="0.25">
      <c r="B45" s="673" t="s">
        <v>54</v>
      </c>
      <c r="C45" s="97" t="s">
        <v>63</v>
      </c>
      <c r="D45" s="128">
        <v>0</v>
      </c>
      <c r="E45" s="128">
        <v>0</v>
      </c>
      <c r="F45" s="128">
        <v>0</v>
      </c>
      <c r="G45" s="128">
        <v>0</v>
      </c>
      <c r="H45" s="128">
        <v>0</v>
      </c>
      <c r="I45" s="128">
        <v>0</v>
      </c>
      <c r="J45" s="128">
        <v>0</v>
      </c>
      <c r="K45" s="128">
        <v>0</v>
      </c>
      <c r="L45" s="128">
        <v>0</v>
      </c>
      <c r="M45" s="128">
        <v>0</v>
      </c>
      <c r="N45" s="128">
        <v>0</v>
      </c>
      <c r="O45" s="128">
        <v>0</v>
      </c>
      <c r="P45" s="438">
        <v>0</v>
      </c>
      <c r="Q45" s="438">
        <v>0</v>
      </c>
      <c r="R45" s="438">
        <v>0</v>
      </c>
    </row>
    <row r="46" spans="2:23" hidden="1" outlineLevel="1" collapsed="1" x14ac:dyDescent="0.25">
      <c r="B46" s="671"/>
      <c r="C46" s="97" t="s">
        <v>206</v>
      </c>
      <c r="D46" s="128">
        <v>83.018429516151798</v>
      </c>
      <c r="E46" s="128">
        <v>105.281921052035</v>
      </c>
      <c r="F46" s="128">
        <v>103.52994217025</v>
      </c>
      <c r="G46" s="128">
        <v>109.49849733937801</v>
      </c>
      <c r="H46" s="128">
        <v>112.47375869139699</v>
      </c>
      <c r="I46" s="128">
        <v>92.382978268012394</v>
      </c>
      <c r="J46" s="128">
        <v>75.540550912343704</v>
      </c>
      <c r="K46" s="128">
        <v>64.653010773126198</v>
      </c>
      <c r="L46" s="128">
        <v>94.738208213181693</v>
      </c>
      <c r="M46" s="128">
        <v>90.381231391936296</v>
      </c>
      <c r="N46" s="128">
        <v>91.959347529013399</v>
      </c>
      <c r="O46" s="128">
        <v>97.467385937807705</v>
      </c>
      <c r="P46" s="438">
        <v>88.002480357059795</v>
      </c>
      <c r="Q46" s="438">
        <v>83.245728862857405</v>
      </c>
      <c r="R46" s="438">
        <v>94.074989867165201</v>
      </c>
    </row>
    <row r="47" spans="2:23" hidden="1" outlineLevel="1" collapsed="1" x14ac:dyDescent="0.25">
      <c r="B47" s="671"/>
      <c r="C47" s="97" t="s">
        <v>207</v>
      </c>
      <c r="D47" s="128">
        <v>33.314043734927303</v>
      </c>
      <c r="E47" s="128">
        <v>42.2480471247925</v>
      </c>
      <c r="F47" s="128">
        <v>41.545004421737403</v>
      </c>
      <c r="G47" s="128">
        <v>43.940095597245197</v>
      </c>
      <c r="H47" s="128">
        <v>45.1340231068557</v>
      </c>
      <c r="I47" s="128">
        <v>37.0718959190215</v>
      </c>
      <c r="J47" s="128">
        <v>30.313283827715701</v>
      </c>
      <c r="K47" s="128">
        <v>25.944278168639698</v>
      </c>
      <c r="L47" s="128">
        <v>38.017014175973301</v>
      </c>
      <c r="M47" s="128">
        <v>36.268625086695302</v>
      </c>
      <c r="N47" s="128">
        <v>36.901899292384201</v>
      </c>
      <c r="O47" s="128">
        <v>39.112192037184101</v>
      </c>
      <c r="P47" s="438">
        <v>35.314068171173801</v>
      </c>
      <c r="Q47" s="438">
        <v>33.405255534779499</v>
      </c>
      <c r="R47" s="438">
        <v>37.750874655944202</v>
      </c>
    </row>
    <row r="48" spans="2:23" hidden="1" outlineLevel="1" collapsed="1" x14ac:dyDescent="0.25">
      <c r="B48" s="671"/>
      <c r="C48" s="97" t="s">
        <v>208</v>
      </c>
      <c r="D48" s="128">
        <v>132.433988005283</v>
      </c>
      <c r="E48" s="128">
        <v>167.94951134393099</v>
      </c>
      <c r="F48" s="128">
        <v>165.15469154827801</v>
      </c>
      <c r="G48" s="128">
        <v>174.67594566358801</v>
      </c>
      <c r="H48" s="128">
        <v>179.422189702439</v>
      </c>
      <c r="I48" s="128">
        <v>147.37265336316599</v>
      </c>
      <c r="J48" s="128">
        <v>120.505006800826</v>
      </c>
      <c r="K48" s="128">
        <v>103.136810743544</v>
      </c>
      <c r="L48" s="128">
        <v>151.129800976366</v>
      </c>
      <c r="M48" s="128">
        <v>144.17939466963301</v>
      </c>
      <c r="N48" s="128">
        <v>146.69686235466</v>
      </c>
      <c r="O48" s="128">
        <v>155.48348355207699</v>
      </c>
      <c r="P48" s="438">
        <v>140.384725367209</v>
      </c>
      <c r="Q48" s="438">
        <v>132.796584107505</v>
      </c>
      <c r="R48" s="438">
        <v>150.07181119032501</v>
      </c>
    </row>
    <row r="49" spans="2:18" hidden="1" outlineLevel="1" collapsed="1" x14ac:dyDescent="0.25">
      <c r="B49" s="671"/>
      <c r="C49" s="97" t="s">
        <v>209</v>
      </c>
      <c r="D49" s="128">
        <v>44.020677283235997</v>
      </c>
      <c r="E49" s="128">
        <v>55.825935245969198</v>
      </c>
      <c r="F49" s="128">
        <v>54.896945172180097</v>
      </c>
      <c r="G49" s="128">
        <v>58.061782696554801</v>
      </c>
      <c r="H49" s="128">
        <v>59.639420584597701</v>
      </c>
      <c r="I49" s="128">
        <v>48.986246746683598</v>
      </c>
      <c r="J49" s="128">
        <v>40.055518189044697</v>
      </c>
      <c r="K49" s="128">
        <v>34.282379698349303</v>
      </c>
      <c r="L49" s="128">
        <v>50.235111823370502</v>
      </c>
      <c r="M49" s="128">
        <v>47.9248167274934</v>
      </c>
      <c r="N49" s="128">
        <v>48.761615756222596</v>
      </c>
      <c r="O49" s="128">
        <v>51.682263408441003</v>
      </c>
      <c r="P49" s="438">
        <v>46.663479549065002</v>
      </c>
      <c r="Q49" s="438">
        <v>44.141203186295499</v>
      </c>
      <c r="R49" s="438">
        <v>49.8834390568719</v>
      </c>
    </row>
    <row r="50" spans="2:18" hidden="1" outlineLevel="1" collapsed="1" x14ac:dyDescent="0.25">
      <c r="B50" s="671"/>
      <c r="C50" s="97" t="s">
        <v>210</v>
      </c>
      <c r="D50" s="128">
        <v>242.05426061530801</v>
      </c>
      <c r="E50" s="128">
        <v>306.96723251614202</v>
      </c>
      <c r="F50" s="128">
        <v>301.85904201777299</v>
      </c>
      <c r="G50" s="128">
        <v>319.26137324500797</v>
      </c>
      <c r="H50" s="128">
        <v>327.93625050897799</v>
      </c>
      <c r="I50" s="128">
        <v>269.35818502508801</v>
      </c>
      <c r="J50" s="128">
        <v>220.25124185230399</v>
      </c>
      <c r="K50" s="128">
        <v>188.50677868096599</v>
      </c>
      <c r="L50" s="128">
        <v>276.225255942709</v>
      </c>
      <c r="M50" s="128">
        <v>263.52175373083702</v>
      </c>
      <c r="N50" s="128">
        <v>268.12301801578701</v>
      </c>
      <c r="O50" s="128">
        <v>284.182634805117</v>
      </c>
      <c r="P50" s="438">
        <v>256.586103101324</v>
      </c>
      <c r="Q50" s="438">
        <v>242.71699027215399</v>
      </c>
      <c r="R50" s="438">
        <v>274.29153077701801</v>
      </c>
    </row>
    <row r="51" spans="2:18" hidden="1" outlineLevel="1" collapsed="1" x14ac:dyDescent="0.25">
      <c r="B51" s="671"/>
      <c r="C51" s="97" t="s">
        <v>211</v>
      </c>
      <c r="D51" s="128">
        <v>22.442972799733301</v>
      </c>
      <c r="E51" s="128">
        <v>28.461623572568001</v>
      </c>
      <c r="F51" s="128">
        <v>27.9879984435605</v>
      </c>
      <c r="G51" s="128">
        <v>29.601521152857</v>
      </c>
      <c r="H51" s="128">
        <v>30.405845084116901</v>
      </c>
      <c r="I51" s="128">
        <v>24.9745590287753</v>
      </c>
      <c r="J51" s="128">
        <v>20.421423764379401</v>
      </c>
      <c r="K51" s="128">
        <v>17.478116252727101</v>
      </c>
      <c r="L51" s="128">
        <v>25.611265383070599</v>
      </c>
      <c r="M51" s="128">
        <v>24.433412310467499</v>
      </c>
      <c r="N51" s="128">
        <v>24.860035865570499</v>
      </c>
      <c r="O51" s="128">
        <v>26.349063746595402</v>
      </c>
      <c r="P51" s="438">
        <v>23.790347329785401</v>
      </c>
      <c r="Q51" s="438">
        <v>22.504420276940898</v>
      </c>
      <c r="R51" s="438">
        <v>25.431972768326101</v>
      </c>
    </row>
    <row r="52" spans="2:18" hidden="1" outlineLevel="1" collapsed="1" x14ac:dyDescent="0.25">
      <c r="B52" s="671"/>
      <c r="C52" s="97" t="s">
        <v>212</v>
      </c>
      <c r="D52" s="128">
        <v>108.838133157276</v>
      </c>
      <c r="E52" s="128">
        <v>138.025831243721</v>
      </c>
      <c r="F52" s="128">
        <v>135.72896641580701</v>
      </c>
      <c r="G52" s="128">
        <v>143.55381212826001</v>
      </c>
      <c r="H52" s="128">
        <v>147.454414598049</v>
      </c>
      <c r="I52" s="128">
        <v>121.115166220332</v>
      </c>
      <c r="J52" s="128">
        <v>99.034546749309996</v>
      </c>
      <c r="K52" s="128">
        <v>84.7608541447444</v>
      </c>
      <c r="L52" s="128">
        <v>124.202900255803</v>
      </c>
      <c r="M52" s="128">
        <v>118.490852627371</v>
      </c>
      <c r="N52" s="128">
        <v>120.559781361218</v>
      </c>
      <c r="O52" s="128">
        <v>127.78088420869</v>
      </c>
      <c r="P52" s="438">
        <v>115.372282167886</v>
      </c>
      <c r="Q52" s="438">
        <v>109.13612526225199</v>
      </c>
      <c r="R52" s="438">
        <v>123.33341323856099</v>
      </c>
    </row>
    <row r="53" spans="2:18" hidden="1" outlineLevel="1" collapsed="1" x14ac:dyDescent="0.25">
      <c r="B53" s="671"/>
      <c r="C53" s="97" t="s">
        <v>213</v>
      </c>
      <c r="D53" s="128">
        <v>47.274231779468998</v>
      </c>
      <c r="E53" s="128">
        <v>59.952012667660803</v>
      </c>
      <c r="F53" s="128">
        <v>58.954361227939401</v>
      </c>
      <c r="G53" s="128">
        <v>62.353110904347197</v>
      </c>
      <c r="H53" s="128">
        <v>64.047351515493304</v>
      </c>
      <c r="I53" s="128">
        <v>52.606804929620701</v>
      </c>
      <c r="J53" s="128">
        <v>43.016009016216401</v>
      </c>
      <c r="K53" s="128">
        <v>36.816179664475897</v>
      </c>
      <c r="L53" s="128">
        <v>53.947973233704502</v>
      </c>
      <c r="M53" s="128">
        <v>51.466924949537002</v>
      </c>
      <c r="N53" s="128">
        <v>52.365571532879002</v>
      </c>
      <c r="O53" s="128">
        <v>55.502083340018103</v>
      </c>
      <c r="P53" s="438">
        <v>50.112362734571001</v>
      </c>
      <c r="Q53" s="438">
        <v>47.403665714344697</v>
      </c>
      <c r="R53" s="438">
        <v>53.570308442974202</v>
      </c>
    </row>
    <row r="54" spans="2:18" hidden="1" outlineLevel="1" collapsed="1" x14ac:dyDescent="0.25">
      <c r="B54" s="671"/>
      <c r="C54" s="97" t="s">
        <v>214</v>
      </c>
      <c r="D54" s="128">
        <v>58.763611560552903</v>
      </c>
      <c r="E54" s="128">
        <v>74.5225602207626</v>
      </c>
      <c r="F54" s="128">
        <v>73.282442730327205</v>
      </c>
      <c r="G54" s="128">
        <v>77.507213779123404</v>
      </c>
      <c r="H54" s="128">
        <v>79.613217270157193</v>
      </c>
      <c r="I54" s="128">
        <v>65.392196424196101</v>
      </c>
      <c r="J54" s="128">
        <v>53.470483804075002</v>
      </c>
      <c r="K54" s="128">
        <v>45.763867534413599</v>
      </c>
      <c r="L54" s="128">
        <v>67.059318031293998</v>
      </c>
      <c r="M54" s="128">
        <v>63.975283618764102</v>
      </c>
      <c r="N54" s="128">
        <v>65.092334425640701</v>
      </c>
      <c r="O54" s="128">
        <v>68.991134142780794</v>
      </c>
      <c r="P54" s="438">
        <v>62.291512887043098</v>
      </c>
      <c r="Q54" s="438">
        <v>58.924502709610003</v>
      </c>
      <c r="R54" s="438">
        <v>66.589866784236094</v>
      </c>
    </row>
    <row r="55" spans="2:18" hidden="1" outlineLevel="1" collapsed="1" x14ac:dyDescent="0.25">
      <c r="B55" s="671"/>
      <c r="C55" s="97" t="s">
        <v>215</v>
      </c>
      <c r="D55" s="128">
        <v>58.291536700786097</v>
      </c>
      <c r="E55" s="128">
        <v>73.923886547865095</v>
      </c>
      <c r="F55" s="128">
        <v>72.693731486130901</v>
      </c>
      <c r="G55" s="128">
        <v>76.884563024617194</v>
      </c>
      <c r="H55" s="128">
        <v>78.973648030277104</v>
      </c>
      <c r="I55" s="128">
        <v>64.866871122755398</v>
      </c>
      <c r="J55" s="128">
        <v>53.040931050710597</v>
      </c>
      <c r="K55" s="128">
        <v>45.396225540074497</v>
      </c>
      <c r="L55" s="128">
        <v>66.520599982573401</v>
      </c>
      <c r="M55" s="128">
        <v>63.461341023324003</v>
      </c>
      <c r="N55" s="128">
        <v>64.569418052228002</v>
      </c>
      <c r="O55" s="128">
        <v>68.436896935252506</v>
      </c>
      <c r="P55" s="438">
        <v>61.791096788885</v>
      </c>
      <c r="Q55" s="438">
        <v>58.451135337953502</v>
      </c>
      <c r="R55" s="438">
        <v>66.054920051228294</v>
      </c>
    </row>
    <row r="56" spans="2:18" hidden="1" outlineLevel="1" collapsed="1" x14ac:dyDescent="0.25">
      <c r="B56" s="671"/>
      <c r="C56" s="97" t="s">
        <v>201</v>
      </c>
      <c r="D56" s="128">
        <v>0</v>
      </c>
      <c r="E56" s="128">
        <v>0</v>
      </c>
      <c r="F56" s="128">
        <v>0</v>
      </c>
      <c r="G56" s="128">
        <v>0</v>
      </c>
      <c r="H56" s="128">
        <v>0</v>
      </c>
      <c r="I56" s="128">
        <v>0</v>
      </c>
      <c r="J56" s="128">
        <v>0</v>
      </c>
      <c r="K56" s="128">
        <v>0</v>
      </c>
      <c r="L56" s="128">
        <v>0</v>
      </c>
      <c r="M56" s="128">
        <v>0</v>
      </c>
      <c r="N56" s="128">
        <v>0</v>
      </c>
      <c r="O56" s="128">
        <v>0</v>
      </c>
      <c r="P56" s="438">
        <v>0</v>
      </c>
      <c r="Q56" s="438">
        <v>0</v>
      </c>
      <c r="R56" s="438">
        <v>0</v>
      </c>
    </row>
    <row r="57" spans="2:18" hidden="1" outlineLevel="1" collapsed="1" x14ac:dyDescent="0.25">
      <c r="B57" s="671"/>
      <c r="C57" s="97" t="s">
        <v>216</v>
      </c>
      <c r="D57" s="128">
        <v>17.089959415591601</v>
      </c>
      <c r="E57" s="128">
        <v>21.673064263697398</v>
      </c>
      <c r="F57" s="128">
        <v>21.312406417467798</v>
      </c>
      <c r="G57" s="128">
        <v>22.541077764355499</v>
      </c>
      <c r="H57" s="128">
        <v>23.153557379461802</v>
      </c>
      <c r="I57" s="128">
        <v>19.017721227605801</v>
      </c>
      <c r="J57" s="128">
        <v>15.5505826458957</v>
      </c>
      <c r="K57" s="128">
        <v>13.3093017616476</v>
      </c>
      <c r="L57" s="128">
        <v>19.5025627791976</v>
      </c>
      <c r="M57" s="128">
        <v>18.6056467873663</v>
      </c>
      <c r="N57" s="128">
        <v>18.930513698158599</v>
      </c>
      <c r="O57" s="128">
        <v>20.0643842545451</v>
      </c>
      <c r="P57" s="438">
        <v>18.115963245015902</v>
      </c>
      <c r="Q57" s="438">
        <v>17.136750671858799</v>
      </c>
      <c r="R57" s="438">
        <v>19.366034363963099</v>
      </c>
    </row>
    <row r="58" spans="2:18" hidden="1" outlineLevel="1" collapsed="1" x14ac:dyDescent="0.25">
      <c r="B58" s="671"/>
      <c r="C58" s="97" t="s">
        <v>217</v>
      </c>
      <c r="D58" s="128">
        <v>329.93178457492002</v>
      </c>
      <c r="E58" s="128">
        <v>418.411337080468</v>
      </c>
      <c r="F58" s="128">
        <v>411.44862383265598</v>
      </c>
      <c r="G58" s="128">
        <v>435.16885161534498</v>
      </c>
      <c r="H58" s="128">
        <v>446.993133201609</v>
      </c>
      <c r="I58" s="128">
        <v>367.14836768119397</v>
      </c>
      <c r="J58" s="128">
        <v>300.21320465274698</v>
      </c>
      <c r="K58" s="128">
        <v>256.943950239012</v>
      </c>
      <c r="L58" s="128">
        <v>376.50852088359602</v>
      </c>
      <c r="M58" s="128">
        <v>359.19302664499003</v>
      </c>
      <c r="N58" s="128">
        <v>365.464774694271</v>
      </c>
      <c r="O58" s="128">
        <v>387.35481708982297</v>
      </c>
      <c r="P58" s="438">
        <v>349.73939594430902</v>
      </c>
      <c r="Q58" s="438">
        <v>330.83511747977502</v>
      </c>
      <c r="R58" s="438">
        <v>373.87275899627298</v>
      </c>
    </row>
    <row r="59" spans="2:18" hidden="1" outlineLevel="1" collapsed="1" x14ac:dyDescent="0.25">
      <c r="B59" s="671"/>
      <c r="C59" s="97" t="s">
        <v>218</v>
      </c>
      <c r="D59" s="128">
        <v>179.708219784752</v>
      </c>
      <c r="E59" s="128">
        <v>227.90152401159199</v>
      </c>
      <c r="F59" s="128">
        <v>224.10905277621799</v>
      </c>
      <c r="G59" s="128">
        <v>237.02905656793499</v>
      </c>
      <c r="H59" s="128">
        <v>243.469541217932</v>
      </c>
      <c r="I59" s="128">
        <v>199.97945829278601</v>
      </c>
      <c r="J59" s="128">
        <v>163.52101581704201</v>
      </c>
      <c r="K59" s="128">
        <v>139.95299040802001</v>
      </c>
      <c r="L59" s="128">
        <v>205.07777421007</v>
      </c>
      <c r="M59" s="128">
        <v>195.64631961916999</v>
      </c>
      <c r="N59" s="128">
        <v>199.06243388753899</v>
      </c>
      <c r="O59" s="128">
        <v>210.98556689209499</v>
      </c>
      <c r="P59" s="438">
        <v>190.49708810178001</v>
      </c>
      <c r="Q59" s="438">
        <v>180.20024982185001</v>
      </c>
      <c r="R59" s="438">
        <v>203.64211963329899</v>
      </c>
    </row>
    <row r="60" spans="2:18" hidden="1" outlineLevel="1" collapsed="1" x14ac:dyDescent="0.25">
      <c r="B60" s="345" t="s">
        <v>54</v>
      </c>
      <c r="C60" s="97" t="s">
        <v>54</v>
      </c>
      <c r="D60" s="128" t="s">
        <v>54</v>
      </c>
      <c r="E60" s="128" t="s">
        <v>54</v>
      </c>
      <c r="F60" s="128" t="s">
        <v>54</v>
      </c>
      <c r="G60" s="128" t="s">
        <v>54</v>
      </c>
      <c r="H60" s="128" t="s">
        <v>54</v>
      </c>
      <c r="I60" s="128" t="s">
        <v>54</v>
      </c>
      <c r="J60" s="128" t="s">
        <v>54</v>
      </c>
      <c r="K60" s="128" t="s">
        <v>54</v>
      </c>
      <c r="L60" s="128" t="s">
        <v>54</v>
      </c>
      <c r="M60" s="128" t="s">
        <v>54</v>
      </c>
      <c r="N60" s="128" t="s">
        <v>54</v>
      </c>
      <c r="O60" s="128" t="s">
        <v>54</v>
      </c>
      <c r="P60" s="438" t="s">
        <v>54</v>
      </c>
      <c r="Q60" s="438" t="s">
        <v>54</v>
      </c>
      <c r="R60" s="438" t="s">
        <v>54</v>
      </c>
    </row>
    <row r="61" spans="2:18" collapsed="1" x14ac:dyDescent="0.25">
      <c r="B61" s="345" t="s">
        <v>54</v>
      </c>
      <c r="C61" s="97" t="s">
        <v>54</v>
      </c>
      <c r="D61" s="128" t="s">
        <v>54</v>
      </c>
      <c r="E61" s="128" t="s">
        <v>54</v>
      </c>
      <c r="F61" s="128" t="s">
        <v>54</v>
      </c>
      <c r="G61" s="128" t="s">
        <v>54</v>
      </c>
      <c r="H61" s="128" t="s">
        <v>54</v>
      </c>
      <c r="I61" s="128" t="s">
        <v>54</v>
      </c>
      <c r="J61" s="128" t="s">
        <v>54</v>
      </c>
      <c r="K61" s="128" t="s">
        <v>54</v>
      </c>
      <c r="L61" s="128" t="s">
        <v>54</v>
      </c>
      <c r="M61" s="128" t="s">
        <v>54</v>
      </c>
      <c r="N61" s="128" t="s">
        <v>54</v>
      </c>
      <c r="O61" s="128" t="s">
        <v>54</v>
      </c>
      <c r="P61" s="128" t="s">
        <v>54</v>
      </c>
      <c r="Q61" s="128" t="s">
        <v>54</v>
      </c>
      <c r="R61" s="128" t="s">
        <v>54</v>
      </c>
    </row>
    <row r="62" spans="2:18" x14ac:dyDescent="0.25">
      <c r="B62" s="91">
        <v>11</v>
      </c>
      <c r="C62" s="92" t="s">
        <v>220</v>
      </c>
      <c r="D62" s="138">
        <v>12.000247311828</v>
      </c>
      <c r="E62" s="138">
        <v>12.000119278779501</v>
      </c>
      <c r="F62" s="138">
        <v>12.000344086021499</v>
      </c>
      <c r="G62" s="138">
        <v>12.0000967741935</v>
      </c>
      <c r="H62" s="138">
        <v>11.999678160919499</v>
      </c>
      <c r="I62" s="138">
        <v>12.016107671601601</v>
      </c>
      <c r="J62" s="138">
        <v>11.999977777777801</v>
      </c>
      <c r="K62" s="138">
        <v>11.999977777777801</v>
      </c>
      <c r="L62" s="138">
        <v>12.000139784946199</v>
      </c>
      <c r="M62" s="138">
        <v>11.999555555555601</v>
      </c>
      <c r="N62" s="138">
        <v>11.9997096774194</v>
      </c>
      <c r="O62" s="138">
        <v>12.0009777777778</v>
      </c>
      <c r="P62" s="138">
        <v>11.999333333333301</v>
      </c>
      <c r="Q62" s="138">
        <v>11.999933333333299</v>
      </c>
      <c r="R62" s="138">
        <v>12.0013595173042</v>
      </c>
    </row>
    <row r="63" spans="2:18" collapsed="1" x14ac:dyDescent="0.25">
      <c r="B63" s="94">
        <v>12</v>
      </c>
      <c r="C63" s="95" t="s">
        <v>221</v>
      </c>
      <c r="D63" s="127">
        <v>12.000247311828</v>
      </c>
      <c r="E63" s="127">
        <v>12.000119278779501</v>
      </c>
      <c r="F63" s="127">
        <v>12.000344086021499</v>
      </c>
      <c r="G63" s="127">
        <v>12.0000967741935</v>
      </c>
      <c r="H63" s="127">
        <v>11.999678160919499</v>
      </c>
      <c r="I63" s="127">
        <v>12.016107671601601</v>
      </c>
      <c r="J63" s="127">
        <v>11.999977777777801</v>
      </c>
      <c r="K63" s="127">
        <v>11.999977777777801</v>
      </c>
      <c r="L63" s="127">
        <v>12.000139784946199</v>
      </c>
      <c r="M63" s="127">
        <v>11.999555555555601</v>
      </c>
      <c r="N63" s="127">
        <v>11.9997096774194</v>
      </c>
      <c r="O63" s="127">
        <v>12.0009777777778</v>
      </c>
      <c r="P63" s="127">
        <v>11.999333333333301</v>
      </c>
      <c r="Q63" s="127">
        <v>11.999933333333299</v>
      </c>
      <c r="R63" s="127">
        <v>12.0013595173042</v>
      </c>
    </row>
    <row r="64" spans="2:18" hidden="1" outlineLevel="1" collapsed="1" x14ac:dyDescent="0.25">
      <c r="B64" s="673" t="s">
        <v>54</v>
      </c>
      <c r="C64" s="97" t="s">
        <v>63</v>
      </c>
      <c r="D64" s="128">
        <v>0</v>
      </c>
      <c r="E64" s="128">
        <v>0</v>
      </c>
      <c r="F64" s="128">
        <v>0</v>
      </c>
      <c r="G64" s="128">
        <v>0</v>
      </c>
      <c r="H64" s="128">
        <v>0</v>
      </c>
      <c r="I64" s="128">
        <v>0</v>
      </c>
      <c r="J64" s="128">
        <v>0</v>
      </c>
      <c r="K64" s="128">
        <v>0</v>
      </c>
      <c r="L64" s="128">
        <v>0</v>
      </c>
      <c r="M64" s="128">
        <v>0</v>
      </c>
      <c r="N64" s="128">
        <v>0</v>
      </c>
      <c r="O64" s="128">
        <v>0</v>
      </c>
      <c r="P64" s="128">
        <v>0</v>
      </c>
      <c r="Q64" s="128">
        <v>0</v>
      </c>
      <c r="R64" s="128">
        <v>0</v>
      </c>
    </row>
    <row r="65" spans="2:20" hidden="1" outlineLevel="1" collapsed="1" x14ac:dyDescent="0.25">
      <c r="B65" s="671"/>
      <c r="C65" s="97" t="s">
        <v>222</v>
      </c>
      <c r="D65" s="128">
        <v>12.000247311828</v>
      </c>
      <c r="E65" s="128">
        <v>12.000119278779501</v>
      </c>
      <c r="F65" s="128">
        <v>12.000344086021499</v>
      </c>
      <c r="G65" s="128">
        <v>12.0000967741935</v>
      </c>
      <c r="H65" s="128">
        <v>11.999678160919499</v>
      </c>
      <c r="I65" s="128">
        <v>12.016107671601601</v>
      </c>
      <c r="J65" s="128">
        <v>11.999977777777801</v>
      </c>
      <c r="K65" s="128">
        <v>11.999977777777801</v>
      </c>
      <c r="L65" s="128">
        <v>12.000139784946199</v>
      </c>
      <c r="M65" s="128">
        <v>11.999555555555601</v>
      </c>
      <c r="N65" s="128">
        <v>11.9997096774194</v>
      </c>
      <c r="O65" s="128">
        <v>12.0009777777778</v>
      </c>
      <c r="P65" s="128">
        <v>11.999333333333301</v>
      </c>
      <c r="Q65" s="128">
        <v>11.999933333333299</v>
      </c>
      <c r="R65" s="128">
        <v>12.0013595173042</v>
      </c>
    </row>
    <row r="66" spans="2:20" hidden="1" outlineLevel="1" collapsed="1" x14ac:dyDescent="0.25">
      <c r="B66" s="345" t="s">
        <v>54</v>
      </c>
      <c r="C66" s="97" t="s">
        <v>54</v>
      </c>
      <c r="D66" s="128" t="s">
        <v>54</v>
      </c>
      <c r="E66" s="128" t="s">
        <v>54</v>
      </c>
      <c r="F66" s="128" t="s">
        <v>54</v>
      </c>
      <c r="G66" s="128" t="s">
        <v>54</v>
      </c>
      <c r="H66" s="128" t="s">
        <v>54</v>
      </c>
      <c r="I66" s="128" t="s">
        <v>54</v>
      </c>
      <c r="J66" s="128" t="s">
        <v>54</v>
      </c>
      <c r="K66" s="128" t="s">
        <v>54</v>
      </c>
      <c r="L66" s="128" t="s">
        <v>54</v>
      </c>
      <c r="M66" s="128" t="s">
        <v>54</v>
      </c>
      <c r="N66" s="128" t="s">
        <v>54</v>
      </c>
      <c r="O66" s="128" t="s">
        <v>54</v>
      </c>
      <c r="P66" s="128" t="s">
        <v>54</v>
      </c>
      <c r="Q66" s="128" t="s">
        <v>54</v>
      </c>
      <c r="R66" s="128" t="s">
        <v>54</v>
      </c>
    </row>
    <row r="67" spans="2:20" collapsed="1" x14ac:dyDescent="0.25">
      <c r="B67" s="345" t="s">
        <v>54</v>
      </c>
      <c r="C67" s="97" t="s">
        <v>54</v>
      </c>
      <c r="D67" s="128" t="s">
        <v>54</v>
      </c>
      <c r="E67" s="128" t="s">
        <v>54</v>
      </c>
      <c r="F67" s="128" t="s">
        <v>54</v>
      </c>
      <c r="G67" s="128" t="s">
        <v>54</v>
      </c>
      <c r="H67" s="128" t="s">
        <v>54</v>
      </c>
      <c r="I67" s="128" t="s">
        <v>54</v>
      </c>
      <c r="J67" s="128" t="s">
        <v>54</v>
      </c>
      <c r="K67" s="128" t="s">
        <v>54</v>
      </c>
      <c r="L67" s="128" t="s">
        <v>54</v>
      </c>
      <c r="M67" s="128" t="s">
        <v>54</v>
      </c>
      <c r="N67" s="128" t="s">
        <v>54</v>
      </c>
      <c r="O67" s="128" t="s">
        <v>54</v>
      </c>
      <c r="P67" s="128" t="s">
        <v>54</v>
      </c>
      <c r="Q67" s="128" t="s">
        <v>54</v>
      </c>
      <c r="R67" s="128" t="s">
        <v>54</v>
      </c>
    </row>
    <row r="68" spans="2:20" x14ac:dyDescent="0.25">
      <c r="B68" s="91">
        <v>13</v>
      </c>
      <c r="C68" s="92" t="s">
        <v>223</v>
      </c>
      <c r="D68" s="126">
        <v>463.73700000000002</v>
      </c>
      <c r="E68" s="126">
        <v>467.63028987517299</v>
      </c>
      <c r="F68" s="126">
        <v>467.50968817204301</v>
      </c>
      <c r="G68" s="126">
        <v>467.66023655914</v>
      </c>
      <c r="H68" s="126">
        <v>467.77019540229901</v>
      </c>
      <c r="I68" s="126">
        <v>463.73700000000002</v>
      </c>
      <c r="J68" s="126">
        <v>463.73700000000002</v>
      </c>
      <c r="K68" s="126">
        <v>463.73700000000002</v>
      </c>
      <c r="L68" s="126">
        <v>463.73700000000002</v>
      </c>
      <c r="M68" s="126">
        <v>463.73700000000002</v>
      </c>
      <c r="N68" s="126">
        <v>478.53699999999998</v>
      </c>
      <c r="O68" s="126">
        <v>548.73699999999997</v>
      </c>
      <c r="P68" s="126">
        <v>665.63699999999994</v>
      </c>
      <c r="Q68" s="126">
        <v>463.73700000000002</v>
      </c>
      <c r="R68" s="126">
        <v>478.59136407103802</v>
      </c>
    </row>
    <row r="69" spans="2:20" collapsed="1" x14ac:dyDescent="0.25">
      <c r="B69" s="94">
        <v>14</v>
      </c>
      <c r="C69" s="95" t="s">
        <v>224</v>
      </c>
      <c r="D69" s="129">
        <v>454.3</v>
      </c>
      <c r="E69" s="129">
        <v>454.3</v>
      </c>
      <c r="F69" s="129">
        <v>454.3</v>
      </c>
      <c r="G69" s="129">
        <v>454.3</v>
      </c>
      <c r="H69" s="129">
        <v>454.3</v>
      </c>
      <c r="I69" s="129">
        <v>454.3</v>
      </c>
      <c r="J69" s="129">
        <v>454.3</v>
      </c>
      <c r="K69" s="129">
        <v>454.3</v>
      </c>
      <c r="L69" s="129">
        <v>454.3</v>
      </c>
      <c r="M69" s="129">
        <v>454.3</v>
      </c>
      <c r="N69" s="129">
        <v>469.1</v>
      </c>
      <c r="O69" s="129">
        <v>539.29999999999995</v>
      </c>
      <c r="P69" s="129">
        <v>656.2</v>
      </c>
      <c r="Q69" s="129">
        <v>454.3</v>
      </c>
      <c r="R69" s="129">
        <v>467.86338797814199</v>
      </c>
      <c r="T69" s="450" t="s">
        <v>386</v>
      </c>
    </row>
    <row r="70" spans="2:20" hidden="1" outlineLevel="1" collapsed="1" x14ac:dyDescent="0.25">
      <c r="B70" s="673" t="s">
        <v>54</v>
      </c>
      <c r="C70" s="97" t="s">
        <v>63</v>
      </c>
      <c r="D70" s="128">
        <v>0</v>
      </c>
      <c r="E70" s="128">
        <v>0</v>
      </c>
      <c r="F70" s="128">
        <v>0</v>
      </c>
      <c r="G70" s="128">
        <v>0</v>
      </c>
      <c r="H70" s="128">
        <v>0</v>
      </c>
      <c r="I70" s="128">
        <v>0</v>
      </c>
      <c r="J70" s="128">
        <v>0</v>
      </c>
      <c r="K70" s="128">
        <v>0</v>
      </c>
      <c r="L70" s="128">
        <v>0</v>
      </c>
      <c r="M70" s="128">
        <v>0</v>
      </c>
      <c r="N70" s="128">
        <v>0</v>
      </c>
      <c r="O70" s="128">
        <v>0</v>
      </c>
      <c r="P70" s="128">
        <v>0</v>
      </c>
      <c r="Q70" s="128">
        <v>0</v>
      </c>
      <c r="R70" s="128">
        <v>0</v>
      </c>
    </row>
    <row r="71" spans="2:20" hidden="1" outlineLevel="1" collapsed="1" x14ac:dyDescent="0.25">
      <c r="B71" s="671"/>
      <c r="C71" s="97" t="s">
        <v>225</v>
      </c>
      <c r="D71" s="130">
        <v>454.3</v>
      </c>
      <c r="E71" s="130">
        <v>454.3</v>
      </c>
      <c r="F71" s="130">
        <v>454.3</v>
      </c>
      <c r="G71" s="130">
        <v>454.3</v>
      </c>
      <c r="H71" s="130">
        <v>454.3</v>
      </c>
      <c r="I71" s="130">
        <v>454.3</v>
      </c>
      <c r="J71" s="130">
        <v>454.3</v>
      </c>
      <c r="K71" s="130">
        <v>454.3</v>
      </c>
      <c r="L71" s="130">
        <v>454.3</v>
      </c>
      <c r="M71" s="130">
        <v>454.3</v>
      </c>
      <c r="N71" s="130">
        <v>454.3</v>
      </c>
      <c r="O71" s="130">
        <v>454.3</v>
      </c>
      <c r="P71" s="130">
        <v>454.3</v>
      </c>
      <c r="Q71" s="130">
        <v>454.3</v>
      </c>
      <c r="R71" s="130">
        <v>454.3</v>
      </c>
    </row>
    <row r="72" spans="2:20" hidden="1" outlineLevel="1" collapsed="1" x14ac:dyDescent="0.25">
      <c r="B72" s="671"/>
      <c r="C72" s="97" t="s">
        <v>226</v>
      </c>
      <c r="D72" s="130">
        <v>0</v>
      </c>
      <c r="E72" s="130">
        <v>0</v>
      </c>
      <c r="F72" s="130">
        <v>0</v>
      </c>
      <c r="G72" s="130">
        <v>0</v>
      </c>
      <c r="H72" s="130">
        <v>0</v>
      </c>
      <c r="I72" s="130">
        <v>0</v>
      </c>
      <c r="J72" s="130">
        <v>0</v>
      </c>
      <c r="K72" s="130">
        <v>0</v>
      </c>
      <c r="L72" s="130">
        <v>0</v>
      </c>
      <c r="M72" s="130">
        <v>0</v>
      </c>
      <c r="N72" s="130">
        <v>14.8</v>
      </c>
      <c r="O72" s="130">
        <v>85</v>
      </c>
      <c r="P72" s="130">
        <v>201.9</v>
      </c>
      <c r="Q72" s="130">
        <v>0</v>
      </c>
      <c r="R72" s="130">
        <v>13.563387978142099</v>
      </c>
    </row>
    <row r="73" spans="2:20" hidden="1" outlineLevel="1" collapsed="1" x14ac:dyDescent="0.25">
      <c r="B73" s="345" t="s">
        <v>54</v>
      </c>
      <c r="C73" s="97" t="s">
        <v>54</v>
      </c>
      <c r="D73" s="128" t="s">
        <v>54</v>
      </c>
      <c r="E73" s="128" t="s">
        <v>54</v>
      </c>
      <c r="F73" s="128" t="s">
        <v>54</v>
      </c>
      <c r="G73" s="128" t="s">
        <v>54</v>
      </c>
      <c r="H73" s="128" t="s">
        <v>54</v>
      </c>
      <c r="I73" s="128" t="s">
        <v>54</v>
      </c>
      <c r="J73" s="128" t="s">
        <v>54</v>
      </c>
      <c r="K73" s="128" t="s">
        <v>54</v>
      </c>
      <c r="L73" s="128" t="s">
        <v>54</v>
      </c>
      <c r="M73" s="128" t="s">
        <v>54</v>
      </c>
      <c r="N73" s="128" t="s">
        <v>54</v>
      </c>
      <c r="O73" s="128" t="s">
        <v>54</v>
      </c>
      <c r="P73" s="128" t="s">
        <v>54</v>
      </c>
      <c r="Q73" s="128" t="s">
        <v>54</v>
      </c>
      <c r="R73" s="128" t="s">
        <v>54</v>
      </c>
    </row>
    <row r="74" spans="2:20" collapsed="1" x14ac:dyDescent="0.25">
      <c r="B74" s="94">
        <v>15</v>
      </c>
      <c r="C74" s="95" t="s">
        <v>227</v>
      </c>
      <c r="D74" s="129">
        <v>9.4369999999999994</v>
      </c>
      <c r="E74" s="129">
        <v>13.330289875173399</v>
      </c>
      <c r="F74" s="129">
        <v>13.209688172043</v>
      </c>
      <c r="G74" s="129">
        <v>13.3602365591398</v>
      </c>
      <c r="H74" s="129">
        <v>13.470195402298801</v>
      </c>
      <c r="I74" s="129">
        <v>9.4369999999999994</v>
      </c>
      <c r="J74" s="129">
        <v>9.4369999999999994</v>
      </c>
      <c r="K74" s="129">
        <v>9.4369999999999994</v>
      </c>
      <c r="L74" s="129">
        <v>9.4369999999999994</v>
      </c>
      <c r="M74" s="129">
        <v>9.4369999999999994</v>
      </c>
      <c r="N74" s="129">
        <v>9.4369999999999994</v>
      </c>
      <c r="O74" s="129">
        <v>9.4369999999999994</v>
      </c>
      <c r="P74" s="129">
        <v>9.4369999999999994</v>
      </c>
      <c r="Q74" s="129">
        <v>9.4369999999999994</v>
      </c>
      <c r="R74" s="129">
        <v>10.727976092896199</v>
      </c>
      <c r="T74" s="450" t="s">
        <v>386</v>
      </c>
    </row>
    <row r="75" spans="2:20" hidden="1" outlineLevel="1" collapsed="1" x14ac:dyDescent="0.25">
      <c r="B75" s="673" t="s">
        <v>54</v>
      </c>
      <c r="C75" s="97" t="s">
        <v>63</v>
      </c>
      <c r="D75" s="128">
        <v>0</v>
      </c>
      <c r="E75" s="128">
        <v>0</v>
      </c>
      <c r="F75" s="128">
        <v>0</v>
      </c>
      <c r="G75" s="128">
        <v>0</v>
      </c>
      <c r="H75" s="128">
        <v>0</v>
      </c>
      <c r="I75" s="128">
        <v>0</v>
      </c>
      <c r="J75" s="128">
        <v>0</v>
      </c>
      <c r="K75" s="128">
        <v>0</v>
      </c>
      <c r="L75" s="128">
        <v>0</v>
      </c>
      <c r="M75" s="128">
        <v>0</v>
      </c>
      <c r="N75" s="128">
        <v>0</v>
      </c>
      <c r="O75" s="128">
        <v>0</v>
      </c>
      <c r="P75" s="128">
        <v>0</v>
      </c>
      <c r="Q75" s="128">
        <v>0</v>
      </c>
      <c r="R75" s="128">
        <v>0</v>
      </c>
    </row>
    <row r="76" spans="2:20" hidden="1" outlineLevel="1" collapsed="1" x14ac:dyDescent="0.25">
      <c r="B76" s="671"/>
      <c r="C76" s="97" t="s">
        <v>228</v>
      </c>
      <c r="D76" s="128">
        <v>0</v>
      </c>
      <c r="E76" s="128">
        <v>3.89328987517337</v>
      </c>
      <c r="F76" s="128">
        <v>3.7726881720430101</v>
      </c>
      <c r="G76" s="128">
        <v>3.92323655913978</v>
      </c>
      <c r="H76" s="128">
        <v>4.0331954022988503</v>
      </c>
      <c r="I76" s="128">
        <v>0</v>
      </c>
      <c r="J76" s="128">
        <v>0</v>
      </c>
      <c r="K76" s="128">
        <v>0</v>
      </c>
      <c r="L76" s="128">
        <v>0</v>
      </c>
      <c r="M76" s="128">
        <v>0</v>
      </c>
      <c r="N76" s="128">
        <v>0</v>
      </c>
      <c r="O76" s="128">
        <v>0</v>
      </c>
      <c r="P76" s="128">
        <v>0</v>
      </c>
      <c r="Q76" s="128">
        <v>0</v>
      </c>
      <c r="R76" s="128">
        <v>1.29097609289617</v>
      </c>
    </row>
    <row r="77" spans="2:20" hidden="1" outlineLevel="1" collapsed="1" x14ac:dyDescent="0.25">
      <c r="B77" s="671"/>
      <c r="C77" s="97" t="s">
        <v>229</v>
      </c>
      <c r="D77" s="128">
        <v>9.4369999999999994</v>
      </c>
      <c r="E77" s="128">
        <v>9.4369999999999994</v>
      </c>
      <c r="F77" s="128">
        <v>9.4369999999999994</v>
      </c>
      <c r="G77" s="128">
        <v>9.4369999999999994</v>
      </c>
      <c r="H77" s="128">
        <v>9.4369999999999994</v>
      </c>
      <c r="I77" s="128">
        <v>9.4369999999999994</v>
      </c>
      <c r="J77" s="128">
        <v>9.4369999999999994</v>
      </c>
      <c r="K77" s="128">
        <v>9.4369999999999994</v>
      </c>
      <c r="L77" s="128">
        <v>9.4369999999999994</v>
      </c>
      <c r="M77" s="128">
        <v>9.4369999999999994</v>
      </c>
      <c r="N77" s="128">
        <v>9.4369999999999994</v>
      </c>
      <c r="O77" s="128">
        <v>9.4369999999999994</v>
      </c>
      <c r="P77" s="128">
        <v>9.4369999999999994</v>
      </c>
      <c r="Q77" s="128">
        <v>9.4369999999999994</v>
      </c>
      <c r="R77" s="128">
        <v>9.4369999999999994</v>
      </c>
    </row>
    <row r="78" spans="2:20" hidden="1" outlineLevel="1" collapsed="1" x14ac:dyDescent="0.25">
      <c r="B78" s="345" t="s">
        <v>54</v>
      </c>
      <c r="C78" s="97" t="s">
        <v>54</v>
      </c>
      <c r="D78" s="128" t="s">
        <v>54</v>
      </c>
      <c r="E78" s="128" t="s">
        <v>54</v>
      </c>
      <c r="F78" s="128" t="s">
        <v>54</v>
      </c>
      <c r="G78" s="128" t="s">
        <v>54</v>
      </c>
      <c r="H78" s="128" t="s">
        <v>54</v>
      </c>
      <c r="I78" s="128" t="s">
        <v>54</v>
      </c>
      <c r="J78" s="128" t="s">
        <v>54</v>
      </c>
      <c r="K78" s="128" t="s">
        <v>54</v>
      </c>
      <c r="L78" s="128" t="s">
        <v>54</v>
      </c>
      <c r="M78" s="128" t="s">
        <v>54</v>
      </c>
      <c r="N78" s="128" t="s">
        <v>54</v>
      </c>
      <c r="O78" s="128" t="s">
        <v>54</v>
      </c>
      <c r="P78" s="128" t="s">
        <v>54</v>
      </c>
      <c r="Q78" s="128" t="s">
        <v>54</v>
      </c>
      <c r="R78" s="128" t="s">
        <v>54</v>
      </c>
    </row>
    <row r="79" spans="2:20" collapsed="1" x14ac:dyDescent="0.25">
      <c r="B79" s="345" t="s">
        <v>54</v>
      </c>
      <c r="C79" s="97" t="s">
        <v>54</v>
      </c>
      <c r="D79" s="128" t="s">
        <v>54</v>
      </c>
      <c r="E79" s="128" t="s">
        <v>54</v>
      </c>
      <c r="F79" s="128" t="s">
        <v>54</v>
      </c>
      <c r="G79" s="128" t="s">
        <v>54</v>
      </c>
      <c r="H79" s="128" t="s">
        <v>54</v>
      </c>
      <c r="I79" s="128" t="s">
        <v>54</v>
      </c>
      <c r="J79" s="128" t="s">
        <v>54</v>
      </c>
      <c r="K79" s="128" t="s">
        <v>54</v>
      </c>
      <c r="L79" s="128" t="s">
        <v>54</v>
      </c>
      <c r="M79" s="128" t="s">
        <v>54</v>
      </c>
      <c r="N79" s="128" t="s">
        <v>54</v>
      </c>
      <c r="O79" s="128" t="s">
        <v>54</v>
      </c>
      <c r="P79" s="128" t="s">
        <v>54</v>
      </c>
      <c r="Q79" s="128" t="s">
        <v>54</v>
      </c>
      <c r="R79" s="128" t="s">
        <v>54</v>
      </c>
    </row>
    <row r="80" spans="2:20" x14ac:dyDescent="0.25">
      <c r="B80" s="91">
        <v>16</v>
      </c>
      <c r="C80" s="92" t="s">
        <v>230</v>
      </c>
      <c r="D80" s="440">
        <f>'TRMbd P10 Inputs FY24'!C67</f>
        <v>134.7803817117636</v>
      </c>
      <c r="E80" s="440">
        <f>'TRMbd P10 Inputs FY24'!D67</f>
        <v>134.32827747099395</v>
      </c>
      <c r="F80" s="440">
        <f>'TRMbd P10 Inputs FY24'!E67</f>
        <v>135.72784477007644</v>
      </c>
      <c r="G80" s="440">
        <f>'TRMbd P10 Inputs FY24'!F67</f>
        <v>134.50255300018199</v>
      </c>
      <c r="H80" s="440">
        <f>'TRMbd P10 Inputs FY24'!G67</f>
        <v>135.53997594423387</v>
      </c>
      <c r="I80" s="440">
        <f>'TRMbd P10 Inputs FY24'!H67</f>
        <v>133.20209797974294</v>
      </c>
      <c r="J80" s="440">
        <f>'TRMbd P10 Inputs FY24'!I67</f>
        <v>131.82718218358679</v>
      </c>
      <c r="K80" s="440">
        <f>'TRMbd P10 Inputs FY24'!I67</f>
        <v>131.82718218358679</v>
      </c>
      <c r="L80" s="440">
        <f>'TRMbd P10 Inputs FY24'!J67</f>
        <v>133.54124660054805</v>
      </c>
      <c r="M80" s="440">
        <f>'TRMbd P10 Inputs FY24'!K67</f>
        <v>132.53184623645376</v>
      </c>
      <c r="N80" s="440">
        <f>'TRMbd P10 Inputs FY24'!L67</f>
        <v>134.29675790440754</v>
      </c>
      <c r="O80" s="440">
        <f>'TRMbd P10 Inputs FY24'!M67</f>
        <v>133.59387109230315</v>
      </c>
      <c r="P80" s="440">
        <f>'TRMbd P10 Inputs FY24'!M67</f>
        <v>133.59387109230315</v>
      </c>
      <c r="Q80" s="440">
        <f>'TRMbd P10 Inputs FY24'!N67</f>
        <v>135.57470839703257</v>
      </c>
      <c r="R80" s="440">
        <f>'TRMbd P10 Inputs FY24'!O67</f>
        <v>134.11899999999997</v>
      </c>
      <c r="T80" s="346" t="s">
        <v>357</v>
      </c>
    </row>
    <row r="81" spans="1:22" ht="15.75" thickBot="1" x14ac:dyDescent="0.3">
      <c r="B81" s="187"/>
      <c r="C81" s="196"/>
      <c r="D81" s="197"/>
      <c r="E81" s="197"/>
      <c r="F81" s="197"/>
      <c r="G81" s="197"/>
      <c r="H81" s="197"/>
      <c r="I81" s="197"/>
      <c r="J81" s="197"/>
      <c r="K81" s="197"/>
      <c r="L81" s="197"/>
      <c r="M81" s="197"/>
      <c r="N81" s="197"/>
      <c r="O81" s="197"/>
      <c r="P81" s="197"/>
      <c r="Q81" s="197"/>
      <c r="R81" s="197"/>
      <c r="S81" s="187"/>
      <c r="T81" s="187"/>
      <c r="U81" s="200"/>
    </row>
    <row r="82" spans="1:22" x14ac:dyDescent="0.25">
      <c r="B82" s="189"/>
      <c r="C82" s="190"/>
      <c r="D82" s="191"/>
      <c r="E82" s="191"/>
      <c r="F82" s="191"/>
      <c r="G82" s="191"/>
      <c r="H82" s="191"/>
      <c r="I82" s="191"/>
      <c r="J82" s="191"/>
      <c r="K82" s="191"/>
      <c r="L82" s="191"/>
      <c r="M82" s="191"/>
      <c r="N82" s="191"/>
      <c r="O82" s="191"/>
      <c r="P82" s="191"/>
      <c r="Q82" s="191"/>
      <c r="R82" s="191"/>
      <c r="S82" s="186"/>
      <c r="T82" s="186"/>
      <c r="U82" s="212"/>
    </row>
    <row r="83" spans="1:22" x14ac:dyDescent="0.25">
      <c r="B83" s="192"/>
      <c r="C83" s="443" t="s">
        <v>275</v>
      </c>
      <c r="D83" s="198" t="s">
        <v>0</v>
      </c>
      <c r="E83" s="198" t="s">
        <v>1</v>
      </c>
      <c r="F83" s="198" t="s">
        <v>2</v>
      </c>
      <c r="G83" s="198" t="s">
        <v>3</v>
      </c>
      <c r="H83" s="198" t="s">
        <v>4</v>
      </c>
      <c r="I83" s="198" t="s">
        <v>5</v>
      </c>
      <c r="J83" s="198" t="s">
        <v>56</v>
      </c>
      <c r="K83" s="198" t="s">
        <v>57</v>
      </c>
      <c r="L83" s="198" t="s">
        <v>7</v>
      </c>
      <c r="M83" s="198" t="s">
        <v>8</v>
      </c>
      <c r="N83" s="198" t="s">
        <v>9</v>
      </c>
      <c r="O83" s="198" t="s">
        <v>58</v>
      </c>
      <c r="P83" s="198" t="s">
        <v>59</v>
      </c>
      <c r="Q83" s="198" t="s">
        <v>11</v>
      </c>
      <c r="R83" s="198" t="s">
        <v>49</v>
      </c>
      <c r="S83" s="187"/>
      <c r="T83" s="187"/>
      <c r="U83" s="199"/>
    </row>
    <row r="84" spans="1:22" x14ac:dyDescent="0.25">
      <c r="B84" s="192"/>
      <c r="C84" s="135" t="s">
        <v>253</v>
      </c>
      <c r="D84" s="137">
        <f t="array" ref="D84:R84">TRANSPOSE('P10 T1SFCO'!F2:F16)</f>
        <v>5500.9151959999999</v>
      </c>
      <c r="E84" s="137">
        <v>7472.0973260000001</v>
      </c>
      <c r="F84" s="137">
        <v>7781.8011219999999</v>
      </c>
      <c r="G84" s="137">
        <v>8059.2253019999998</v>
      </c>
      <c r="H84" s="137">
        <v>7531.7072250000001</v>
      </c>
      <c r="I84" s="137">
        <v>7679.2205089999998</v>
      </c>
      <c r="J84" s="137">
        <v>6009.715749</v>
      </c>
      <c r="K84" s="137">
        <v>5602.082692</v>
      </c>
      <c r="L84" s="137">
        <v>7911.4829929999996</v>
      </c>
      <c r="M84" s="137">
        <v>7365.7274120000002</v>
      </c>
      <c r="N84" s="137">
        <v>6645.3750110000001</v>
      </c>
      <c r="O84" s="137">
        <v>6395.4083419999997</v>
      </c>
      <c r="P84" s="137">
        <v>6279.7928549999997</v>
      </c>
      <c r="Q84" s="137">
        <v>6024.8750339999997</v>
      </c>
      <c r="R84" s="136">
        <v>7009.6605790833319</v>
      </c>
      <c r="S84" s="187"/>
      <c r="T84" s="187" t="s">
        <v>377</v>
      </c>
      <c r="U84" s="199"/>
    </row>
    <row r="85" spans="1:22" s="450" customFormat="1" x14ac:dyDescent="0.25">
      <c r="A85" s="187"/>
      <c r="B85" s="192"/>
      <c r="C85" s="466"/>
      <c r="D85" s="467"/>
      <c r="E85" s="467"/>
      <c r="F85" s="467"/>
      <c r="G85" s="467"/>
      <c r="H85" s="467"/>
      <c r="I85" s="467"/>
      <c r="J85" s="467"/>
      <c r="K85" s="467"/>
      <c r="L85" s="467"/>
      <c r="M85" s="467"/>
      <c r="N85" s="467"/>
      <c r="O85" s="467"/>
      <c r="P85" s="467"/>
      <c r="Q85" s="467"/>
      <c r="R85" s="467"/>
      <c r="S85" s="187"/>
      <c r="T85" s="187"/>
      <c r="U85" s="199"/>
      <c r="V85" s="187"/>
    </row>
    <row r="86" spans="1:22" x14ac:dyDescent="0.25">
      <c r="B86" s="192"/>
      <c r="C86" s="213" t="s">
        <v>360</v>
      </c>
      <c r="D86" s="217">
        <f>D88+D87</f>
        <v>5862.111719077041</v>
      </c>
      <c r="E86" s="217">
        <f t="shared" ref="E86:R86" si="2">E88+E87</f>
        <v>7079.0077495078285</v>
      </c>
      <c r="F86" s="217">
        <f t="shared" si="2"/>
        <v>8064.046437324424</v>
      </c>
      <c r="G86" s="217">
        <f t="shared" si="2"/>
        <v>8287.264886013123</v>
      </c>
      <c r="H86" s="217">
        <f t="shared" si="2"/>
        <v>7383.1341327316732</v>
      </c>
      <c r="I86" s="217">
        <f t="shared" si="2"/>
        <v>7111.6518888180899</v>
      </c>
      <c r="J86" s="217">
        <f t="shared" si="2"/>
        <v>5953.4219788917699</v>
      </c>
      <c r="K86" s="217">
        <f t="shared" si="2"/>
        <v>5953.4219788917699</v>
      </c>
      <c r="L86" s="217">
        <f t="shared" si="2"/>
        <v>6096.4884556330107</v>
      </c>
      <c r="M86" s="217">
        <f t="shared" si="2"/>
        <v>5983.1978464106369</v>
      </c>
      <c r="N86" s="217">
        <f t="shared" si="2"/>
        <v>6401.603640430154</v>
      </c>
      <c r="O86" s="217">
        <f t="shared" si="2"/>
        <v>6310.1254728215454</v>
      </c>
      <c r="P86" s="217">
        <f t="shared" si="2"/>
        <v>6310.1238283771008</v>
      </c>
      <c r="Q86" s="217">
        <f t="shared" si="2"/>
        <v>4936.6167733537559</v>
      </c>
      <c r="R86" s="217">
        <f t="shared" si="2"/>
        <v>6704.5608946948987</v>
      </c>
      <c r="S86" s="187"/>
      <c r="T86" s="187"/>
      <c r="U86" s="199"/>
    </row>
    <row r="87" spans="1:22" x14ac:dyDescent="0.25">
      <c r="B87" s="192"/>
      <c r="C87" s="139" t="s">
        <v>324</v>
      </c>
      <c r="D87" s="140">
        <f t="shared" ref="D87:R87" si="3">D9+D10+D40+D43+D44+D62</f>
        <v>5727.3313373652772</v>
      </c>
      <c r="E87" s="140">
        <f t="shared" si="3"/>
        <v>6944.6794720368343</v>
      </c>
      <c r="F87" s="140">
        <f t="shared" si="3"/>
        <v>7928.3185925543476</v>
      </c>
      <c r="G87" s="140">
        <f t="shared" si="3"/>
        <v>8152.7623330129418</v>
      </c>
      <c r="H87" s="140">
        <f t="shared" si="3"/>
        <v>7247.5941567874397</v>
      </c>
      <c r="I87" s="140">
        <f t="shared" si="3"/>
        <v>6978.4497908383473</v>
      </c>
      <c r="J87" s="140">
        <f t="shared" si="3"/>
        <v>5821.5947967081829</v>
      </c>
      <c r="K87" s="140">
        <f t="shared" si="3"/>
        <v>5821.5947967081829</v>
      </c>
      <c r="L87" s="140">
        <f t="shared" si="3"/>
        <v>5962.9472090324625</v>
      </c>
      <c r="M87" s="140">
        <f t="shared" si="3"/>
        <v>5850.666000174183</v>
      </c>
      <c r="N87" s="140">
        <f t="shared" si="3"/>
        <v>6267.306882525746</v>
      </c>
      <c r="O87" s="140">
        <f t="shared" si="3"/>
        <v>6176.5316017292425</v>
      </c>
      <c r="P87" s="140">
        <f t="shared" si="3"/>
        <v>6176.529957284798</v>
      </c>
      <c r="Q87" s="140">
        <f t="shared" si="3"/>
        <v>4801.0420649567232</v>
      </c>
      <c r="R87" s="140">
        <f t="shared" si="3"/>
        <v>6570.441894694899</v>
      </c>
      <c r="S87" s="187"/>
      <c r="T87" s="187" t="s">
        <v>382</v>
      </c>
      <c r="U87" s="199"/>
    </row>
    <row r="88" spans="1:22" x14ac:dyDescent="0.25">
      <c r="B88" s="192"/>
      <c r="C88" s="139" t="s">
        <v>359</v>
      </c>
      <c r="D88" s="140">
        <f t="shared" ref="D88:R88" si="4">D80</f>
        <v>134.7803817117636</v>
      </c>
      <c r="E88" s="140">
        <f t="shared" si="4"/>
        <v>134.32827747099395</v>
      </c>
      <c r="F88" s="140">
        <f t="shared" si="4"/>
        <v>135.72784477007644</v>
      </c>
      <c r="G88" s="140">
        <f t="shared" si="4"/>
        <v>134.50255300018199</v>
      </c>
      <c r="H88" s="140">
        <f t="shared" si="4"/>
        <v>135.53997594423387</v>
      </c>
      <c r="I88" s="140">
        <f t="shared" si="4"/>
        <v>133.20209797974294</v>
      </c>
      <c r="J88" s="140">
        <f t="shared" si="4"/>
        <v>131.82718218358679</v>
      </c>
      <c r="K88" s="140">
        <f t="shared" si="4"/>
        <v>131.82718218358679</v>
      </c>
      <c r="L88" s="140">
        <f t="shared" si="4"/>
        <v>133.54124660054805</v>
      </c>
      <c r="M88" s="140">
        <f t="shared" si="4"/>
        <v>132.53184623645376</v>
      </c>
      <c r="N88" s="140">
        <f t="shared" si="4"/>
        <v>134.29675790440754</v>
      </c>
      <c r="O88" s="140">
        <f t="shared" si="4"/>
        <v>133.59387109230315</v>
      </c>
      <c r="P88" s="140">
        <f t="shared" si="4"/>
        <v>133.59387109230315</v>
      </c>
      <c r="Q88" s="140">
        <f t="shared" si="4"/>
        <v>135.57470839703257</v>
      </c>
      <c r="R88" s="140">
        <f t="shared" si="4"/>
        <v>134.11899999999997</v>
      </c>
      <c r="S88" s="187"/>
      <c r="T88" s="187" t="s">
        <v>382</v>
      </c>
      <c r="U88" s="199"/>
    </row>
    <row r="89" spans="1:22" x14ac:dyDescent="0.25">
      <c r="B89" s="192"/>
      <c r="C89" s="133" t="s">
        <v>283</v>
      </c>
      <c r="D89" s="132">
        <f>$R$89</f>
        <v>346.2606638468485</v>
      </c>
      <c r="E89" s="132">
        <f t="shared" ref="E89:Q89" si="5">$R$89</f>
        <v>346.2606638468485</v>
      </c>
      <c r="F89" s="132">
        <f t="shared" si="5"/>
        <v>346.2606638468485</v>
      </c>
      <c r="G89" s="132">
        <f t="shared" si="5"/>
        <v>346.2606638468485</v>
      </c>
      <c r="H89" s="132">
        <f t="shared" si="5"/>
        <v>346.2606638468485</v>
      </c>
      <c r="I89" s="132">
        <f t="shared" si="5"/>
        <v>346.2606638468485</v>
      </c>
      <c r="J89" s="132">
        <f t="shared" si="5"/>
        <v>346.2606638468485</v>
      </c>
      <c r="K89" s="132">
        <f t="shared" si="5"/>
        <v>346.2606638468485</v>
      </c>
      <c r="L89" s="132">
        <f t="shared" si="5"/>
        <v>346.2606638468485</v>
      </c>
      <c r="M89" s="132">
        <f t="shared" si="5"/>
        <v>346.2606638468485</v>
      </c>
      <c r="N89" s="132">
        <f t="shared" si="5"/>
        <v>346.2606638468485</v>
      </c>
      <c r="O89" s="132">
        <f t="shared" si="5"/>
        <v>346.2606638468485</v>
      </c>
      <c r="P89" s="132">
        <f t="shared" si="5"/>
        <v>346.2606638468485</v>
      </c>
      <c r="Q89" s="132">
        <f t="shared" si="5"/>
        <v>346.2606638468485</v>
      </c>
      <c r="R89" s="132">
        <f>'TRMbd P10 Inputs FY24'!C109</f>
        <v>346.2606638468485</v>
      </c>
      <c r="S89" s="187"/>
      <c r="T89" s="187" t="s">
        <v>378</v>
      </c>
      <c r="U89" s="199"/>
    </row>
    <row r="90" spans="1:22" x14ac:dyDescent="0.25">
      <c r="B90" s="192"/>
      <c r="C90" s="203" t="s">
        <v>254</v>
      </c>
      <c r="D90" s="204">
        <f>D89+D86</f>
        <v>6208.3723829238897</v>
      </c>
      <c r="E90" s="204">
        <f t="shared" ref="E90:R90" si="6">E89+E86</f>
        <v>7425.2684133546773</v>
      </c>
      <c r="F90" s="204">
        <f t="shared" si="6"/>
        <v>8410.3071011712727</v>
      </c>
      <c r="G90" s="204">
        <f t="shared" si="6"/>
        <v>8633.5255498599709</v>
      </c>
      <c r="H90" s="204">
        <f t="shared" si="6"/>
        <v>7729.3947965785219</v>
      </c>
      <c r="I90" s="204">
        <f t="shared" si="6"/>
        <v>7457.9125526649386</v>
      </c>
      <c r="J90" s="204">
        <f t="shared" si="6"/>
        <v>6299.6826427386186</v>
      </c>
      <c r="K90" s="204">
        <f t="shared" si="6"/>
        <v>6299.6826427386186</v>
      </c>
      <c r="L90" s="204">
        <f t="shared" si="6"/>
        <v>6442.7491194798595</v>
      </c>
      <c r="M90" s="204">
        <f t="shared" si="6"/>
        <v>6329.4585102574856</v>
      </c>
      <c r="N90" s="204">
        <f t="shared" si="6"/>
        <v>6747.8643042770027</v>
      </c>
      <c r="O90" s="204">
        <f t="shared" si="6"/>
        <v>6656.3861366683941</v>
      </c>
      <c r="P90" s="204">
        <f t="shared" si="6"/>
        <v>6656.3844922239496</v>
      </c>
      <c r="Q90" s="204">
        <f t="shared" si="6"/>
        <v>5282.8774372006046</v>
      </c>
      <c r="R90" s="205">
        <f t="shared" si="6"/>
        <v>7050.8215585417474</v>
      </c>
      <c r="S90" s="187"/>
      <c r="T90" s="187"/>
      <c r="U90" s="199"/>
    </row>
    <row r="91" spans="1:22" ht="15.75" thickBot="1" x14ac:dyDescent="0.3">
      <c r="B91" s="193"/>
      <c r="C91" s="194"/>
      <c r="D91" s="195"/>
      <c r="E91" s="195"/>
      <c r="F91" s="195"/>
      <c r="G91" s="195"/>
      <c r="H91" s="195"/>
      <c r="I91" s="195"/>
      <c r="J91" s="195"/>
      <c r="K91" s="195"/>
      <c r="L91" s="195"/>
      <c r="M91" s="195"/>
      <c r="N91" s="195"/>
      <c r="O91" s="195"/>
      <c r="P91" s="195"/>
      <c r="Q91" s="195"/>
      <c r="R91" s="195"/>
      <c r="S91" s="188"/>
      <c r="T91" s="188"/>
      <c r="U91" s="206"/>
    </row>
    <row r="92" spans="1:22" x14ac:dyDescent="0.25">
      <c r="B92" s="187"/>
      <c r="C92" s="196"/>
      <c r="D92" s="197"/>
      <c r="E92" s="197"/>
      <c r="F92" s="197"/>
      <c r="G92" s="197"/>
      <c r="H92" s="197"/>
      <c r="I92" s="197"/>
      <c r="J92" s="197"/>
      <c r="K92" s="197"/>
      <c r="L92" s="197"/>
      <c r="M92" s="197"/>
      <c r="N92" s="197"/>
      <c r="O92" s="197"/>
      <c r="P92" s="197"/>
      <c r="Q92" s="197"/>
      <c r="R92" s="197"/>
      <c r="S92" s="187"/>
      <c r="T92" s="187"/>
      <c r="U92" s="200"/>
    </row>
    <row r="93" spans="1:22" x14ac:dyDescent="0.25">
      <c r="B93" s="187"/>
      <c r="D93" s="200"/>
      <c r="E93" s="200"/>
      <c r="F93" s="200"/>
      <c r="G93" s="200"/>
      <c r="H93" s="200"/>
      <c r="I93" s="200"/>
      <c r="J93" s="200"/>
      <c r="K93" s="200"/>
      <c r="L93" s="200"/>
      <c r="M93" s="200"/>
      <c r="N93" s="200"/>
      <c r="O93" s="200"/>
      <c r="P93" s="200"/>
      <c r="Q93" s="200"/>
      <c r="R93" s="200"/>
      <c r="S93" s="187"/>
      <c r="T93" s="187"/>
    </row>
    <row r="94" spans="1:22" x14ac:dyDescent="0.25">
      <c r="B94" s="187"/>
      <c r="C94" s="187"/>
      <c r="D94" s="200"/>
      <c r="E94" s="200"/>
      <c r="F94" s="200"/>
      <c r="G94" s="200"/>
      <c r="H94" s="200"/>
      <c r="I94" s="200"/>
      <c r="J94" s="200"/>
      <c r="K94" s="200"/>
      <c r="L94" s="200"/>
      <c r="M94" s="200"/>
      <c r="N94" s="200"/>
      <c r="O94" s="200"/>
      <c r="P94" s="200"/>
      <c r="Q94" s="200"/>
      <c r="R94" s="200"/>
      <c r="S94" s="187"/>
      <c r="T94" s="187"/>
    </row>
    <row r="95" spans="1:22" x14ac:dyDescent="0.25">
      <c r="B95" s="187"/>
      <c r="C95" s="187"/>
      <c r="D95" s="200"/>
      <c r="E95" s="200"/>
      <c r="F95" s="200"/>
      <c r="G95" s="200"/>
      <c r="H95" s="200"/>
      <c r="I95" s="200"/>
      <c r="J95" s="200"/>
      <c r="K95" s="200"/>
      <c r="L95" s="200"/>
      <c r="M95" s="200"/>
      <c r="N95" s="200"/>
      <c r="O95" s="200"/>
      <c r="P95" s="200"/>
      <c r="Q95" s="200"/>
      <c r="R95" s="200"/>
      <c r="S95" s="187"/>
      <c r="T95" s="187"/>
    </row>
    <row r="96" spans="1:22" x14ac:dyDescent="0.25">
      <c r="B96" s="187"/>
      <c r="C96" s="187"/>
      <c r="D96" s="200"/>
      <c r="E96" s="200"/>
      <c r="F96" s="200"/>
      <c r="G96" s="200"/>
      <c r="H96" s="200"/>
      <c r="I96" s="200"/>
      <c r="J96" s="200"/>
      <c r="K96" s="200"/>
      <c r="L96" s="200"/>
      <c r="M96" s="200"/>
      <c r="N96" s="200"/>
      <c r="O96" s="200"/>
      <c r="P96" s="200"/>
      <c r="Q96" s="200"/>
      <c r="R96" s="200"/>
      <c r="S96" s="187"/>
      <c r="T96" s="187"/>
    </row>
    <row r="97" spans="2:27" x14ac:dyDescent="0.25">
      <c r="B97" s="187"/>
      <c r="C97" s="187"/>
      <c r="D97" s="200"/>
      <c r="E97" s="200"/>
      <c r="F97" s="200"/>
      <c r="G97" s="200"/>
      <c r="H97" s="200"/>
      <c r="I97" s="200"/>
      <c r="J97" s="200"/>
      <c r="K97" s="200"/>
      <c r="L97" s="200"/>
      <c r="M97" s="200"/>
      <c r="N97" s="200"/>
      <c r="O97" s="200"/>
      <c r="P97" s="200"/>
      <c r="Q97" s="200"/>
      <c r="R97" s="200"/>
      <c r="S97" s="187"/>
      <c r="T97" s="187"/>
    </row>
    <row r="98" spans="2:27" x14ac:dyDescent="0.25">
      <c r="B98" s="187"/>
      <c r="C98" s="187"/>
      <c r="D98" s="200"/>
      <c r="E98" s="200"/>
      <c r="F98" s="200"/>
      <c r="G98" s="200"/>
      <c r="H98" s="200"/>
      <c r="I98" s="200"/>
      <c r="J98" s="200"/>
      <c r="K98" s="200"/>
      <c r="L98" s="200"/>
      <c r="M98" s="200"/>
      <c r="N98" s="200"/>
      <c r="O98" s="200"/>
      <c r="P98" s="200"/>
      <c r="Q98" s="200"/>
      <c r="R98" s="200"/>
      <c r="S98" s="187"/>
      <c r="T98" s="187"/>
    </row>
    <row r="99" spans="2:27" x14ac:dyDescent="0.25">
      <c r="B99" s="187"/>
      <c r="C99" s="187"/>
      <c r="D99" s="200"/>
      <c r="E99" s="200"/>
      <c r="F99" s="200"/>
      <c r="G99" s="200"/>
      <c r="H99" s="200"/>
      <c r="I99" s="200"/>
      <c r="J99" s="200"/>
      <c r="K99" s="200"/>
      <c r="L99" s="200"/>
      <c r="M99" s="200"/>
      <c r="N99" s="200"/>
      <c r="O99" s="200"/>
      <c r="P99" s="200"/>
      <c r="Q99" s="200"/>
      <c r="R99" s="200"/>
      <c r="S99" s="187"/>
      <c r="T99" s="187"/>
    </row>
    <row r="100" spans="2:27" x14ac:dyDescent="0.25">
      <c r="B100" s="187"/>
      <c r="C100" s="187"/>
      <c r="D100" s="200"/>
      <c r="E100" s="200"/>
      <c r="F100" s="200"/>
      <c r="G100" s="200"/>
      <c r="H100" s="200"/>
      <c r="I100" s="200"/>
      <c r="J100" s="200"/>
      <c r="K100" s="200"/>
      <c r="L100" s="200"/>
      <c r="M100" s="200"/>
      <c r="N100" s="200"/>
      <c r="O100" s="200"/>
      <c r="P100" s="200"/>
      <c r="Q100" s="200"/>
      <c r="R100" s="200"/>
      <c r="S100" s="187"/>
      <c r="T100" s="187"/>
    </row>
    <row r="101" spans="2:27" s="187" customFormat="1" x14ac:dyDescent="0.25">
      <c r="D101" s="200"/>
      <c r="E101" s="200"/>
      <c r="F101" s="200"/>
      <c r="G101" s="200"/>
      <c r="H101" s="200"/>
      <c r="I101" s="200"/>
      <c r="J101" s="200"/>
      <c r="K101" s="200"/>
      <c r="L101" s="200"/>
      <c r="M101" s="200"/>
      <c r="N101" s="200"/>
      <c r="O101" s="200"/>
      <c r="P101" s="200"/>
      <c r="Q101" s="200"/>
      <c r="R101" s="200"/>
      <c r="W101" s="346"/>
      <c r="X101" s="346"/>
      <c r="Y101" s="346"/>
      <c r="Z101" s="346"/>
      <c r="AA101" s="346"/>
    </row>
    <row r="102" spans="2:27" s="187" customFormat="1" x14ac:dyDescent="0.25">
      <c r="D102" s="200"/>
      <c r="E102" s="200"/>
      <c r="F102" s="200"/>
      <c r="G102" s="200"/>
      <c r="H102" s="200"/>
      <c r="I102" s="200"/>
      <c r="J102" s="200"/>
      <c r="K102" s="200"/>
      <c r="L102" s="200"/>
      <c r="M102" s="200"/>
      <c r="N102" s="200"/>
      <c r="O102" s="200"/>
      <c r="P102" s="200"/>
      <c r="Q102" s="200"/>
      <c r="R102" s="200"/>
      <c r="W102" s="346"/>
      <c r="X102" s="346"/>
      <c r="Y102" s="346"/>
      <c r="Z102" s="346"/>
      <c r="AA102" s="346"/>
    </row>
    <row r="103" spans="2:27" s="187" customFormat="1" x14ac:dyDescent="0.25">
      <c r="D103" s="200"/>
      <c r="E103" s="200"/>
      <c r="F103" s="200"/>
      <c r="G103" s="200"/>
      <c r="H103" s="200"/>
      <c r="I103" s="200"/>
      <c r="J103" s="200"/>
      <c r="K103" s="200"/>
      <c r="L103" s="200"/>
      <c r="M103" s="200"/>
      <c r="N103" s="200"/>
      <c r="O103" s="200"/>
      <c r="P103" s="200"/>
      <c r="Q103" s="200"/>
      <c r="R103" s="200"/>
      <c r="W103" s="346"/>
      <c r="X103" s="346"/>
      <c r="Y103" s="346"/>
      <c r="Z103" s="346"/>
      <c r="AA103" s="346"/>
    </row>
    <row r="104" spans="2:27" s="187" customFormat="1" x14ac:dyDescent="0.25">
      <c r="D104" s="200"/>
      <c r="E104" s="200"/>
      <c r="F104" s="200"/>
      <c r="G104" s="200"/>
      <c r="H104" s="200"/>
      <c r="I104" s="200"/>
      <c r="J104" s="200"/>
      <c r="K104" s="200"/>
      <c r="L104" s="200"/>
      <c r="M104" s="200"/>
      <c r="N104" s="200"/>
      <c r="O104" s="200"/>
      <c r="P104" s="200"/>
      <c r="Q104" s="200"/>
      <c r="R104" s="200"/>
      <c r="W104" s="346"/>
      <c r="X104" s="346"/>
      <c r="Y104" s="346"/>
      <c r="Z104" s="346"/>
      <c r="AA104" s="346"/>
    </row>
    <row r="105" spans="2:27" s="187" customFormat="1" x14ac:dyDescent="0.25">
      <c r="D105" s="200"/>
      <c r="E105" s="200"/>
      <c r="F105" s="200"/>
      <c r="G105" s="200"/>
      <c r="H105" s="200"/>
      <c r="I105" s="200"/>
      <c r="J105" s="200"/>
      <c r="K105" s="200"/>
      <c r="L105" s="200"/>
      <c r="M105" s="200"/>
      <c r="N105" s="200"/>
      <c r="O105" s="200"/>
      <c r="P105" s="200"/>
      <c r="Q105" s="200"/>
      <c r="R105" s="200"/>
      <c r="W105" s="346"/>
      <c r="X105" s="346"/>
      <c r="Y105" s="346"/>
      <c r="Z105" s="346"/>
      <c r="AA105" s="346"/>
    </row>
    <row r="106" spans="2:27" s="187" customFormat="1" x14ac:dyDescent="0.25">
      <c r="D106" s="200"/>
      <c r="E106" s="200"/>
      <c r="F106" s="200"/>
      <c r="G106" s="200"/>
      <c r="H106" s="200"/>
      <c r="I106" s="200"/>
      <c r="J106" s="200"/>
      <c r="K106" s="200"/>
      <c r="L106" s="200"/>
      <c r="M106" s="200"/>
      <c r="N106" s="200"/>
      <c r="O106" s="200"/>
      <c r="P106" s="200"/>
      <c r="Q106" s="200"/>
      <c r="R106" s="200"/>
      <c r="W106" s="346"/>
      <c r="X106" s="346"/>
      <c r="Y106" s="346"/>
      <c r="Z106" s="346"/>
      <c r="AA106" s="346"/>
    </row>
    <row r="107" spans="2:27" s="187" customFormat="1" x14ac:dyDescent="0.25">
      <c r="D107" s="200"/>
      <c r="E107" s="200"/>
      <c r="F107" s="200"/>
      <c r="G107" s="200"/>
      <c r="H107" s="200"/>
      <c r="I107" s="200"/>
      <c r="J107" s="200"/>
      <c r="K107" s="200"/>
      <c r="L107" s="200"/>
      <c r="M107" s="200"/>
      <c r="N107" s="200"/>
      <c r="O107" s="200"/>
      <c r="P107" s="200"/>
      <c r="Q107" s="200"/>
      <c r="R107" s="200"/>
      <c r="W107" s="346"/>
      <c r="X107" s="346"/>
      <c r="Y107" s="346"/>
      <c r="Z107" s="346"/>
      <c r="AA107" s="346"/>
    </row>
    <row r="108" spans="2:27" s="187" customFormat="1" x14ac:dyDescent="0.25">
      <c r="D108" s="200"/>
      <c r="E108" s="200"/>
      <c r="F108" s="200"/>
      <c r="G108" s="200"/>
      <c r="H108" s="200"/>
      <c r="I108" s="200"/>
      <c r="J108" s="200"/>
      <c r="K108" s="200"/>
      <c r="L108" s="200"/>
      <c r="M108" s="200"/>
      <c r="N108" s="200"/>
      <c r="O108" s="200"/>
      <c r="P108" s="200"/>
      <c r="Q108" s="200"/>
      <c r="R108" s="200"/>
      <c r="W108" s="346"/>
      <c r="X108" s="346"/>
      <c r="Y108" s="346"/>
      <c r="Z108" s="346"/>
      <c r="AA108" s="346"/>
    </row>
    <row r="109" spans="2:27" s="187" customFormat="1" x14ac:dyDescent="0.25">
      <c r="D109" s="200"/>
      <c r="E109" s="200"/>
      <c r="F109" s="200"/>
      <c r="G109" s="200"/>
      <c r="H109" s="200"/>
      <c r="I109" s="200"/>
      <c r="J109" s="200"/>
      <c r="K109" s="200"/>
      <c r="L109" s="200"/>
      <c r="M109" s="200"/>
      <c r="N109" s="200"/>
      <c r="O109" s="200"/>
      <c r="P109" s="200"/>
      <c r="Q109" s="200"/>
      <c r="R109" s="200"/>
      <c r="W109" s="346"/>
      <c r="X109" s="346"/>
      <c r="Y109" s="346"/>
      <c r="Z109" s="346"/>
      <c r="AA109" s="346"/>
    </row>
    <row r="110" spans="2:27" s="187" customFormat="1" x14ac:dyDescent="0.25">
      <c r="D110" s="200"/>
      <c r="E110" s="200"/>
      <c r="F110" s="200"/>
      <c r="G110" s="200"/>
      <c r="H110" s="200"/>
      <c r="I110" s="200"/>
      <c r="J110" s="200"/>
      <c r="K110" s="200"/>
      <c r="L110" s="200"/>
      <c r="M110" s="200"/>
      <c r="N110" s="200"/>
      <c r="O110" s="200"/>
      <c r="P110" s="200"/>
      <c r="Q110" s="200"/>
      <c r="R110" s="200"/>
      <c r="W110" s="346"/>
      <c r="X110" s="346"/>
      <c r="Y110" s="346"/>
      <c r="Z110" s="346"/>
      <c r="AA110" s="346"/>
    </row>
    <row r="111" spans="2:27" s="187" customFormat="1" x14ac:dyDescent="0.25">
      <c r="D111" s="200"/>
      <c r="E111" s="200"/>
      <c r="F111" s="200"/>
      <c r="G111" s="200"/>
      <c r="H111" s="200"/>
      <c r="I111" s="200"/>
      <c r="J111" s="200"/>
      <c r="K111" s="200"/>
      <c r="L111" s="200"/>
      <c r="M111" s="200"/>
      <c r="N111" s="200"/>
      <c r="O111" s="200"/>
      <c r="P111" s="200"/>
      <c r="Q111" s="200"/>
      <c r="R111" s="200"/>
      <c r="W111" s="346"/>
      <c r="X111" s="346"/>
      <c r="Y111" s="346"/>
      <c r="Z111" s="346"/>
      <c r="AA111" s="346"/>
    </row>
    <row r="112" spans="2:27" s="187" customFormat="1" x14ac:dyDescent="0.25">
      <c r="D112" s="200"/>
      <c r="E112" s="200"/>
      <c r="F112" s="200"/>
      <c r="G112" s="200"/>
      <c r="H112" s="200"/>
      <c r="I112" s="200"/>
      <c r="J112" s="200"/>
      <c r="K112" s="200"/>
      <c r="L112" s="200"/>
      <c r="M112" s="200"/>
      <c r="N112" s="200"/>
      <c r="O112" s="200"/>
      <c r="P112" s="200"/>
      <c r="Q112" s="200"/>
      <c r="R112" s="200"/>
      <c r="W112" s="346"/>
      <c r="X112" s="346"/>
      <c r="Y112" s="346"/>
      <c r="Z112" s="346"/>
      <c r="AA112" s="346"/>
    </row>
    <row r="113" spans="4:27" s="187" customFormat="1" x14ac:dyDescent="0.25">
      <c r="D113" s="200"/>
      <c r="E113" s="200"/>
      <c r="F113" s="200"/>
      <c r="G113" s="200"/>
      <c r="H113" s="200"/>
      <c r="I113" s="200"/>
      <c r="J113" s="200"/>
      <c r="K113" s="200"/>
      <c r="L113" s="200"/>
      <c r="M113" s="200"/>
      <c r="N113" s="200"/>
      <c r="O113" s="200"/>
      <c r="P113" s="200"/>
      <c r="Q113" s="200"/>
      <c r="R113" s="200"/>
      <c r="W113" s="346"/>
      <c r="X113" s="346"/>
      <c r="Y113" s="346"/>
      <c r="Z113" s="346"/>
      <c r="AA113" s="346"/>
    </row>
    <row r="114" spans="4:27" s="187" customFormat="1" x14ac:dyDescent="0.25">
      <c r="D114" s="200"/>
      <c r="E114" s="200"/>
      <c r="F114" s="200"/>
      <c r="G114" s="200"/>
      <c r="H114" s="200"/>
      <c r="I114" s="200"/>
      <c r="J114" s="200"/>
      <c r="K114" s="200"/>
      <c r="L114" s="200"/>
      <c r="M114" s="200"/>
      <c r="N114" s="200"/>
      <c r="O114" s="200"/>
      <c r="P114" s="200"/>
      <c r="Q114" s="200"/>
      <c r="R114" s="200"/>
      <c r="W114" s="346"/>
      <c r="X114" s="346"/>
      <c r="Y114" s="346"/>
      <c r="Z114" s="346"/>
      <c r="AA114" s="346"/>
    </row>
    <row r="115" spans="4:27" s="187" customFormat="1" x14ac:dyDescent="0.25">
      <c r="D115" s="200"/>
      <c r="E115" s="200"/>
      <c r="F115" s="200"/>
      <c r="G115" s="200"/>
      <c r="H115" s="200"/>
      <c r="I115" s="200"/>
      <c r="J115" s="200"/>
      <c r="K115" s="200"/>
      <c r="L115" s="200"/>
      <c r="M115" s="200"/>
      <c r="N115" s="200"/>
      <c r="O115" s="200"/>
      <c r="P115" s="200"/>
      <c r="Q115" s="200"/>
      <c r="R115" s="200"/>
      <c r="W115" s="346"/>
      <c r="X115" s="346"/>
      <c r="Y115" s="346"/>
      <c r="Z115" s="346"/>
      <c r="AA115" s="346"/>
    </row>
    <row r="116" spans="4:27" s="187" customFormat="1" x14ac:dyDescent="0.25">
      <c r="D116" s="200"/>
      <c r="E116" s="200"/>
      <c r="F116" s="200"/>
      <c r="G116" s="200"/>
      <c r="H116" s="200"/>
      <c r="I116" s="200"/>
      <c r="J116" s="200"/>
      <c r="K116" s="200"/>
      <c r="L116" s="200"/>
      <c r="M116" s="200"/>
      <c r="N116" s="200"/>
      <c r="O116" s="200"/>
      <c r="P116" s="200"/>
      <c r="Q116" s="200"/>
      <c r="R116" s="200"/>
      <c r="W116" s="346"/>
      <c r="X116" s="346"/>
      <c r="Y116" s="346"/>
      <c r="Z116" s="346"/>
      <c r="AA116" s="346"/>
    </row>
    <row r="117" spans="4:27" s="187" customFormat="1" x14ac:dyDescent="0.25">
      <c r="D117" s="200"/>
      <c r="E117" s="200"/>
      <c r="F117" s="200"/>
      <c r="G117" s="200"/>
      <c r="H117" s="200"/>
      <c r="I117" s="200"/>
      <c r="J117" s="200"/>
      <c r="K117" s="200"/>
      <c r="L117" s="200"/>
      <c r="M117" s="200"/>
      <c r="N117" s="200"/>
      <c r="O117" s="200"/>
      <c r="P117" s="200"/>
      <c r="Q117" s="200"/>
      <c r="R117" s="200"/>
      <c r="W117" s="346"/>
      <c r="X117" s="346"/>
      <c r="Y117" s="346"/>
      <c r="Z117" s="346"/>
      <c r="AA117" s="346"/>
    </row>
    <row r="118" spans="4:27" s="187" customFormat="1" x14ac:dyDescent="0.25">
      <c r="D118" s="200"/>
      <c r="E118" s="200"/>
      <c r="F118" s="200"/>
      <c r="G118" s="200"/>
      <c r="H118" s="200"/>
      <c r="I118" s="200"/>
      <c r="J118" s="200"/>
      <c r="K118" s="200"/>
      <c r="L118" s="200"/>
      <c r="M118" s="200"/>
      <c r="N118" s="200"/>
      <c r="O118" s="200"/>
      <c r="P118" s="200"/>
      <c r="Q118" s="200"/>
      <c r="R118" s="200"/>
      <c r="W118" s="346"/>
      <c r="X118" s="346"/>
      <c r="Y118" s="346"/>
      <c r="Z118" s="346"/>
      <c r="AA118" s="346"/>
    </row>
    <row r="119" spans="4:27" s="187" customFormat="1" x14ac:dyDescent="0.25">
      <c r="D119" s="200"/>
      <c r="E119" s="200"/>
      <c r="F119" s="200"/>
      <c r="G119" s="200"/>
      <c r="H119" s="200"/>
      <c r="I119" s="200"/>
      <c r="J119" s="200"/>
      <c r="K119" s="200"/>
      <c r="L119" s="200"/>
      <c r="M119" s="200"/>
      <c r="N119" s="200"/>
      <c r="O119" s="200"/>
      <c r="P119" s="200"/>
      <c r="Q119" s="200"/>
      <c r="R119" s="200"/>
      <c r="W119" s="346"/>
      <c r="X119" s="346"/>
      <c r="Y119" s="346"/>
      <c r="Z119" s="346"/>
      <c r="AA119" s="346"/>
    </row>
    <row r="120" spans="4:27" s="187" customFormat="1" x14ac:dyDescent="0.25">
      <c r="D120" s="200"/>
      <c r="E120" s="200"/>
      <c r="F120" s="200"/>
      <c r="G120" s="200"/>
      <c r="H120" s="200"/>
      <c r="I120" s="200"/>
      <c r="J120" s="200"/>
      <c r="K120" s="200"/>
      <c r="L120" s="200"/>
      <c r="M120" s="200"/>
      <c r="N120" s="200"/>
      <c r="O120" s="200"/>
      <c r="P120" s="200"/>
      <c r="Q120" s="200"/>
      <c r="R120" s="200"/>
      <c r="W120" s="346"/>
      <c r="X120" s="346"/>
      <c r="Y120" s="346"/>
      <c r="Z120" s="346"/>
      <c r="AA120" s="346"/>
    </row>
    <row r="121" spans="4:27" s="187" customFormat="1" x14ac:dyDescent="0.25">
      <c r="D121" s="200"/>
      <c r="E121" s="200"/>
      <c r="F121" s="200"/>
      <c r="G121" s="200"/>
      <c r="H121" s="200"/>
      <c r="I121" s="200"/>
      <c r="J121" s="200"/>
      <c r="K121" s="200"/>
      <c r="L121" s="200"/>
      <c r="M121" s="200"/>
      <c r="N121" s="200"/>
      <c r="O121" s="200"/>
      <c r="P121" s="200"/>
      <c r="Q121" s="200"/>
      <c r="R121" s="200"/>
      <c r="W121" s="346"/>
      <c r="X121" s="346"/>
      <c r="Y121" s="346"/>
      <c r="Z121" s="346"/>
      <c r="AA121" s="346"/>
    </row>
    <row r="122" spans="4:27" s="187" customFormat="1" x14ac:dyDescent="0.25">
      <c r="D122" s="200"/>
      <c r="E122" s="200"/>
      <c r="F122" s="200"/>
      <c r="G122" s="200"/>
      <c r="H122" s="200"/>
      <c r="I122" s="200"/>
      <c r="J122" s="200"/>
      <c r="K122" s="200"/>
      <c r="L122" s="200"/>
      <c r="M122" s="200"/>
      <c r="N122" s="200"/>
      <c r="O122" s="200"/>
      <c r="P122" s="200"/>
      <c r="Q122" s="200"/>
      <c r="R122" s="200"/>
      <c r="W122" s="346"/>
      <c r="X122" s="346"/>
      <c r="Y122" s="346"/>
      <c r="Z122" s="346"/>
      <c r="AA122" s="346"/>
    </row>
    <row r="123" spans="4:27" s="187" customFormat="1" x14ac:dyDescent="0.25">
      <c r="D123" s="200"/>
      <c r="E123" s="200"/>
      <c r="F123" s="200"/>
      <c r="G123" s="200"/>
      <c r="H123" s="200"/>
      <c r="I123" s="200"/>
      <c r="J123" s="200"/>
      <c r="K123" s="200"/>
      <c r="L123" s="200"/>
      <c r="M123" s="200"/>
      <c r="N123" s="200"/>
      <c r="O123" s="200"/>
      <c r="P123" s="200"/>
      <c r="Q123" s="200"/>
      <c r="R123" s="200"/>
      <c r="W123" s="346"/>
      <c r="X123" s="346"/>
      <c r="Y123" s="346"/>
      <c r="Z123" s="346"/>
      <c r="AA123" s="346"/>
    </row>
    <row r="124" spans="4:27" s="187" customFormat="1" x14ac:dyDescent="0.25">
      <c r="D124" s="200"/>
      <c r="E124" s="200"/>
      <c r="F124" s="200"/>
      <c r="G124" s="200"/>
      <c r="H124" s="200"/>
      <c r="I124" s="200"/>
      <c r="J124" s="200"/>
      <c r="K124" s="200"/>
      <c r="L124" s="200"/>
      <c r="M124" s="200"/>
      <c r="N124" s="200"/>
      <c r="O124" s="200"/>
      <c r="P124" s="200"/>
      <c r="Q124" s="200"/>
      <c r="R124" s="200"/>
      <c r="W124" s="346"/>
      <c r="X124" s="346"/>
      <c r="Y124" s="346"/>
      <c r="Z124" s="346"/>
      <c r="AA124" s="346"/>
    </row>
    <row r="125" spans="4:27" s="187" customFormat="1" x14ac:dyDescent="0.25">
      <c r="D125" s="200"/>
      <c r="E125" s="200"/>
      <c r="F125" s="200"/>
      <c r="G125" s="200"/>
      <c r="H125" s="200"/>
      <c r="I125" s="200"/>
      <c r="J125" s="200"/>
      <c r="K125" s="200"/>
      <c r="L125" s="200"/>
      <c r="M125" s="200"/>
      <c r="N125" s="200"/>
      <c r="O125" s="200"/>
      <c r="P125" s="200"/>
      <c r="Q125" s="200"/>
      <c r="R125" s="200"/>
      <c r="W125" s="346"/>
      <c r="X125" s="346"/>
      <c r="Y125" s="346"/>
      <c r="Z125" s="346"/>
      <c r="AA125" s="346"/>
    </row>
    <row r="126" spans="4:27" s="187" customFormat="1" x14ac:dyDescent="0.25">
      <c r="D126" s="200"/>
      <c r="E126" s="200"/>
      <c r="F126" s="200"/>
      <c r="G126" s="200"/>
      <c r="H126" s="200"/>
      <c r="I126" s="200"/>
      <c r="J126" s="200"/>
      <c r="K126" s="200"/>
      <c r="L126" s="200"/>
      <c r="M126" s="200"/>
      <c r="N126" s="200"/>
      <c r="O126" s="200"/>
      <c r="P126" s="200"/>
      <c r="Q126" s="200"/>
      <c r="R126" s="200"/>
      <c r="W126" s="346"/>
      <c r="X126" s="346"/>
      <c r="Y126" s="346"/>
      <c r="Z126" s="346"/>
      <c r="AA126" s="346"/>
    </row>
    <row r="127" spans="4:27" s="187" customFormat="1" x14ac:dyDescent="0.25">
      <c r="D127" s="200"/>
      <c r="E127" s="200"/>
      <c r="F127" s="200"/>
      <c r="G127" s="200"/>
      <c r="H127" s="200"/>
      <c r="I127" s="200"/>
      <c r="J127" s="200"/>
      <c r="K127" s="200"/>
      <c r="L127" s="200"/>
      <c r="M127" s="200"/>
      <c r="N127" s="200"/>
      <c r="O127" s="200"/>
      <c r="P127" s="200"/>
      <c r="Q127" s="200"/>
      <c r="R127" s="200"/>
      <c r="W127" s="346"/>
      <c r="X127" s="346"/>
      <c r="Y127" s="346"/>
      <c r="Z127" s="346"/>
      <c r="AA127" s="346"/>
    </row>
    <row r="128" spans="4:27" s="187" customFormat="1" x14ac:dyDescent="0.25">
      <c r="D128" s="200"/>
      <c r="E128" s="200"/>
      <c r="F128" s="200"/>
      <c r="G128" s="200"/>
      <c r="H128" s="200"/>
      <c r="I128" s="200"/>
      <c r="J128" s="200"/>
      <c r="K128" s="200"/>
      <c r="L128" s="200"/>
      <c r="M128" s="200"/>
      <c r="N128" s="200"/>
      <c r="O128" s="200"/>
      <c r="P128" s="200"/>
      <c r="Q128" s="200"/>
      <c r="R128" s="200"/>
      <c r="W128" s="346"/>
      <c r="X128" s="346"/>
      <c r="Y128" s="346"/>
      <c r="Z128" s="346"/>
      <c r="AA128" s="346"/>
    </row>
    <row r="129" spans="4:27" s="187" customFormat="1" x14ac:dyDescent="0.25">
      <c r="D129" s="200"/>
      <c r="E129" s="200"/>
      <c r="F129" s="200"/>
      <c r="G129" s="200"/>
      <c r="H129" s="200"/>
      <c r="I129" s="200"/>
      <c r="J129" s="200"/>
      <c r="K129" s="200"/>
      <c r="L129" s="200"/>
      <c r="M129" s="200"/>
      <c r="N129" s="200"/>
      <c r="O129" s="200"/>
      <c r="P129" s="200"/>
      <c r="Q129" s="200"/>
      <c r="R129" s="200"/>
      <c r="W129" s="346"/>
      <c r="X129" s="346"/>
      <c r="Y129" s="346"/>
      <c r="Z129" s="346"/>
      <c r="AA129" s="346"/>
    </row>
    <row r="130" spans="4:27" s="187" customFormat="1" x14ac:dyDescent="0.25">
      <c r="D130" s="200"/>
      <c r="E130" s="200"/>
      <c r="F130" s="200"/>
      <c r="G130" s="200"/>
      <c r="H130" s="200"/>
      <c r="I130" s="200"/>
      <c r="J130" s="200"/>
      <c r="K130" s="200"/>
      <c r="L130" s="200"/>
      <c r="M130" s="200"/>
      <c r="N130" s="200"/>
      <c r="O130" s="200"/>
      <c r="P130" s="200"/>
      <c r="Q130" s="200"/>
      <c r="R130" s="200"/>
      <c r="W130" s="346"/>
      <c r="X130" s="346"/>
      <c r="Y130" s="346"/>
      <c r="Z130" s="346"/>
      <c r="AA130" s="346"/>
    </row>
    <row r="131" spans="4:27" s="187" customFormat="1" x14ac:dyDescent="0.25">
      <c r="D131" s="200"/>
      <c r="E131" s="200"/>
      <c r="F131" s="200"/>
      <c r="G131" s="200"/>
      <c r="H131" s="200"/>
      <c r="I131" s="200"/>
      <c r="J131" s="200"/>
      <c r="K131" s="200"/>
      <c r="L131" s="200"/>
      <c r="M131" s="200"/>
      <c r="N131" s="200"/>
      <c r="O131" s="200"/>
      <c r="P131" s="200"/>
      <c r="Q131" s="200"/>
      <c r="R131" s="200"/>
      <c r="W131" s="346"/>
      <c r="X131" s="346"/>
      <c r="Y131" s="346"/>
      <c r="Z131" s="346"/>
      <c r="AA131" s="346"/>
    </row>
    <row r="132" spans="4:27" s="187" customFormat="1" x14ac:dyDescent="0.25">
      <c r="D132" s="200"/>
      <c r="E132" s="200"/>
      <c r="F132" s="200"/>
      <c r="G132" s="200"/>
      <c r="H132" s="200"/>
      <c r="I132" s="200"/>
      <c r="J132" s="200"/>
      <c r="K132" s="200"/>
      <c r="L132" s="200"/>
      <c r="M132" s="200"/>
      <c r="N132" s="200"/>
      <c r="O132" s="200"/>
      <c r="P132" s="200"/>
      <c r="Q132" s="200"/>
      <c r="R132" s="200"/>
      <c r="W132" s="346"/>
      <c r="X132" s="346"/>
      <c r="Y132" s="346"/>
      <c r="Z132" s="346"/>
      <c r="AA132" s="346"/>
    </row>
    <row r="133" spans="4:27" s="187" customFormat="1" x14ac:dyDescent="0.25">
      <c r="D133" s="200"/>
      <c r="E133" s="200"/>
      <c r="F133" s="200"/>
      <c r="G133" s="200"/>
      <c r="H133" s="200"/>
      <c r="I133" s="200"/>
      <c r="J133" s="200"/>
      <c r="K133" s="200"/>
      <c r="L133" s="200"/>
      <c r="M133" s="200"/>
      <c r="N133" s="200"/>
      <c r="O133" s="200"/>
      <c r="P133" s="200"/>
      <c r="Q133" s="200"/>
      <c r="R133" s="200"/>
      <c r="W133" s="346"/>
      <c r="X133" s="346"/>
      <c r="Y133" s="346"/>
      <c r="Z133" s="346"/>
      <c r="AA133" s="346"/>
    </row>
    <row r="134" spans="4:27" s="187" customFormat="1" x14ac:dyDescent="0.25">
      <c r="D134" s="200"/>
      <c r="E134" s="200"/>
      <c r="F134" s="200"/>
      <c r="G134" s="200"/>
      <c r="H134" s="200"/>
      <c r="I134" s="200"/>
      <c r="J134" s="200"/>
      <c r="K134" s="200"/>
      <c r="L134" s="200"/>
      <c r="M134" s="200"/>
      <c r="N134" s="200"/>
      <c r="O134" s="200"/>
      <c r="P134" s="200"/>
      <c r="Q134" s="200"/>
      <c r="R134" s="200"/>
      <c r="W134" s="346"/>
      <c r="X134" s="346"/>
      <c r="Y134" s="346"/>
      <c r="Z134" s="346"/>
      <c r="AA134" s="346"/>
    </row>
    <row r="135" spans="4:27" s="187" customFormat="1" x14ac:dyDescent="0.25">
      <c r="D135" s="200"/>
      <c r="E135" s="200"/>
      <c r="F135" s="200"/>
      <c r="G135" s="200"/>
      <c r="H135" s="200"/>
      <c r="I135" s="200"/>
      <c r="J135" s="200"/>
      <c r="K135" s="200"/>
      <c r="L135" s="200"/>
      <c r="M135" s="200"/>
      <c r="N135" s="200"/>
      <c r="O135" s="200"/>
      <c r="P135" s="200"/>
      <c r="Q135" s="200"/>
      <c r="R135" s="200"/>
      <c r="W135" s="346"/>
      <c r="X135" s="346"/>
      <c r="Y135" s="346"/>
      <c r="Z135" s="346"/>
      <c r="AA135" s="346"/>
    </row>
    <row r="136" spans="4:27" s="187" customFormat="1" x14ac:dyDescent="0.25">
      <c r="D136" s="200"/>
      <c r="E136" s="200"/>
      <c r="F136" s="200"/>
      <c r="G136" s="200"/>
      <c r="H136" s="200"/>
      <c r="I136" s="200"/>
      <c r="J136" s="200"/>
      <c r="K136" s="200"/>
      <c r="L136" s="200"/>
      <c r="M136" s="200"/>
      <c r="N136" s="200"/>
      <c r="O136" s="200"/>
      <c r="P136" s="200"/>
      <c r="Q136" s="200"/>
      <c r="R136" s="200"/>
      <c r="W136" s="346"/>
      <c r="X136" s="346"/>
      <c r="Y136" s="346"/>
      <c r="Z136" s="346"/>
      <c r="AA136" s="346"/>
    </row>
    <row r="137" spans="4:27" s="187" customFormat="1" x14ac:dyDescent="0.25">
      <c r="D137" s="200"/>
      <c r="E137" s="200"/>
      <c r="F137" s="200"/>
      <c r="G137" s="200"/>
      <c r="H137" s="200"/>
      <c r="I137" s="200"/>
      <c r="J137" s="200"/>
      <c r="K137" s="200"/>
      <c r="L137" s="200"/>
      <c r="M137" s="200"/>
      <c r="N137" s="200"/>
      <c r="O137" s="200"/>
      <c r="P137" s="200"/>
      <c r="Q137" s="200"/>
      <c r="R137" s="200"/>
      <c r="W137" s="346"/>
      <c r="X137" s="346"/>
      <c r="Y137" s="346"/>
      <c r="Z137" s="346"/>
      <c r="AA137" s="346"/>
    </row>
    <row r="138" spans="4:27" s="187" customFormat="1" x14ac:dyDescent="0.25">
      <c r="D138" s="200"/>
      <c r="E138" s="200"/>
      <c r="F138" s="200"/>
      <c r="G138" s="200"/>
      <c r="H138" s="200"/>
      <c r="I138" s="200"/>
      <c r="J138" s="200"/>
      <c r="K138" s="200"/>
      <c r="L138" s="200"/>
      <c r="M138" s="200"/>
      <c r="N138" s="200"/>
      <c r="O138" s="200"/>
      <c r="P138" s="200"/>
      <c r="Q138" s="200"/>
      <c r="R138" s="200"/>
      <c r="W138" s="346"/>
      <c r="X138" s="346"/>
      <c r="Y138" s="346"/>
      <c r="Z138" s="346"/>
      <c r="AA138" s="346"/>
    </row>
    <row r="139" spans="4:27" s="187" customFormat="1" x14ac:dyDescent="0.25">
      <c r="D139" s="200"/>
      <c r="E139" s="200"/>
      <c r="F139" s="200"/>
      <c r="G139" s="200"/>
      <c r="H139" s="200"/>
      <c r="I139" s="200"/>
      <c r="J139" s="200"/>
      <c r="K139" s="200"/>
      <c r="L139" s="200"/>
      <c r="M139" s="200"/>
      <c r="N139" s="200"/>
      <c r="O139" s="200"/>
      <c r="P139" s="200"/>
      <c r="Q139" s="200"/>
      <c r="R139" s="200"/>
      <c r="W139" s="346"/>
      <c r="X139" s="346"/>
      <c r="Y139" s="346"/>
      <c r="Z139" s="346"/>
      <c r="AA139" s="346"/>
    </row>
    <row r="140" spans="4:27" s="187" customFormat="1" x14ac:dyDescent="0.25">
      <c r="D140" s="200"/>
      <c r="E140" s="200"/>
      <c r="F140" s="200"/>
      <c r="G140" s="200"/>
      <c r="H140" s="200"/>
      <c r="I140" s="200"/>
      <c r="J140" s="200"/>
      <c r="K140" s="200"/>
      <c r="L140" s="200"/>
      <c r="M140" s="200"/>
      <c r="N140" s="200"/>
      <c r="O140" s="200"/>
      <c r="P140" s="200"/>
      <c r="Q140" s="200"/>
      <c r="R140" s="200"/>
      <c r="W140" s="346"/>
      <c r="X140" s="346"/>
      <c r="Y140" s="346"/>
      <c r="Z140" s="346"/>
      <c r="AA140" s="346"/>
    </row>
    <row r="141" spans="4:27" s="187" customFormat="1" x14ac:dyDescent="0.25">
      <c r="D141" s="200"/>
      <c r="E141" s="200"/>
      <c r="F141" s="200"/>
      <c r="G141" s="200"/>
      <c r="H141" s="200"/>
      <c r="I141" s="200"/>
      <c r="J141" s="200"/>
      <c r="K141" s="200"/>
      <c r="L141" s="200"/>
      <c r="M141" s="200"/>
      <c r="N141" s="200"/>
      <c r="O141" s="200"/>
      <c r="P141" s="200"/>
      <c r="Q141" s="200"/>
      <c r="R141" s="200"/>
      <c r="W141" s="346"/>
      <c r="X141" s="346"/>
      <c r="Y141" s="346"/>
      <c r="Z141" s="346"/>
      <c r="AA141" s="346"/>
    </row>
    <row r="142" spans="4:27" s="187" customFormat="1" x14ac:dyDescent="0.25">
      <c r="D142" s="200"/>
      <c r="E142" s="200"/>
      <c r="F142" s="200"/>
      <c r="G142" s="200"/>
      <c r="H142" s="200"/>
      <c r="I142" s="200"/>
      <c r="J142" s="200"/>
      <c r="K142" s="200"/>
      <c r="L142" s="200"/>
      <c r="M142" s="200"/>
      <c r="N142" s="200"/>
      <c r="O142" s="200"/>
      <c r="P142" s="200"/>
      <c r="Q142" s="200"/>
      <c r="R142" s="200"/>
      <c r="W142" s="346"/>
      <c r="X142" s="346"/>
      <c r="Y142" s="346"/>
      <c r="Z142" s="346"/>
      <c r="AA142" s="346"/>
    </row>
    <row r="143" spans="4:27" s="187" customFormat="1" x14ac:dyDescent="0.25">
      <c r="D143" s="200"/>
      <c r="E143" s="200"/>
      <c r="F143" s="200"/>
      <c r="G143" s="200"/>
      <c r="H143" s="200"/>
      <c r="I143" s="200"/>
      <c r="J143" s="200"/>
      <c r="K143" s="200"/>
      <c r="L143" s="200"/>
      <c r="M143" s="200"/>
      <c r="N143" s="200"/>
      <c r="O143" s="200"/>
      <c r="P143" s="200"/>
      <c r="Q143" s="200"/>
      <c r="R143" s="200"/>
      <c r="W143" s="346"/>
      <c r="X143" s="346"/>
      <c r="Y143" s="346"/>
      <c r="Z143" s="346"/>
      <c r="AA143" s="346"/>
    </row>
    <row r="144" spans="4:27" s="187" customFormat="1" x14ac:dyDescent="0.25">
      <c r="D144" s="200"/>
      <c r="E144" s="200"/>
      <c r="F144" s="200"/>
      <c r="G144" s="200"/>
      <c r="H144" s="200"/>
      <c r="I144" s="200"/>
      <c r="J144" s="200"/>
      <c r="K144" s="200"/>
      <c r="L144" s="200"/>
      <c r="M144" s="200"/>
      <c r="N144" s="200"/>
      <c r="O144" s="200"/>
      <c r="P144" s="200"/>
      <c r="Q144" s="200"/>
      <c r="R144" s="200"/>
      <c r="W144" s="346"/>
      <c r="X144" s="346"/>
      <c r="Y144" s="346"/>
      <c r="Z144" s="346"/>
      <c r="AA144" s="346"/>
    </row>
    <row r="145" spans="4:27" s="187" customFormat="1" x14ac:dyDescent="0.25">
      <c r="D145" s="200"/>
      <c r="E145" s="200"/>
      <c r="F145" s="200"/>
      <c r="G145" s="200"/>
      <c r="H145" s="200"/>
      <c r="I145" s="200"/>
      <c r="J145" s="200"/>
      <c r="K145" s="200"/>
      <c r="L145" s="200"/>
      <c r="M145" s="200"/>
      <c r="N145" s="200"/>
      <c r="O145" s="200"/>
      <c r="P145" s="200"/>
      <c r="Q145" s="200"/>
      <c r="R145" s="200"/>
      <c r="W145" s="346"/>
      <c r="X145" s="346"/>
      <c r="Y145" s="346"/>
      <c r="Z145" s="346"/>
      <c r="AA145" s="346"/>
    </row>
    <row r="146" spans="4:27" s="187" customFormat="1" x14ac:dyDescent="0.25">
      <c r="D146" s="200"/>
      <c r="E146" s="200"/>
      <c r="F146" s="200"/>
      <c r="G146" s="200"/>
      <c r="H146" s="200"/>
      <c r="I146" s="200"/>
      <c r="J146" s="200"/>
      <c r="K146" s="200"/>
      <c r="L146" s="200"/>
      <c r="M146" s="200"/>
      <c r="N146" s="200"/>
      <c r="O146" s="200"/>
      <c r="P146" s="200"/>
      <c r="Q146" s="200"/>
      <c r="R146" s="200"/>
      <c r="W146" s="346"/>
      <c r="X146" s="346"/>
      <c r="Y146" s="346"/>
      <c r="Z146" s="346"/>
      <c r="AA146" s="346"/>
    </row>
    <row r="147" spans="4:27" s="187" customFormat="1" x14ac:dyDescent="0.25">
      <c r="D147" s="200"/>
      <c r="E147" s="200"/>
      <c r="F147" s="200"/>
      <c r="G147" s="200"/>
      <c r="H147" s="200"/>
      <c r="I147" s="200"/>
      <c r="J147" s="200"/>
      <c r="K147" s="200"/>
      <c r="L147" s="200"/>
      <c r="M147" s="200"/>
      <c r="N147" s="200"/>
      <c r="O147" s="200"/>
      <c r="P147" s="200"/>
      <c r="Q147" s="200"/>
      <c r="R147" s="200"/>
      <c r="W147" s="346"/>
      <c r="X147" s="346"/>
      <c r="Y147" s="346"/>
      <c r="Z147" s="346"/>
      <c r="AA147" s="346"/>
    </row>
    <row r="148" spans="4:27" s="187" customFormat="1" x14ac:dyDescent="0.25">
      <c r="D148" s="200"/>
      <c r="E148" s="200"/>
      <c r="F148" s="200"/>
      <c r="G148" s="200"/>
      <c r="H148" s="200"/>
      <c r="I148" s="200"/>
      <c r="J148" s="200"/>
      <c r="K148" s="200"/>
      <c r="L148" s="200"/>
      <c r="M148" s="200"/>
      <c r="N148" s="200"/>
      <c r="O148" s="200"/>
      <c r="P148" s="200"/>
      <c r="Q148" s="200"/>
      <c r="R148" s="200"/>
      <c r="W148" s="346"/>
      <c r="X148" s="346"/>
      <c r="Y148" s="346"/>
      <c r="Z148" s="346"/>
      <c r="AA148" s="346"/>
    </row>
    <row r="149" spans="4:27" s="187" customFormat="1" x14ac:dyDescent="0.25">
      <c r="D149" s="200"/>
      <c r="E149" s="200"/>
      <c r="F149" s="200"/>
      <c r="G149" s="200"/>
      <c r="H149" s="200"/>
      <c r="I149" s="200"/>
      <c r="J149" s="200"/>
      <c r="K149" s="200"/>
      <c r="L149" s="200"/>
      <c r="M149" s="200"/>
      <c r="N149" s="200"/>
      <c r="O149" s="200"/>
      <c r="P149" s="200"/>
      <c r="Q149" s="200"/>
      <c r="R149" s="200"/>
      <c r="W149" s="346"/>
      <c r="X149" s="346"/>
      <c r="Y149" s="346"/>
      <c r="Z149" s="346"/>
      <c r="AA149" s="346"/>
    </row>
    <row r="150" spans="4:27" s="187" customFormat="1" x14ac:dyDescent="0.25">
      <c r="D150" s="200"/>
      <c r="E150" s="200"/>
      <c r="F150" s="200"/>
      <c r="G150" s="200"/>
      <c r="H150" s="200"/>
      <c r="I150" s="200"/>
      <c r="J150" s="200"/>
      <c r="K150" s="200"/>
      <c r="L150" s="200"/>
      <c r="M150" s="200"/>
      <c r="N150" s="200"/>
      <c r="O150" s="200"/>
      <c r="P150" s="200"/>
      <c r="Q150" s="200"/>
      <c r="R150" s="200"/>
      <c r="W150" s="346"/>
      <c r="X150" s="346"/>
      <c r="Y150" s="346"/>
      <c r="Z150" s="346"/>
      <c r="AA150" s="346"/>
    </row>
    <row r="151" spans="4:27" s="187" customFormat="1" x14ac:dyDescent="0.25">
      <c r="D151" s="200"/>
      <c r="E151" s="200"/>
      <c r="F151" s="200"/>
      <c r="G151" s="200"/>
      <c r="H151" s="200"/>
      <c r="I151" s="200"/>
      <c r="J151" s="200"/>
      <c r="K151" s="200"/>
      <c r="L151" s="200"/>
      <c r="M151" s="200"/>
      <c r="N151" s="200"/>
      <c r="O151" s="200"/>
      <c r="P151" s="200"/>
      <c r="Q151" s="200"/>
      <c r="R151" s="200"/>
      <c r="W151" s="346"/>
      <c r="X151" s="346"/>
      <c r="Y151" s="346"/>
      <c r="Z151" s="346"/>
      <c r="AA151" s="346"/>
    </row>
    <row r="152" spans="4:27" s="187" customFormat="1" x14ac:dyDescent="0.25">
      <c r="D152" s="200"/>
      <c r="E152" s="200"/>
      <c r="F152" s="200"/>
      <c r="G152" s="200"/>
      <c r="H152" s="200"/>
      <c r="I152" s="200"/>
      <c r="J152" s="200"/>
      <c r="K152" s="200"/>
      <c r="L152" s="200"/>
      <c r="M152" s="200"/>
      <c r="N152" s="200"/>
      <c r="O152" s="200"/>
      <c r="P152" s="200"/>
      <c r="Q152" s="200"/>
      <c r="R152" s="200"/>
      <c r="W152" s="346"/>
      <c r="X152" s="346"/>
      <c r="Y152" s="346"/>
      <c r="Z152" s="346"/>
      <c r="AA152" s="346"/>
    </row>
    <row r="153" spans="4:27" s="187" customFormat="1" x14ac:dyDescent="0.25">
      <c r="D153" s="200"/>
      <c r="E153" s="200"/>
      <c r="F153" s="200"/>
      <c r="G153" s="200"/>
      <c r="H153" s="200"/>
      <c r="I153" s="200"/>
      <c r="J153" s="200"/>
      <c r="K153" s="200"/>
      <c r="L153" s="200"/>
      <c r="M153" s="200"/>
      <c r="N153" s="200"/>
      <c r="O153" s="200"/>
      <c r="P153" s="200"/>
      <c r="Q153" s="200"/>
      <c r="R153" s="200"/>
      <c r="W153" s="346"/>
      <c r="X153" s="346"/>
      <c r="Y153" s="346"/>
      <c r="Z153" s="346"/>
      <c r="AA153" s="346"/>
    </row>
  </sheetData>
  <mergeCells count="11">
    <mergeCell ref="B70:B72"/>
    <mergeCell ref="B75:B77"/>
    <mergeCell ref="B21:B33"/>
    <mergeCell ref="B36:B37"/>
    <mergeCell ref="B45:B59"/>
    <mergeCell ref="B64:B65"/>
    <mergeCell ref="B1:S1"/>
    <mergeCell ref="B2:S2"/>
    <mergeCell ref="B3:S3"/>
    <mergeCell ref="B5:S5"/>
    <mergeCell ref="B11:B18"/>
  </mergeCells>
  <pageMargins left="0.7" right="0.7" top="0.75" bottom="0.75" header="0.3" footer="0.3"/>
  <pageSetup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53"/>
  <sheetViews>
    <sheetView zoomScale="90" zoomScaleNormal="90" workbookViewId="0">
      <selection activeCell="X9" sqref="X9"/>
    </sheetView>
  </sheetViews>
  <sheetFormatPr defaultRowHeight="15" outlineLevelRow="1" x14ac:dyDescent="0.25"/>
  <cols>
    <col min="1" max="1" width="9.140625" style="187"/>
    <col min="2" max="2" width="1.42578125" style="520" customWidth="1"/>
    <col min="3" max="3" width="42" style="520" customWidth="1"/>
    <col min="4" max="4" width="11.7109375" style="123" customWidth="1"/>
    <col min="5" max="15" width="9.7109375" style="123" customWidth="1"/>
    <col min="16" max="16" width="11.140625" style="123" customWidth="1"/>
    <col min="17" max="18" width="9.7109375" style="123" customWidth="1"/>
    <col min="19" max="19" width="1.42578125" style="520" customWidth="1"/>
    <col min="20" max="20" width="40.5703125" style="520" bestFit="1" customWidth="1"/>
    <col min="21" max="21" width="1.140625" style="187" customWidth="1"/>
    <col min="22" max="22" width="9.140625" style="187"/>
    <col min="23" max="23" width="10.42578125" style="520" customWidth="1"/>
    <col min="24" max="16384" width="9.140625" style="520"/>
  </cols>
  <sheetData>
    <row r="1" spans="2:25" ht="12.6" customHeight="1" x14ac:dyDescent="0.25">
      <c r="B1" s="670" t="s">
        <v>51</v>
      </c>
      <c r="C1" s="671"/>
      <c r="D1" s="671"/>
      <c r="E1" s="671"/>
      <c r="F1" s="671"/>
      <c r="G1" s="671"/>
      <c r="H1" s="671"/>
      <c r="I1" s="671"/>
      <c r="J1" s="671"/>
      <c r="K1" s="671"/>
      <c r="L1" s="671"/>
      <c r="M1" s="671"/>
      <c r="N1" s="671"/>
      <c r="O1" s="671"/>
      <c r="P1" s="671"/>
      <c r="Q1" s="671"/>
      <c r="R1" s="671"/>
      <c r="S1" s="671"/>
    </row>
    <row r="2" spans="2:25" ht="12.6" customHeight="1" x14ac:dyDescent="0.25">
      <c r="B2" s="670" t="s">
        <v>431</v>
      </c>
      <c r="C2" s="671"/>
      <c r="D2" s="671"/>
      <c r="E2" s="671"/>
      <c r="F2" s="671"/>
      <c r="G2" s="671"/>
      <c r="H2" s="671"/>
      <c r="I2" s="671"/>
      <c r="J2" s="671"/>
      <c r="K2" s="671"/>
      <c r="L2" s="671"/>
      <c r="M2" s="671"/>
      <c r="N2" s="671"/>
      <c r="O2" s="671"/>
      <c r="P2" s="671"/>
      <c r="Q2" s="671"/>
      <c r="R2" s="671"/>
      <c r="S2" s="671"/>
    </row>
    <row r="3" spans="2:25" ht="12.6" customHeight="1" x14ac:dyDescent="0.25">
      <c r="B3" s="670" t="s">
        <v>430</v>
      </c>
      <c r="C3" s="671"/>
      <c r="D3" s="671"/>
      <c r="E3" s="671"/>
      <c r="F3" s="671"/>
      <c r="G3" s="671"/>
      <c r="H3" s="671"/>
      <c r="I3" s="671"/>
      <c r="J3" s="671"/>
      <c r="K3" s="671"/>
      <c r="L3" s="671"/>
      <c r="M3" s="671"/>
      <c r="N3" s="671"/>
      <c r="O3" s="671"/>
      <c r="P3" s="671"/>
      <c r="Q3" s="671"/>
      <c r="R3" s="671"/>
      <c r="S3" s="671"/>
    </row>
    <row r="4" spans="2:25" ht="1.9" customHeight="1" x14ac:dyDescent="0.25"/>
    <row r="5" spans="2:25" ht="12.6" customHeight="1" x14ac:dyDescent="0.25">
      <c r="B5" s="672" t="s">
        <v>236</v>
      </c>
      <c r="C5" s="671"/>
      <c r="D5" s="671"/>
      <c r="E5" s="671"/>
      <c r="F5" s="671"/>
      <c r="G5" s="671"/>
      <c r="H5" s="671"/>
      <c r="I5" s="671"/>
      <c r="J5" s="671"/>
      <c r="K5" s="671"/>
      <c r="L5" s="671"/>
      <c r="M5" s="671"/>
      <c r="N5" s="671"/>
      <c r="O5" s="671"/>
      <c r="P5" s="671"/>
      <c r="Q5" s="671"/>
      <c r="R5" s="671"/>
      <c r="S5" s="671"/>
    </row>
    <row r="6" spans="2:25" x14ac:dyDescent="0.25">
      <c r="B6" s="85" t="s">
        <v>54</v>
      </c>
      <c r="C6" s="86" t="s">
        <v>55</v>
      </c>
      <c r="D6" s="124" t="s">
        <v>0</v>
      </c>
      <c r="E6" s="124" t="s">
        <v>1</v>
      </c>
      <c r="F6" s="124" t="s">
        <v>2</v>
      </c>
      <c r="G6" s="124" t="s">
        <v>3</v>
      </c>
      <c r="H6" s="124" t="s">
        <v>4</v>
      </c>
      <c r="I6" s="124" t="s">
        <v>5</v>
      </c>
      <c r="J6" s="124" t="s">
        <v>56</v>
      </c>
      <c r="K6" s="124" t="s">
        <v>57</v>
      </c>
      <c r="L6" s="124" t="s">
        <v>7</v>
      </c>
      <c r="M6" s="124" t="s">
        <v>8</v>
      </c>
      <c r="N6" s="124" t="s">
        <v>9</v>
      </c>
      <c r="O6" s="124" t="s">
        <v>58</v>
      </c>
      <c r="P6" s="124" t="s">
        <v>59</v>
      </c>
      <c r="Q6" s="124" t="s">
        <v>11</v>
      </c>
      <c r="R6" s="124" t="s">
        <v>49</v>
      </c>
    </row>
    <row r="7" spans="2:25" x14ac:dyDescent="0.25">
      <c r="B7" s="88" t="s">
        <v>54</v>
      </c>
      <c r="C7" s="89" t="s">
        <v>60</v>
      </c>
      <c r="D7" s="125" t="s">
        <v>54</v>
      </c>
      <c r="E7" s="125" t="s">
        <v>54</v>
      </c>
      <c r="F7" s="125" t="s">
        <v>54</v>
      </c>
      <c r="G7" s="125" t="s">
        <v>54</v>
      </c>
      <c r="H7" s="125" t="s">
        <v>54</v>
      </c>
      <c r="I7" s="125" t="s">
        <v>54</v>
      </c>
      <c r="J7" s="125" t="s">
        <v>54</v>
      </c>
      <c r="K7" s="125" t="s">
        <v>54</v>
      </c>
      <c r="L7" s="125" t="s">
        <v>54</v>
      </c>
      <c r="M7" s="125" t="s">
        <v>54</v>
      </c>
      <c r="N7" s="125" t="s">
        <v>54</v>
      </c>
      <c r="O7" s="125" t="s">
        <v>54</v>
      </c>
      <c r="P7" s="125" t="s">
        <v>54</v>
      </c>
      <c r="Q7" s="125" t="s">
        <v>54</v>
      </c>
      <c r="R7" s="125" t="s">
        <v>54</v>
      </c>
    </row>
    <row r="8" spans="2:25" x14ac:dyDescent="0.25">
      <c r="B8" s="91">
        <v>1</v>
      </c>
      <c r="C8" s="92" t="s">
        <v>61</v>
      </c>
      <c r="D8" s="126">
        <f t="shared" ref="D8:Q8" si="0">D9+D10+D20</f>
        <v>2937.8571249999995</v>
      </c>
      <c r="E8" s="126">
        <f t="shared" si="0"/>
        <v>3212.2882843273223</v>
      </c>
      <c r="F8" s="126">
        <f t="shared" si="0"/>
        <v>3883.7879677419351</v>
      </c>
      <c r="G8" s="126">
        <f t="shared" si="0"/>
        <v>3877.2224690860216</v>
      </c>
      <c r="H8" s="126">
        <f t="shared" si="0"/>
        <v>3593.5181326970442</v>
      </c>
      <c r="I8" s="126">
        <f t="shared" si="0"/>
        <v>3231.0516110363387</v>
      </c>
      <c r="J8" s="126">
        <f t="shared" si="0"/>
        <v>3186.4534458333346</v>
      </c>
      <c r="K8" s="126">
        <f t="shared" si="0"/>
        <v>3186.4534458333346</v>
      </c>
      <c r="L8" s="126">
        <f t="shared" si="0"/>
        <v>3151.2575215053753</v>
      </c>
      <c r="M8" s="126">
        <f t="shared" si="0"/>
        <v>3426.3271097222218</v>
      </c>
      <c r="N8" s="126">
        <f t="shared" si="0"/>
        <v>3676.2213736559142</v>
      </c>
      <c r="O8" s="126">
        <f t="shared" si="0"/>
        <v>3500.4233523297489</v>
      </c>
      <c r="P8" s="126">
        <f t="shared" si="0"/>
        <v>3499.0735967741939</v>
      </c>
      <c r="Q8" s="126">
        <f t="shared" si="0"/>
        <v>3075.5312305555553</v>
      </c>
      <c r="R8" s="126">
        <f>R9+R10+R20</f>
        <v>3395.7175760723294</v>
      </c>
    </row>
    <row r="9" spans="2:25" collapsed="1" x14ac:dyDescent="0.25">
      <c r="B9" s="94">
        <v>2</v>
      </c>
      <c r="C9" s="95" t="s">
        <v>62</v>
      </c>
      <c r="D9" s="438">
        <f>'TRMbd P10 Inputs FY25'!C60</f>
        <v>2696.434493522107</v>
      </c>
      <c r="E9" s="438">
        <f>'TRMbd P10 Inputs FY25'!D60</f>
        <v>3068.5288265959039</v>
      </c>
      <c r="F9" s="438">
        <f>'TRMbd P10 Inputs FY25'!E60</f>
        <v>3709.2084047200169</v>
      </c>
      <c r="G9" s="438">
        <f>'TRMbd P10 Inputs FY25'!F60</f>
        <v>3703.0850895064123</v>
      </c>
      <c r="H9" s="438">
        <f>'TRMbd P10 Inputs FY25'!G60</f>
        <v>3426.8897387868224</v>
      </c>
      <c r="I9" s="438">
        <f>'TRMbd P10 Inputs FY25'!H60</f>
        <v>3034.0779658602214</v>
      </c>
      <c r="J9" s="438">
        <f>'TRMbd P10 Inputs FY25'!I60</f>
        <v>2829.7620891887736</v>
      </c>
      <c r="K9" s="438">
        <f>'TRMbd P10 Inputs FY25'!I60</f>
        <v>2829.7620891887736</v>
      </c>
      <c r="L9" s="438">
        <f>'TRMbd P10 Inputs FY25'!J60</f>
        <v>2696.8594630113153</v>
      </c>
      <c r="M9" s="438">
        <f>'TRMbd P10 Inputs FY25'!K60</f>
        <v>2922.0831652587249</v>
      </c>
      <c r="N9" s="438">
        <f>'TRMbd P10 Inputs FY25'!L60</f>
        <v>3128.5115981337603</v>
      </c>
      <c r="O9" s="438">
        <f>'TRMbd P10 Inputs FY25'!M60</f>
        <v>3049.0935942627857</v>
      </c>
      <c r="P9" s="438">
        <f>'TRMbd P10 Inputs FY25'!M60</f>
        <v>3049.0935942627857</v>
      </c>
      <c r="Q9" s="438">
        <f>'TRMbd P10 Inputs FY25'!N60</f>
        <v>2677.9798698934287</v>
      </c>
      <c r="R9" s="438">
        <f>'TRMbd P10 Inputs FY25'!O60</f>
        <v>3077.9081892288227</v>
      </c>
      <c r="T9" s="520" t="s">
        <v>357</v>
      </c>
      <c r="X9" s="446">
        <f>R9+R10+R43+R44+R40-'TRMbd P10 Inputs FY25'!C46</f>
        <v>0</v>
      </c>
      <c r="Y9" s="447" t="s">
        <v>368</v>
      </c>
    </row>
    <row r="10" spans="2:25" x14ac:dyDescent="0.25">
      <c r="B10" s="94">
        <v>3</v>
      </c>
      <c r="C10" s="95" t="s">
        <v>176</v>
      </c>
      <c r="D10" s="438">
        <f>'TRMbd P10 Inputs FY25'!C61</f>
        <v>118.65523362843011</v>
      </c>
      <c r="E10" s="438">
        <f>'TRMbd P10 Inputs FY25'!D61</f>
        <v>134.09530932642528</v>
      </c>
      <c r="F10" s="438">
        <f>'TRMbd P10 Inputs FY25'!E61</f>
        <v>163.76720818320828</v>
      </c>
      <c r="G10" s="438">
        <f>'TRMbd P10 Inputs FY25'!F61</f>
        <v>165.74599248283536</v>
      </c>
      <c r="H10" s="438">
        <f>'TRMbd P10 Inputs FY25'!G61</f>
        <v>148.60335942746332</v>
      </c>
      <c r="I10" s="438">
        <f>'TRMbd P10 Inputs FY25'!H61</f>
        <v>136.02420641434068</v>
      </c>
      <c r="J10" s="438">
        <f>'TRMbd P10 Inputs FY25'!I61</f>
        <v>122.59060108900498</v>
      </c>
      <c r="K10" s="438">
        <f>'TRMbd P10 Inputs FY25'!I61</f>
        <v>122.59060108900498</v>
      </c>
      <c r="L10" s="438">
        <f>'TRMbd P10 Inputs FY25'!J61</f>
        <v>109.37569290266204</v>
      </c>
      <c r="M10" s="438">
        <f>'TRMbd P10 Inputs FY25'!K61</f>
        <v>109.62861113016372</v>
      </c>
      <c r="N10" s="438">
        <f>'TRMbd P10 Inputs FY25'!L61</f>
        <v>120.51460347914275</v>
      </c>
      <c r="O10" s="438">
        <f>'TRMbd P10 Inputs FY25'!M61</f>
        <v>121.0003358447412</v>
      </c>
      <c r="P10" s="438">
        <f>'TRMbd P10 Inputs FY25'!M61</f>
        <v>121.0003358447412</v>
      </c>
      <c r="Q10" s="438">
        <f>'TRMbd P10 Inputs FY25'!N61</f>
        <v>111.5378273287937</v>
      </c>
      <c r="R10" s="438">
        <f>'TRMbd P10 Inputs FY25'!O61</f>
        <v>130.10364958396147</v>
      </c>
      <c r="T10" s="520" t="s">
        <v>357</v>
      </c>
    </row>
    <row r="11" spans="2:25" hidden="1" outlineLevel="1" collapsed="1" x14ac:dyDescent="0.25">
      <c r="B11" s="673" t="s">
        <v>54</v>
      </c>
      <c r="C11" s="97" t="s">
        <v>63</v>
      </c>
      <c r="D11" s="128">
        <v>0</v>
      </c>
      <c r="E11" s="128">
        <v>0</v>
      </c>
      <c r="F11" s="128">
        <v>0</v>
      </c>
      <c r="G11" s="128">
        <v>0</v>
      </c>
      <c r="H11" s="128">
        <v>0</v>
      </c>
      <c r="I11" s="128">
        <v>0</v>
      </c>
      <c r="J11" s="128">
        <v>0</v>
      </c>
      <c r="K11" s="128">
        <v>0</v>
      </c>
      <c r="L11" s="128">
        <v>0</v>
      </c>
      <c r="M11" s="128">
        <v>0</v>
      </c>
      <c r="N11" s="128">
        <v>0</v>
      </c>
      <c r="O11" s="128">
        <v>0</v>
      </c>
      <c r="P11" s="128">
        <v>0</v>
      </c>
      <c r="Q11" s="128">
        <v>0</v>
      </c>
      <c r="R11" s="128">
        <v>0</v>
      </c>
    </row>
    <row r="12" spans="2:25" hidden="1" outlineLevel="1" collapsed="1" x14ac:dyDescent="0.25">
      <c r="B12" s="671"/>
      <c r="C12" s="97" t="s">
        <v>177</v>
      </c>
      <c r="D12" s="128">
        <v>0.63721505376344101</v>
      </c>
      <c r="E12" s="128">
        <v>0.80377392510402201</v>
      </c>
      <c r="F12" s="128">
        <v>1.00313978494625</v>
      </c>
      <c r="G12" s="128">
        <v>1.04579569892573</v>
      </c>
      <c r="H12" s="128">
        <v>0.94252873563218398</v>
      </c>
      <c r="I12" s="128">
        <v>0.81360161507402495</v>
      </c>
      <c r="J12" s="128">
        <v>0.74980000000000002</v>
      </c>
      <c r="K12" s="128">
        <v>0.74980000000000002</v>
      </c>
      <c r="L12" s="128">
        <v>0.58297849462365603</v>
      </c>
      <c r="M12" s="128">
        <v>0.55588888888888899</v>
      </c>
      <c r="N12" s="128">
        <v>0.54458064516129001</v>
      </c>
      <c r="O12" s="128">
        <v>0.54959999999999998</v>
      </c>
      <c r="P12" s="128">
        <v>0.55000000000000004</v>
      </c>
      <c r="Q12" s="128">
        <v>0.55206666666666704</v>
      </c>
      <c r="R12" s="128">
        <v>0.73133731785063705</v>
      </c>
    </row>
    <row r="13" spans="2:25" hidden="1" outlineLevel="1" collapsed="1" x14ac:dyDescent="0.25">
      <c r="B13" s="671"/>
      <c r="C13" s="97" t="s">
        <v>178</v>
      </c>
      <c r="D13" s="128">
        <v>28.7206451612903</v>
      </c>
      <c r="E13" s="128">
        <v>33.122004160887698</v>
      </c>
      <c r="F13" s="128">
        <v>37.8558709677419</v>
      </c>
      <c r="G13" s="128">
        <v>38.057978494623697</v>
      </c>
      <c r="H13" s="128">
        <v>35.454402298850603</v>
      </c>
      <c r="I13" s="128">
        <v>32.383372812920598</v>
      </c>
      <c r="J13" s="128">
        <v>29.700866666666698</v>
      </c>
      <c r="K13" s="128">
        <v>29.700866666666698</v>
      </c>
      <c r="L13" s="128">
        <v>27.733731182795701</v>
      </c>
      <c r="M13" s="128">
        <v>29.0548888888889</v>
      </c>
      <c r="N13" s="128">
        <v>29.609903225806502</v>
      </c>
      <c r="O13" s="128">
        <v>30.044</v>
      </c>
      <c r="P13" s="128">
        <v>30.061</v>
      </c>
      <c r="Q13" s="128">
        <v>28.643466666666701</v>
      </c>
      <c r="R13" s="128">
        <v>31.695868283252299</v>
      </c>
    </row>
    <row r="14" spans="2:25" hidden="1" outlineLevel="1" collapsed="1" x14ac:dyDescent="0.25">
      <c r="B14" s="671"/>
      <c r="C14" s="97" t="s">
        <v>179</v>
      </c>
      <c r="D14" s="128">
        <v>4.9953010752688201</v>
      </c>
      <c r="E14" s="128">
        <v>5.1255811373092897</v>
      </c>
      <c r="F14" s="128">
        <v>5.9427311827956997</v>
      </c>
      <c r="G14" s="128">
        <v>5.8981612903225802</v>
      </c>
      <c r="H14" s="128">
        <v>5.43089655172514</v>
      </c>
      <c r="I14" s="128">
        <v>5.0436056527590898</v>
      </c>
      <c r="J14" s="128">
        <v>5.0010000000000003</v>
      </c>
      <c r="K14" s="128">
        <v>5.0010000000000003</v>
      </c>
      <c r="L14" s="128">
        <v>4.90459139784946</v>
      </c>
      <c r="M14" s="128">
        <v>5.1325444444444397</v>
      </c>
      <c r="N14" s="128">
        <v>5.4698387096774201</v>
      </c>
      <c r="O14" s="128">
        <v>5.3752544444444501</v>
      </c>
      <c r="P14" s="128">
        <v>5.3823333333333299</v>
      </c>
      <c r="Q14" s="128">
        <v>4.9577999999999998</v>
      </c>
      <c r="R14" s="128">
        <v>5.2748668032786901</v>
      </c>
    </row>
    <row r="15" spans="2:25" hidden="1" outlineLevel="1" collapsed="1" x14ac:dyDescent="0.25">
      <c r="B15" s="671"/>
      <c r="C15" s="97" t="s">
        <v>180</v>
      </c>
      <c r="D15" s="128">
        <v>28.902989257311798</v>
      </c>
      <c r="E15" s="128">
        <v>38.322216366158102</v>
      </c>
      <c r="F15" s="128">
        <v>57.633258064516099</v>
      </c>
      <c r="G15" s="128">
        <v>59.086903225806402</v>
      </c>
      <c r="H15" s="128">
        <v>46.2591954022989</v>
      </c>
      <c r="I15" s="128">
        <v>39.846398384925998</v>
      </c>
      <c r="J15" s="128">
        <v>29.8854222222222</v>
      </c>
      <c r="K15" s="128">
        <v>29.8854222222222</v>
      </c>
      <c r="L15" s="128">
        <v>22.369311827956999</v>
      </c>
      <c r="M15" s="128">
        <v>22.555111111111099</v>
      </c>
      <c r="N15" s="128">
        <v>31.6077311827957</v>
      </c>
      <c r="O15" s="128">
        <v>32.422600000000003</v>
      </c>
      <c r="P15" s="128">
        <v>32.46425</v>
      </c>
      <c r="Q15" s="128">
        <v>25.737466666666698</v>
      </c>
      <c r="R15" s="128">
        <v>36.160603825136597</v>
      </c>
    </row>
    <row r="16" spans="2:25" hidden="1" outlineLevel="1" collapsed="1" x14ac:dyDescent="0.25">
      <c r="B16" s="671"/>
      <c r="C16" s="97" t="s">
        <v>181</v>
      </c>
      <c r="D16" s="128">
        <v>19.215548387096799</v>
      </c>
      <c r="E16" s="128">
        <v>20.137768377253799</v>
      </c>
      <c r="F16" s="128">
        <v>22.9633655913978</v>
      </c>
      <c r="G16" s="128">
        <v>22.934956989257302</v>
      </c>
      <c r="H16" s="128">
        <v>20.5012528735632</v>
      </c>
      <c r="I16" s="128">
        <v>19.830730820995999</v>
      </c>
      <c r="J16" s="128">
        <v>19.548222222222201</v>
      </c>
      <c r="K16" s="128">
        <v>19.548222222222201</v>
      </c>
      <c r="L16" s="128">
        <v>17.841526881720402</v>
      </c>
      <c r="M16" s="128">
        <v>17.722544444444399</v>
      </c>
      <c r="N16" s="128">
        <v>18.2044623655914</v>
      </c>
      <c r="O16" s="128">
        <v>17.349911111111101</v>
      </c>
      <c r="P16" s="128">
        <v>17.359083333333299</v>
      </c>
      <c r="Q16" s="128">
        <v>17.2037333333333</v>
      </c>
      <c r="R16" s="128">
        <v>19.457968579235001</v>
      </c>
    </row>
    <row r="17" spans="2:24" hidden="1" outlineLevel="1" collapsed="1" x14ac:dyDescent="0.25">
      <c r="B17" s="671"/>
      <c r="C17" s="97" t="s">
        <v>182</v>
      </c>
      <c r="D17" s="128">
        <v>27.764301075268801</v>
      </c>
      <c r="E17" s="128">
        <v>27.785464632554898</v>
      </c>
      <c r="F17" s="128">
        <v>29.6817204301075</v>
      </c>
      <c r="G17" s="128">
        <v>30.576000000000001</v>
      </c>
      <c r="H17" s="128">
        <v>29.967356321839102</v>
      </c>
      <c r="I17" s="128">
        <v>30.0643956931359</v>
      </c>
      <c r="J17" s="128">
        <v>28.8346444444445</v>
      </c>
      <c r="K17" s="128">
        <v>28.8346444444445</v>
      </c>
      <c r="L17" s="128">
        <v>28.3651612903226</v>
      </c>
      <c r="M17" s="128">
        <v>28.887555555555601</v>
      </c>
      <c r="N17" s="128">
        <v>29.453397849462501</v>
      </c>
      <c r="O17" s="128">
        <v>29.325777777777802</v>
      </c>
      <c r="P17" s="128">
        <v>29.346333333333298</v>
      </c>
      <c r="Q17" s="128">
        <v>29.9044666666667</v>
      </c>
      <c r="R17" s="128">
        <v>29.218045309653899</v>
      </c>
    </row>
    <row r="18" spans="2:24" hidden="1" outlineLevel="1" collapsed="1" x14ac:dyDescent="0.25">
      <c r="B18" s="671"/>
      <c r="C18" s="97" t="s">
        <v>183</v>
      </c>
      <c r="D18" s="128">
        <v>1.78008602150538</v>
      </c>
      <c r="E18" s="128">
        <v>1.78680859916782</v>
      </c>
      <c r="F18" s="128">
        <v>1.9318387096774201</v>
      </c>
      <c r="G18" s="128">
        <v>1.9135376344085999</v>
      </c>
      <c r="H18" s="128">
        <v>1.85434482758621</v>
      </c>
      <c r="I18" s="128">
        <v>1.825133253607</v>
      </c>
      <c r="J18" s="128">
        <v>1.75902222222222</v>
      </c>
      <c r="K18" s="128">
        <v>1.75902222222222</v>
      </c>
      <c r="L18" s="128">
        <v>1.5474193548387101</v>
      </c>
      <c r="M18" s="128">
        <v>1.5254444444444399</v>
      </c>
      <c r="N18" s="128">
        <v>1.4977419354838699</v>
      </c>
      <c r="O18" s="128">
        <v>1.55484444444444</v>
      </c>
      <c r="P18" s="128">
        <v>1.55508333333333</v>
      </c>
      <c r="Q18" s="128">
        <v>0.70586666666666698</v>
      </c>
      <c r="R18" s="128">
        <v>1.6410660291439001</v>
      </c>
    </row>
    <row r="19" spans="2:24" hidden="1" outlineLevel="1" collapsed="1" x14ac:dyDescent="0.25">
      <c r="B19" s="521" t="s">
        <v>54</v>
      </c>
      <c r="C19" s="97" t="s">
        <v>54</v>
      </c>
      <c r="D19" s="128" t="s">
        <v>54</v>
      </c>
      <c r="E19" s="128" t="s">
        <v>54</v>
      </c>
      <c r="F19" s="128" t="s">
        <v>54</v>
      </c>
      <c r="G19" s="128" t="s">
        <v>54</v>
      </c>
      <c r="H19" s="128" t="s">
        <v>54</v>
      </c>
      <c r="I19" s="128" t="s">
        <v>54</v>
      </c>
      <c r="J19" s="128" t="s">
        <v>54</v>
      </c>
      <c r="K19" s="128" t="s">
        <v>54</v>
      </c>
      <c r="L19" s="128" t="s">
        <v>54</v>
      </c>
      <c r="M19" s="128" t="s">
        <v>54</v>
      </c>
      <c r="N19" s="128" t="s">
        <v>54</v>
      </c>
      <c r="O19" s="128" t="s">
        <v>54</v>
      </c>
      <c r="P19" s="128" t="s">
        <v>54</v>
      </c>
      <c r="Q19" s="128" t="s">
        <v>54</v>
      </c>
      <c r="R19" s="128" t="s">
        <v>54</v>
      </c>
    </row>
    <row r="20" spans="2:24" collapsed="1" x14ac:dyDescent="0.25">
      <c r="B20" s="94">
        <v>4</v>
      </c>
      <c r="C20" s="95" t="s">
        <v>184</v>
      </c>
      <c r="D20" s="129">
        <v>122.767397849462</v>
      </c>
      <c r="E20" s="129">
        <v>9.6641484049930693</v>
      </c>
      <c r="F20" s="129">
        <v>10.8123548387097</v>
      </c>
      <c r="G20" s="129">
        <v>8.3913870967741904</v>
      </c>
      <c r="H20" s="129">
        <v>18.025034482758599</v>
      </c>
      <c r="I20" s="129">
        <v>60.949438761776598</v>
      </c>
      <c r="J20" s="129">
        <v>234.10075555555599</v>
      </c>
      <c r="K20" s="129">
        <v>234.10075555555599</v>
      </c>
      <c r="L20" s="129">
        <v>345.022365591398</v>
      </c>
      <c r="M20" s="129">
        <v>394.61533333333301</v>
      </c>
      <c r="N20" s="129">
        <v>427.19517204301098</v>
      </c>
      <c r="O20" s="129">
        <v>330.32942222222198</v>
      </c>
      <c r="P20" s="129">
        <v>328.97966666666701</v>
      </c>
      <c r="Q20" s="129">
        <v>286.01353333333299</v>
      </c>
      <c r="R20" s="129">
        <v>187.705737259545</v>
      </c>
      <c r="T20" s="520" t="s">
        <v>386</v>
      </c>
      <c r="X20" s="123"/>
    </row>
    <row r="21" spans="2:24" hidden="1" outlineLevel="1" collapsed="1" x14ac:dyDescent="0.25">
      <c r="B21" s="673" t="s">
        <v>54</v>
      </c>
      <c r="C21" s="97" t="s">
        <v>63</v>
      </c>
      <c r="D21" s="128">
        <v>0</v>
      </c>
      <c r="E21" s="128">
        <v>0</v>
      </c>
      <c r="F21" s="128">
        <v>0</v>
      </c>
      <c r="G21" s="128">
        <v>0</v>
      </c>
      <c r="H21" s="128">
        <v>0</v>
      </c>
      <c r="I21" s="128">
        <v>0</v>
      </c>
      <c r="J21" s="128">
        <v>0</v>
      </c>
      <c r="K21" s="128">
        <v>0</v>
      </c>
      <c r="L21" s="128">
        <v>0</v>
      </c>
      <c r="M21" s="128">
        <v>0</v>
      </c>
      <c r="N21" s="128">
        <v>0</v>
      </c>
      <c r="O21" s="128">
        <v>0</v>
      </c>
      <c r="P21" s="128">
        <v>0</v>
      </c>
      <c r="Q21" s="128">
        <v>0</v>
      </c>
      <c r="R21" s="128">
        <v>0</v>
      </c>
    </row>
    <row r="22" spans="2:24" hidden="1" outlineLevel="1" collapsed="1" x14ac:dyDescent="0.25">
      <c r="B22" s="671"/>
      <c r="C22" s="97" t="s">
        <v>185</v>
      </c>
      <c r="D22" s="128">
        <v>107.45672043010801</v>
      </c>
      <c r="E22" s="128">
        <v>8.3146962552011097</v>
      </c>
      <c r="F22" s="128">
        <v>9.6835053763440904</v>
      </c>
      <c r="G22" s="128">
        <v>7.1599032258064499</v>
      </c>
      <c r="H22" s="128">
        <v>16.837678160919499</v>
      </c>
      <c r="I22" s="128">
        <v>59.228903095558501</v>
      </c>
      <c r="J22" s="128">
        <v>214.68448888888901</v>
      </c>
      <c r="K22" s="128">
        <v>214.68448888888901</v>
      </c>
      <c r="L22" s="128">
        <v>283.77378494623701</v>
      </c>
      <c r="M22" s="128">
        <v>297.70677777777797</v>
      </c>
      <c r="N22" s="128">
        <v>317.32506451612898</v>
      </c>
      <c r="O22" s="128">
        <v>231.22986666666699</v>
      </c>
      <c r="P22" s="128">
        <v>229.86924999999999</v>
      </c>
      <c r="Q22" s="128">
        <v>223.6326</v>
      </c>
      <c r="R22" s="128">
        <v>148.32280999544599</v>
      </c>
    </row>
    <row r="23" spans="2:24" hidden="1" outlineLevel="1" collapsed="1" x14ac:dyDescent="0.25">
      <c r="B23" s="671"/>
      <c r="C23" s="97" t="s">
        <v>186</v>
      </c>
      <c r="D23" s="128">
        <v>4.2982573118279603</v>
      </c>
      <c r="E23" s="128">
        <v>0.17422607489597799</v>
      </c>
      <c r="F23" s="128">
        <v>0.13561290322580599</v>
      </c>
      <c r="G23" s="128">
        <v>0.14120430107526899</v>
      </c>
      <c r="H23" s="128">
        <v>0.13997701149425301</v>
      </c>
      <c r="I23" s="128">
        <v>0.30351278600269199</v>
      </c>
      <c r="J23" s="128">
        <v>4.45295555555556</v>
      </c>
      <c r="K23" s="128">
        <v>4.45295555555556</v>
      </c>
      <c r="L23" s="128">
        <v>13.3225483870968</v>
      </c>
      <c r="M23" s="128">
        <v>19.434555555555601</v>
      </c>
      <c r="N23" s="128">
        <v>23.860301075268801</v>
      </c>
      <c r="O23" s="128">
        <v>22.4502666666667</v>
      </c>
      <c r="P23" s="128">
        <v>22.454249999999998</v>
      </c>
      <c r="Q23" s="128">
        <v>13.5762</v>
      </c>
      <c r="R23" s="128">
        <v>8.5604325908925301</v>
      </c>
    </row>
    <row r="24" spans="2:24" hidden="1" outlineLevel="1" collapsed="1" x14ac:dyDescent="0.25">
      <c r="B24" s="671"/>
      <c r="C24" s="97" t="s">
        <v>187</v>
      </c>
      <c r="D24" s="128">
        <v>1.25325731182796</v>
      </c>
      <c r="E24" s="128">
        <v>3.4116504854368901E-2</v>
      </c>
      <c r="F24" s="128">
        <v>1.2311827956989201E-2</v>
      </c>
      <c r="G24" s="128">
        <v>1.00860215053763E-2</v>
      </c>
      <c r="H24" s="128">
        <v>1.1126436781609199E-2</v>
      </c>
      <c r="I24" s="128">
        <v>8.7604306864064608E-3</v>
      </c>
      <c r="J24" s="128">
        <v>3.68888888888889E-3</v>
      </c>
      <c r="K24" s="128">
        <v>3.68888888888889E-3</v>
      </c>
      <c r="L24" s="128">
        <v>1.1608817204301101</v>
      </c>
      <c r="M24" s="128">
        <v>1.4003333333333301</v>
      </c>
      <c r="N24" s="128">
        <v>1.4282043010752701</v>
      </c>
      <c r="O24" s="128">
        <v>1.4662666666666699</v>
      </c>
      <c r="P24" s="128">
        <v>1.4662500000000001</v>
      </c>
      <c r="Q24" s="128">
        <v>1.4061999999999999</v>
      </c>
      <c r="R24" s="128">
        <v>0.68630088797814204</v>
      </c>
    </row>
    <row r="25" spans="2:24" hidden="1" outlineLevel="1" collapsed="1" x14ac:dyDescent="0.25">
      <c r="B25" s="671"/>
      <c r="C25" s="97" t="s">
        <v>188</v>
      </c>
      <c r="D25" s="128">
        <v>0.25788172043010799</v>
      </c>
      <c r="E25" s="128">
        <v>0.13978085991678199</v>
      </c>
      <c r="F25" s="128">
        <v>0.13768817204301101</v>
      </c>
      <c r="G25" s="128">
        <v>0.137645161290323</v>
      </c>
      <c r="H25" s="128">
        <v>0.136275862068966</v>
      </c>
      <c r="I25" s="128">
        <v>0.13423956931359399</v>
      </c>
      <c r="J25" s="128">
        <v>0.16252222222222201</v>
      </c>
      <c r="K25" s="128">
        <v>0.16252222222222201</v>
      </c>
      <c r="L25" s="128">
        <v>0.63506451612903203</v>
      </c>
      <c r="M25" s="128">
        <v>1.1135555555555601</v>
      </c>
      <c r="N25" s="128">
        <v>2.6126344086021498</v>
      </c>
      <c r="O25" s="128">
        <v>2.4964888888888899</v>
      </c>
      <c r="P25" s="128">
        <v>2.4949166666666698</v>
      </c>
      <c r="Q25" s="128">
        <v>1.18146666666667</v>
      </c>
      <c r="R25" s="128">
        <v>0.76667964480874295</v>
      </c>
    </row>
    <row r="26" spans="2:24" hidden="1" outlineLevel="1" collapsed="1" x14ac:dyDescent="0.25">
      <c r="B26" s="671"/>
      <c r="C26" s="97" t="s">
        <v>189</v>
      </c>
      <c r="D26" s="128">
        <v>0.170763440860215</v>
      </c>
      <c r="E26" s="128">
        <v>0.121335644937587</v>
      </c>
      <c r="F26" s="128">
        <v>0.12792573118279599</v>
      </c>
      <c r="G26" s="128">
        <v>0.143763440860215</v>
      </c>
      <c r="H26" s="128">
        <v>0.13370114942528699</v>
      </c>
      <c r="I26" s="128">
        <v>0.111200538358008</v>
      </c>
      <c r="J26" s="128">
        <v>1.17268888888889</v>
      </c>
      <c r="K26" s="128">
        <v>1.17268888888889</v>
      </c>
      <c r="L26" s="128">
        <v>2.4251505376344098</v>
      </c>
      <c r="M26" s="128">
        <v>3.27155555555556</v>
      </c>
      <c r="N26" s="128">
        <v>3.6386774193548401</v>
      </c>
      <c r="O26" s="128">
        <v>3.3994</v>
      </c>
      <c r="P26" s="128">
        <v>3.3992499999999999</v>
      </c>
      <c r="Q26" s="128">
        <v>1.2064666666666699</v>
      </c>
      <c r="R26" s="128">
        <v>1.3321312613843399</v>
      </c>
    </row>
    <row r="27" spans="2:24" hidden="1" outlineLevel="1" collapsed="1" x14ac:dyDescent="0.25">
      <c r="B27" s="671"/>
      <c r="C27" s="97" t="s">
        <v>190</v>
      </c>
      <c r="D27" s="128">
        <v>4.62884946236559</v>
      </c>
      <c r="E27" s="128">
        <v>0.23267128987517299</v>
      </c>
      <c r="F27" s="128">
        <v>0.25676344086021502</v>
      </c>
      <c r="G27" s="128">
        <v>0.30484946236559102</v>
      </c>
      <c r="H27" s="128">
        <v>0.28285057471264402</v>
      </c>
      <c r="I27" s="128">
        <v>0.232078061911171</v>
      </c>
      <c r="J27" s="128">
        <v>10.004</v>
      </c>
      <c r="K27" s="128">
        <v>10.004</v>
      </c>
      <c r="L27" s="128">
        <v>33.345817204301099</v>
      </c>
      <c r="M27" s="128">
        <v>54.578888888888898</v>
      </c>
      <c r="N27" s="128">
        <v>56.7557634408602</v>
      </c>
      <c r="O27" s="128">
        <v>48.3508</v>
      </c>
      <c r="P27" s="128">
        <v>48.350999999999999</v>
      </c>
      <c r="Q27" s="128">
        <v>31.707533333333298</v>
      </c>
      <c r="R27" s="128">
        <v>20.119429644808701</v>
      </c>
    </row>
    <row r="28" spans="2:24" hidden="1" outlineLevel="1" collapsed="1" x14ac:dyDescent="0.25">
      <c r="B28" s="671"/>
      <c r="C28" s="97" t="s">
        <v>191</v>
      </c>
      <c r="D28" s="128">
        <v>6.0268817204301099E-2</v>
      </c>
      <c r="E28" s="128">
        <v>2E-3</v>
      </c>
      <c r="F28" s="128">
        <v>2E-3</v>
      </c>
      <c r="G28" s="128">
        <v>2E-3</v>
      </c>
      <c r="H28" s="128">
        <v>2E-3</v>
      </c>
      <c r="I28" s="128">
        <v>3.0000000000000001E-3</v>
      </c>
      <c r="J28" s="128">
        <v>0.159088888888889</v>
      </c>
      <c r="K28" s="128">
        <v>0.159088888888889</v>
      </c>
      <c r="L28" s="128">
        <v>0.59466666666666701</v>
      </c>
      <c r="M28" s="128">
        <v>0.843444444444444</v>
      </c>
      <c r="N28" s="128">
        <v>0.99651612903225795</v>
      </c>
      <c r="O28" s="128">
        <v>0.81137777777777798</v>
      </c>
      <c r="P28" s="128">
        <v>0.81133333333333302</v>
      </c>
      <c r="Q28" s="128">
        <v>0.35146666666666698</v>
      </c>
      <c r="R28" s="128">
        <v>0.32049715391621098</v>
      </c>
    </row>
    <row r="29" spans="2:24" hidden="1" outlineLevel="1" collapsed="1" x14ac:dyDescent="0.25">
      <c r="B29" s="671"/>
      <c r="C29" s="97" t="s">
        <v>192</v>
      </c>
      <c r="D29" s="128">
        <v>0.36211827956989201</v>
      </c>
      <c r="E29" s="128">
        <v>0.21799306518725001</v>
      </c>
      <c r="F29" s="128">
        <v>0.225903225806452</v>
      </c>
      <c r="G29" s="128">
        <v>0.235236559139785</v>
      </c>
      <c r="H29" s="128">
        <v>0.234770114942529</v>
      </c>
      <c r="I29" s="128">
        <v>0.22679676985195199</v>
      </c>
      <c r="J29" s="128">
        <v>0.28971111111111097</v>
      </c>
      <c r="K29" s="128">
        <v>0.28971111111111097</v>
      </c>
      <c r="L29" s="128">
        <v>0.71486021505376296</v>
      </c>
      <c r="M29" s="128">
        <v>1.0740000000000001</v>
      </c>
      <c r="N29" s="128">
        <v>1.8420752688172</v>
      </c>
      <c r="O29" s="128">
        <v>1.79755555555556</v>
      </c>
      <c r="P29" s="128">
        <v>1.7964166666666701</v>
      </c>
      <c r="Q29" s="128">
        <v>1.0069999999999999</v>
      </c>
      <c r="R29" s="128">
        <v>0.68850216302367895</v>
      </c>
    </row>
    <row r="30" spans="2:24" hidden="1" outlineLevel="1" collapsed="1" x14ac:dyDescent="0.25">
      <c r="B30" s="671"/>
      <c r="C30" s="97" t="s">
        <v>193</v>
      </c>
      <c r="D30" s="128">
        <v>0.84029032258064495</v>
      </c>
      <c r="E30" s="128">
        <v>5.04521497919556E-2</v>
      </c>
      <c r="F30" s="128">
        <v>5.7010752688172003E-2</v>
      </c>
      <c r="G30" s="128">
        <v>5.77956989257312E-2</v>
      </c>
      <c r="H30" s="128">
        <v>5.8574712643678202E-2</v>
      </c>
      <c r="I30" s="128">
        <v>0.10527590847913899</v>
      </c>
      <c r="J30" s="128">
        <v>0.68413333333333304</v>
      </c>
      <c r="K30" s="128">
        <v>0.68413333333333304</v>
      </c>
      <c r="L30" s="128">
        <v>3.1739784946236602</v>
      </c>
      <c r="M30" s="128">
        <v>3.8959999999999999</v>
      </c>
      <c r="N30" s="128">
        <v>5.2795053763440896</v>
      </c>
      <c r="O30" s="128">
        <v>5.3694666666666704</v>
      </c>
      <c r="P30" s="128">
        <v>5.3730000000000002</v>
      </c>
      <c r="Q30" s="128">
        <v>3.2686000000000002</v>
      </c>
      <c r="R30" s="128">
        <v>1.91287295081967</v>
      </c>
    </row>
    <row r="31" spans="2:24" hidden="1" outlineLevel="1" collapsed="1" x14ac:dyDescent="0.25">
      <c r="B31" s="671"/>
      <c r="C31" s="97" t="s">
        <v>194</v>
      </c>
      <c r="D31" s="128">
        <v>0.37393548387096798</v>
      </c>
      <c r="E31" s="128">
        <v>8.1657420259653293E-2</v>
      </c>
      <c r="F31" s="128">
        <v>2.85376344086022E-2</v>
      </c>
      <c r="G31" s="128">
        <v>3.0559139784946201E-2</v>
      </c>
      <c r="H31" s="128">
        <v>2.8149425287356301E-2</v>
      </c>
      <c r="I31" s="128">
        <v>4.8039030955585503E-2</v>
      </c>
      <c r="J31" s="128">
        <v>0.16825444444444401</v>
      </c>
      <c r="K31" s="128">
        <v>0.16825444444444401</v>
      </c>
      <c r="L31" s="128">
        <v>0.84456989257311799</v>
      </c>
      <c r="M31" s="128">
        <v>1.46922222222222</v>
      </c>
      <c r="N31" s="128">
        <v>2.38625731182796</v>
      </c>
      <c r="O31" s="128">
        <v>2.3619333333333299</v>
      </c>
      <c r="P31" s="128">
        <v>2.3652500000000001</v>
      </c>
      <c r="Q31" s="128">
        <v>1.2852666666666701</v>
      </c>
      <c r="R31" s="128">
        <v>0.76309016393442597</v>
      </c>
    </row>
    <row r="32" spans="2:24" hidden="1" outlineLevel="1" collapsed="1" x14ac:dyDescent="0.25">
      <c r="B32" s="671"/>
      <c r="C32" s="97" t="s">
        <v>195</v>
      </c>
      <c r="D32" s="128">
        <v>1.45775268817204</v>
      </c>
      <c r="E32" s="128">
        <v>3.8445214979195598E-2</v>
      </c>
      <c r="F32" s="128">
        <v>4.86129032258064E-2</v>
      </c>
      <c r="G32" s="128">
        <v>4.6440860215053802E-2</v>
      </c>
      <c r="H32" s="128">
        <v>6.12758620689655E-2</v>
      </c>
      <c r="I32" s="128">
        <v>5.0197846567967698E-2</v>
      </c>
      <c r="J32" s="128">
        <v>0.309644444444444</v>
      </c>
      <c r="K32" s="128">
        <v>0.309644444444444</v>
      </c>
      <c r="L32" s="128">
        <v>2.6880430107526898</v>
      </c>
      <c r="M32" s="128">
        <v>6.9227777777777799</v>
      </c>
      <c r="N32" s="128">
        <v>7.3543333333333303</v>
      </c>
      <c r="O32" s="128">
        <v>6.8427555555555504</v>
      </c>
      <c r="P32" s="128">
        <v>6.8454166666666696</v>
      </c>
      <c r="Q32" s="128">
        <v>4.4435333333333302</v>
      </c>
      <c r="R32" s="128">
        <v>2.5311020036429901</v>
      </c>
    </row>
    <row r="33" spans="2:23" hidden="1" outlineLevel="1" collapsed="1" x14ac:dyDescent="0.25">
      <c r="B33" s="671"/>
      <c r="C33" s="97" t="s">
        <v>196</v>
      </c>
      <c r="D33" s="128">
        <v>1.6073225806451601</v>
      </c>
      <c r="E33" s="128">
        <v>0.25677392510402203</v>
      </c>
      <c r="F33" s="128">
        <v>0.10648387096774201</v>
      </c>
      <c r="G33" s="128">
        <v>0.12190322580645201</v>
      </c>
      <c r="H33" s="128">
        <v>9.8655172513793105E-2</v>
      </c>
      <c r="I33" s="128">
        <v>0.49743472509152098</v>
      </c>
      <c r="J33" s="128">
        <v>2.0096888888888902</v>
      </c>
      <c r="K33" s="128">
        <v>2.0096888888888902</v>
      </c>
      <c r="L33" s="128">
        <v>2.343</v>
      </c>
      <c r="M33" s="128">
        <v>2.90422222222222</v>
      </c>
      <c r="N33" s="128">
        <v>3.7158494623655902</v>
      </c>
      <c r="O33" s="128">
        <v>3.75325444444444</v>
      </c>
      <c r="P33" s="128">
        <v>3.7533333333333299</v>
      </c>
      <c r="Q33" s="128">
        <v>2.9472</v>
      </c>
      <c r="R33" s="128">
        <v>1.7018888888888899</v>
      </c>
    </row>
    <row r="34" spans="2:23" hidden="1" outlineLevel="1" collapsed="1" x14ac:dyDescent="0.25">
      <c r="B34" s="521" t="s">
        <v>54</v>
      </c>
      <c r="C34" s="97" t="s">
        <v>54</v>
      </c>
      <c r="D34" s="128" t="s">
        <v>54</v>
      </c>
      <c r="E34" s="128" t="s">
        <v>54</v>
      </c>
      <c r="F34" s="128" t="s">
        <v>54</v>
      </c>
      <c r="G34" s="128" t="s">
        <v>54</v>
      </c>
      <c r="H34" s="128" t="s">
        <v>54</v>
      </c>
      <c r="I34" s="128" t="s">
        <v>54</v>
      </c>
      <c r="J34" s="128" t="s">
        <v>54</v>
      </c>
      <c r="K34" s="128" t="s">
        <v>54</v>
      </c>
      <c r="L34" s="128" t="s">
        <v>54</v>
      </c>
      <c r="M34" s="128" t="s">
        <v>54</v>
      </c>
      <c r="N34" s="128" t="s">
        <v>54</v>
      </c>
      <c r="O34" s="128" t="s">
        <v>54</v>
      </c>
      <c r="P34" s="128" t="s">
        <v>54</v>
      </c>
      <c r="Q34" s="128" t="s">
        <v>54</v>
      </c>
      <c r="R34" s="128" t="s">
        <v>54</v>
      </c>
    </row>
    <row r="35" spans="2:23" collapsed="1" x14ac:dyDescent="0.25">
      <c r="B35" s="94">
        <v>5</v>
      </c>
      <c r="C35" s="95" t="s">
        <v>197</v>
      </c>
      <c r="D35" s="127">
        <v>0</v>
      </c>
      <c r="E35" s="127">
        <v>0</v>
      </c>
      <c r="F35" s="127">
        <v>0</v>
      </c>
      <c r="G35" s="127">
        <v>0</v>
      </c>
      <c r="H35" s="127">
        <v>0</v>
      </c>
      <c r="I35" s="127">
        <v>0</v>
      </c>
      <c r="J35" s="127">
        <v>0</v>
      </c>
      <c r="K35" s="127">
        <v>0</v>
      </c>
      <c r="L35" s="127">
        <v>0</v>
      </c>
      <c r="M35" s="127">
        <v>0</v>
      </c>
      <c r="N35" s="127">
        <v>0</v>
      </c>
      <c r="O35" s="127">
        <v>0</v>
      </c>
      <c r="P35" s="127">
        <v>0</v>
      </c>
      <c r="Q35" s="127">
        <v>0</v>
      </c>
      <c r="R35" s="127">
        <v>0</v>
      </c>
    </row>
    <row r="36" spans="2:23" hidden="1" outlineLevel="1" collapsed="1" x14ac:dyDescent="0.25">
      <c r="B36" s="673" t="s">
        <v>54</v>
      </c>
      <c r="C36" s="97" t="s">
        <v>63</v>
      </c>
      <c r="D36" s="128">
        <v>0</v>
      </c>
      <c r="E36" s="128">
        <v>0</v>
      </c>
      <c r="F36" s="128">
        <v>0</v>
      </c>
      <c r="G36" s="128">
        <v>0</v>
      </c>
      <c r="H36" s="128">
        <v>0</v>
      </c>
      <c r="I36" s="128">
        <v>0</v>
      </c>
      <c r="J36" s="128">
        <v>0</v>
      </c>
      <c r="K36" s="128">
        <v>0</v>
      </c>
      <c r="L36" s="128">
        <v>0</v>
      </c>
      <c r="M36" s="128">
        <v>0</v>
      </c>
      <c r="N36" s="128">
        <v>0</v>
      </c>
      <c r="O36" s="128">
        <v>0</v>
      </c>
      <c r="P36" s="128">
        <v>0</v>
      </c>
      <c r="Q36" s="128">
        <v>0</v>
      </c>
      <c r="R36" s="128">
        <v>0</v>
      </c>
    </row>
    <row r="37" spans="2:23" ht="22.5" hidden="1" outlineLevel="1" collapsed="1" x14ac:dyDescent="0.25">
      <c r="B37" s="671"/>
      <c r="C37" s="97" t="s">
        <v>198</v>
      </c>
      <c r="D37" s="128">
        <v>0</v>
      </c>
      <c r="E37" s="128">
        <v>0</v>
      </c>
      <c r="F37" s="128">
        <v>0</v>
      </c>
      <c r="G37" s="128">
        <v>0</v>
      </c>
      <c r="H37" s="128">
        <v>0</v>
      </c>
      <c r="I37" s="128">
        <v>0</v>
      </c>
      <c r="J37" s="128">
        <v>0</v>
      </c>
      <c r="K37" s="128">
        <v>0</v>
      </c>
      <c r="L37" s="128">
        <v>0</v>
      </c>
      <c r="M37" s="128">
        <v>0</v>
      </c>
      <c r="N37" s="128">
        <v>0</v>
      </c>
      <c r="O37" s="128">
        <v>0</v>
      </c>
      <c r="P37" s="128">
        <v>0</v>
      </c>
      <c r="Q37" s="128">
        <v>0</v>
      </c>
      <c r="R37" s="128">
        <v>0</v>
      </c>
    </row>
    <row r="38" spans="2:23" hidden="1" outlineLevel="1" collapsed="1" x14ac:dyDescent="0.25">
      <c r="B38" s="521" t="s">
        <v>54</v>
      </c>
      <c r="C38" s="97" t="s">
        <v>54</v>
      </c>
      <c r="D38" s="128" t="s">
        <v>54</v>
      </c>
      <c r="E38" s="128" t="s">
        <v>54</v>
      </c>
      <c r="F38" s="128" t="s">
        <v>54</v>
      </c>
      <c r="G38" s="128" t="s">
        <v>54</v>
      </c>
      <c r="H38" s="128" t="s">
        <v>54</v>
      </c>
      <c r="I38" s="128" t="s">
        <v>54</v>
      </c>
      <c r="J38" s="128" t="s">
        <v>54</v>
      </c>
      <c r="K38" s="128" t="s">
        <v>54</v>
      </c>
      <c r="L38" s="128" t="s">
        <v>54</v>
      </c>
      <c r="M38" s="128" t="s">
        <v>54</v>
      </c>
      <c r="N38" s="128" t="s">
        <v>54</v>
      </c>
      <c r="O38" s="128" t="s">
        <v>54</v>
      </c>
      <c r="P38" s="128" t="s">
        <v>54</v>
      </c>
      <c r="Q38" s="128" t="s">
        <v>54</v>
      </c>
      <c r="R38" s="128" t="s">
        <v>54</v>
      </c>
    </row>
    <row r="39" spans="2:23" collapsed="1" x14ac:dyDescent="0.25">
      <c r="B39" s="521" t="s">
        <v>54</v>
      </c>
      <c r="C39" s="97" t="s">
        <v>54</v>
      </c>
      <c r="D39" s="128" t="s">
        <v>54</v>
      </c>
      <c r="E39" s="128" t="s">
        <v>54</v>
      </c>
      <c r="F39" s="128" t="s">
        <v>54</v>
      </c>
      <c r="G39" s="128" t="s">
        <v>54</v>
      </c>
      <c r="H39" s="128" t="s">
        <v>54</v>
      </c>
      <c r="I39" s="128" t="s">
        <v>54</v>
      </c>
      <c r="J39" s="128" t="s">
        <v>54</v>
      </c>
      <c r="K39" s="128" t="s">
        <v>54</v>
      </c>
      <c r="L39" s="128" t="s">
        <v>54</v>
      </c>
      <c r="M39" s="128" t="s">
        <v>54</v>
      </c>
      <c r="N39" s="128" t="s">
        <v>54</v>
      </c>
      <c r="O39" s="128" t="s">
        <v>54</v>
      </c>
      <c r="P39" s="128" t="s">
        <v>54</v>
      </c>
      <c r="Q39" s="128" t="s">
        <v>54</v>
      </c>
      <c r="R39" s="128" t="s">
        <v>54</v>
      </c>
    </row>
    <row r="40" spans="2:23" x14ac:dyDescent="0.25">
      <c r="B40" s="91">
        <v>6</v>
      </c>
      <c r="C40" s="92" t="s">
        <v>199</v>
      </c>
      <c r="D40" s="438">
        <f>'TRMbd P10 Inputs FY25'!C62</f>
        <v>457.54855225806449</v>
      </c>
      <c r="E40" s="438">
        <f>'TRMbd P10 Inputs FY25'!D62</f>
        <v>729.42439955617203</v>
      </c>
      <c r="F40" s="438">
        <f>'TRMbd P10 Inputs FY25'!E62</f>
        <v>735.02138741935482</v>
      </c>
      <c r="G40" s="438">
        <f>'TRMbd P10 Inputs FY25'!F62</f>
        <v>798.69375354838758</v>
      </c>
      <c r="H40" s="438">
        <f>'TRMbd P10 Inputs FY25'!G62</f>
        <v>749.63374107142852</v>
      </c>
      <c r="I40" s="438">
        <f>'TRMbd P10 Inputs FY25'!H62</f>
        <v>713.92349394347241</v>
      </c>
      <c r="J40" s="438">
        <f>'TRMbd P10 Inputs FY25'!I62</f>
        <v>367.3368030000002</v>
      </c>
      <c r="K40" s="438">
        <f>'TRMbd P10 Inputs FY25'!I62</f>
        <v>367.3368030000002</v>
      </c>
      <c r="L40" s="438">
        <f>'TRMbd P10 Inputs FY25'!J62</f>
        <v>133.60836774193552</v>
      </c>
      <c r="M40" s="438">
        <f>'TRMbd P10 Inputs FY25'!K62</f>
        <v>21.11198933333333</v>
      </c>
      <c r="N40" s="438">
        <f>'TRMbd P10 Inputs FY25'!L62</f>
        <v>292.70193032258101</v>
      </c>
      <c r="O40" s="438">
        <f>'TRMbd P10 Inputs FY25'!M62</f>
        <v>329.3032119354836</v>
      </c>
      <c r="P40" s="438">
        <f>'TRMbd P10 Inputs FY25'!M62</f>
        <v>329.3032119354836</v>
      </c>
      <c r="Q40" s="438">
        <f>'TRMbd P10 Inputs FY25'!N62</f>
        <v>537.12273366666659</v>
      </c>
      <c r="R40" s="438">
        <f>'TRMbd P10 Inputs FY25'!O62</f>
        <v>487.46600000000001</v>
      </c>
      <c r="T40" s="520" t="s">
        <v>357</v>
      </c>
    </row>
    <row r="41" spans="2:23" x14ac:dyDescent="0.25">
      <c r="B41" s="521" t="s">
        <v>54</v>
      </c>
      <c r="C41" s="97" t="s">
        <v>54</v>
      </c>
      <c r="D41" s="128" t="s">
        <v>54</v>
      </c>
      <c r="E41" s="128" t="s">
        <v>54</v>
      </c>
      <c r="F41" s="128" t="s">
        <v>54</v>
      </c>
      <c r="G41" s="128" t="s">
        <v>54</v>
      </c>
      <c r="H41" s="128" t="s">
        <v>54</v>
      </c>
      <c r="I41" s="128" t="s">
        <v>54</v>
      </c>
      <c r="J41" s="128" t="s">
        <v>54</v>
      </c>
      <c r="K41" s="128" t="s">
        <v>54</v>
      </c>
      <c r="L41" s="128" t="s">
        <v>54</v>
      </c>
      <c r="M41" s="128" t="s">
        <v>54</v>
      </c>
      <c r="N41" s="128" t="s">
        <v>54</v>
      </c>
      <c r="O41" s="128" t="s">
        <v>54</v>
      </c>
      <c r="P41" s="128" t="s">
        <v>54</v>
      </c>
      <c r="Q41" s="128" t="s">
        <v>54</v>
      </c>
      <c r="R41" s="128" t="s">
        <v>54</v>
      </c>
    </row>
    <row r="42" spans="2:23" x14ac:dyDescent="0.25">
      <c r="B42" s="91">
        <v>8</v>
      </c>
      <c r="C42" s="92" t="s">
        <v>204</v>
      </c>
      <c r="D42" s="126">
        <f>D43+D44</f>
        <v>2470.5992183841954</v>
      </c>
      <c r="E42" s="126">
        <f t="shared" ref="E42:R42" si="1">E43+E44</f>
        <v>3026.945210693088</v>
      </c>
      <c r="F42" s="126">
        <f t="shared" si="1"/>
        <v>3338.7881705332275</v>
      </c>
      <c r="G42" s="126">
        <f t="shared" si="1"/>
        <v>3564.3787241241153</v>
      </c>
      <c r="H42" s="126">
        <f t="shared" si="1"/>
        <v>3006.1882264637616</v>
      </c>
      <c r="I42" s="126">
        <f t="shared" si="1"/>
        <v>3107.1085097039731</v>
      </c>
      <c r="J42" s="126">
        <f t="shared" si="1"/>
        <v>2493.4432679415158</v>
      </c>
      <c r="K42" s="126">
        <f t="shared" si="1"/>
        <v>2513.8028521408219</v>
      </c>
      <c r="L42" s="126">
        <f t="shared" si="1"/>
        <v>2880.0061971772293</v>
      </c>
      <c r="M42" s="126">
        <f t="shared" si="1"/>
        <v>2655.1552544873584</v>
      </c>
      <c r="N42" s="126">
        <f t="shared" si="1"/>
        <v>2740.6810264738833</v>
      </c>
      <c r="O42" s="126">
        <f t="shared" si="1"/>
        <v>2684.5121052306886</v>
      </c>
      <c r="P42" s="126">
        <f t="shared" si="1"/>
        <v>2684.5121052306886</v>
      </c>
      <c r="Q42" s="126">
        <f t="shared" si="1"/>
        <v>1459.4155381509149</v>
      </c>
      <c r="R42" s="126">
        <f t="shared" si="1"/>
        <v>2868.9829999999997</v>
      </c>
    </row>
    <row r="43" spans="2:23" collapsed="1" x14ac:dyDescent="0.25">
      <c r="B43" s="94">
        <v>9</v>
      </c>
      <c r="C43" s="95" t="s">
        <v>205</v>
      </c>
      <c r="D43" s="438">
        <f>'TRMbd P10 Inputs FY25'!C63</f>
        <v>1222.2758368050638</v>
      </c>
      <c r="E43" s="438">
        <f>'TRMbd P10 Inputs FY25'!D63</f>
        <v>1339.8930483726349</v>
      </c>
      <c r="F43" s="438">
        <f>'TRMbd P10 Inputs FY25'!E63</f>
        <v>1582.5921682401226</v>
      </c>
      <c r="G43" s="438">
        <f>'TRMbd P10 Inputs FY25'!F63</f>
        <v>1745.8640792339606</v>
      </c>
      <c r="H43" s="438">
        <f>'TRMbd P10 Inputs FY25'!G63</f>
        <v>1305.7376051629676</v>
      </c>
      <c r="I43" s="438">
        <f>'TRMbd P10 Inputs FY25'!H63</f>
        <v>1373.1683632636355</v>
      </c>
      <c r="J43" s="438">
        <v>1179.5077957101273</v>
      </c>
      <c r="K43" s="438">
        <f>'TRMbd P10 Inputs FY25'!I63</f>
        <v>1199.5507430001853</v>
      </c>
      <c r="L43" s="438">
        <f>'TRMbd P10 Inputs FY25'!J63</f>
        <v>1250.3280287019841</v>
      </c>
      <c r="M43" s="438">
        <f>'TRMbd P10 Inputs FY25'!K63</f>
        <v>1143.8135591678601</v>
      </c>
      <c r="N43" s="438">
        <f>'TRMbd P10 Inputs FY25'!L63</f>
        <v>1238.5442224811627</v>
      </c>
      <c r="O43" s="438">
        <f>'TRMbd P10 Inputs FY25'!M63</f>
        <v>1250.4029970862855</v>
      </c>
      <c r="P43" s="438">
        <f>'TRMbd P10 Inputs FY25'!M63</f>
        <v>1250.4029970862855</v>
      </c>
      <c r="Q43" s="438">
        <f>'TRMbd P10 Inputs FY25'!N63</f>
        <v>94.675806064532026</v>
      </c>
      <c r="R43" s="438">
        <f>'TRMbd P10 Inputs FY25'!O63</f>
        <v>1310.7855188309741</v>
      </c>
      <c r="T43" s="520" t="s">
        <v>357</v>
      </c>
    </row>
    <row r="44" spans="2:23" x14ac:dyDescent="0.25">
      <c r="B44" s="94">
        <v>10</v>
      </c>
      <c r="C44" s="95" t="s">
        <v>219</v>
      </c>
      <c r="D44" s="438">
        <f>'TRMbd P10 Inputs FY25'!C64</f>
        <v>1248.3233815791318</v>
      </c>
      <c r="E44" s="438">
        <f>'TRMbd P10 Inputs FY25'!D64</f>
        <v>1687.0521623204531</v>
      </c>
      <c r="F44" s="438">
        <f>'TRMbd P10 Inputs FY25'!E64</f>
        <v>1756.1960022931046</v>
      </c>
      <c r="G44" s="438">
        <f>'TRMbd P10 Inputs FY25'!F64</f>
        <v>1818.5146448901544</v>
      </c>
      <c r="H44" s="438">
        <f>'TRMbd P10 Inputs FY25'!G64</f>
        <v>1700.4506213007942</v>
      </c>
      <c r="I44" s="438">
        <f>'TRMbd P10 Inputs FY25'!H64</f>
        <v>1733.9401464403379</v>
      </c>
      <c r="J44" s="438">
        <v>1313.9354722313883</v>
      </c>
      <c r="K44" s="438">
        <f>'TRMbd P10 Inputs FY25'!I64</f>
        <v>1314.2521091406365</v>
      </c>
      <c r="L44" s="438">
        <f>'TRMbd P10 Inputs FY25'!J64</f>
        <v>1629.6781684752455</v>
      </c>
      <c r="M44" s="438">
        <f>'TRMbd P10 Inputs FY25'!K64</f>
        <v>1511.3416953194983</v>
      </c>
      <c r="N44" s="438">
        <f>'TRMbd P10 Inputs FY25'!L64</f>
        <v>1502.1368039927206</v>
      </c>
      <c r="O44" s="438">
        <f>'TRMbd P10 Inputs FY25'!M64</f>
        <v>1434.1091081444031</v>
      </c>
      <c r="P44" s="438">
        <f>'TRMbd P10 Inputs FY25'!M64</f>
        <v>1434.1091081444031</v>
      </c>
      <c r="Q44" s="438">
        <f>'TRMbd P10 Inputs FY25'!N64</f>
        <v>1364.7397320863829</v>
      </c>
      <c r="R44" s="438">
        <f>'TRMbd P10 Inputs FY25'!O64</f>
        <v>1558.1974811690257</v>
      </c>
      <c r="T44" s="520" t="s">
        <v>357</v>
      </c>
      <c r="W44" s="214"/>
    </row>
    <row r="45" spans="2:23" hidden="1" outlineLevel="1" collapsed="1" x14ac:dyDescent="0.25">
      <c r="B45" s="673" t="s">
        <v>54</v>
      </c>
      <c r="C45" s="97" t="s">
        <v>63</v>
      </c>
      <c r="D45" s="128">
        <v>0</v>
      </c>
      <c r="E45" s="128">
        <v>0</v>
      </c>
      <c r="F45" s="128">
        <v>0</v>
      </c>
      <c r="G45" s="128">
        <v>0</v>
      </c>
      <c r="H45" s="128">
        <v>0</v>
      </c>
      <c r="I45" s="128">
        <v>0</v>
      </c>
      <c r="J45" s="128">
        <v>0</v>
      </c>
      <c r="K45" s="128">
        <v>0</v>
      </c>
      <c r="L45" s="128">
        <v>0</v>
      </c>
      <c r="M45" s="128">
        <v>0</v>
      </c>
      <c r="N45" s="128">
        <v>0</v>
      </c>
      <c r="O45" s="128">
        <v>0</v>
      </c>
      <c r="P45" s="438">
        <v>0</v>
      </c>
      <c r="Q45" s="438">
        <v>0</v>
      </c>
      <c r="R45" s="438">
        <v>0</v>
      </c>
    </row>
    <row r="46" spans="2:23" hidden="1" outlineLevel="1" collapsed="1" x14ac:dyDescent="0.25">
      <c r="B46" s="671"/>
      <c r="C46" s="97" t="s">
        <v>206</v>
      </c>
      <c r="D46" s="128">
        <v>83.018429516151798</v>
      </c>
      <c r="E46" s="128">
        <v>105.281921052035</v>
      </c>
      <c r="F46" s="128">
        <v>103.52994217025</v>
      </c>
      <c r="G46" s="128">
        <v>109.49849733937801</v>
      </c>
      <c r="H46" s="128">
        <v>112.47375869139699</v>
      </c>
      <c r="I46" s="128">
        <v>92.382978268012494</v>
      </c>
      <c r="J46" s="128">
        <v>75.540550912343704</v>
      </c>
      <c r="K46" s="128">
        <v>64.653010773126198</v>
      </c>
      <c r="L46" s="128">
        <v>94.738208213181693</v>
      </c>
      <c r="M46" s="128">
        <v>90.381231391936296</v>
      </c>
      <c r="N46" s="128">
        <v>91.959347529013399</v>
      </c>
      <c r="O46" s="128">
        <v>97.467385937807705</v>
      </c>
      <c r="P46" s="438">
        <v>88.002580357059799</v>
      </c>
      <c r="Q46" s="438">
        <v>83.255728862857396</v>
      </c>
      <c r="R46" s="438">
        <v>94.074989867165201</v>
      </c>
    </row>
    <row r="47" spans="2:23" hidden="1" outlineLevel="1" collapsed="1" x14ac:dyDescent="0.25">
      <c r="B47" s="671"/>
      <c r="C47" s="97" t="s">
        <v>207</v>
      </c>
      <c r="D47" s="128">
        <v>33.314043734927303</v>
      </c>
      <c r="E47" s="128">
        <v>42.258047125792501</v>
      </c>
      <c r="F47" s="128">
        <v>41.545004421737403</v>
      </c>
      <c r="G47" s="128">
        <v>43.940095597255201</v>
      </c>
      <c r="H47" s="128">
        <v>45.1340231068557</v>
      </c>
      <c r="I47" s="128">
        <v>37.0718959190215</v>
      </c>
      <c r="J47" s="128">
        <v>30.313283827715701</v>
      </c>
      <c r="K47" s="128">
        <v>25.944278168639698</v>
      </c>
      <c r="L47" s="128">
        <v>38.017014175973301</v>
      </c>
      <c r="M47" s="128">
        <v>36.268625086695302</v>
      </c>
      <c r="N47" s="128">
        <v>36.901899292384201</v>
      </c>
      <c r="O47" s="128">
        <v>39.112192037184101</v>
      </c>
      <c r="P47" s="438">
        <v>35.314068171173801</v>
      </c>
      <c r="Q47" s="438">
        <v>33.405255534779499</v>
      </c>
      <c r="R47" s="438">
        <v>37.750874655944202</v>
      </c>
    </row>
    <row r="48" spans="2:23" hidden="1" outlineLevel="1" collapsed="1" x14ac:dyDescent="0.25">
      <c r="B48" s="671"/>
      <c r="C48" s="97" t="s">
        <v>208</v>
      </c>
      <c r="D48" s="128">
        <v>132.433988005283</v>
      </c>
      <c r="E48" s="128">
        <v>167.94951134393099</v>
      </c>
      <c r="F48" s="128">
        <v>165.15469154827801</v>
      </c>
      <c r="G48" s="128">
        <v>174.67594566358801</v>
      </c>
      <c r="H48" s="128">
        <v>179.42218970253899</v>
      </c>
      <c r="I48" s="128">
        <v>147.37265336316599</v>
      </c>
      <c r="J48" s="128">
        <v>120.505006800826</v>
      </c>
      <c r="K48" s="128">
        <v>103.136810743544</v>
      </c>
      <c r="L48" s="128">
        <v>151.129800976366</v>
      </c>
      <c r="M48" s="128">
        <v>144.17939466963301</v>
      </c>
      <c r="N48" s="128">
        <v>146.69686235466</v>
      </c>
      <c r="O48" s="128">
        <v>155.48348355207699</v>
      </c>
      <c r="P48" s="438">
        <v>140.384725367209</v>
      </c>
      <c r="Q48" s="438">
        <v>132.796584107505</v>
      </c>
      <c r="R48" s="438">
        <v>150.07181119032501</v>
      </c>
    </row>
    <row r="49" spans="2:18" hidden="1" outlineLevel="1" collapsed="1" x14ac:dyDescent="0.25">
      <c r="B49" s="671"/>
      <c r="C49" s="97" t="s">
        <v>209</v>
      </c>
      <c r="D49" s="128">
        <v>44.020677283235997</v>
      </c>
      <c r="E49" s="128">
        <v>55.825935255969199</v>
      </c>
      <c r="F49" s="128">
        <v>54.896945172180097</v>
      </c>
      <c r="G49" s="128">
        <v>58.061782696554801</v>
      </c>
      <c r="H49" s="128">
        <v>59.639420584597701</v>
      </c>
      <c r="I49" s="128">
        <v>48.986256746683601</v>
      </c>
      <c r="J49" s="128">
        <v>40.055518189044697</v>
      </c>
      <c r="K49" s="128">
        <v>34.282379698349303</v>
      </c>
      <c r="L49" s="128">
        <v>50.235111823370502</v>
      </c>
      <c r="M49" s="128">
        <v>47.925816727493398</v>
      </c>
      <c r="N49" s="128">
        <v>48.761615756222596</v>
      </c>
      <c r="O49" s="128">
        <v>51.682263408441003</v>
      </c>
      <c r="P49" s="438">
        <v>46.663479549065002</v>
      </c>
      <c r="Q49" s="438">
        <v>44.141203186295499</v>
      </c>
      <c r="R49" s="438">
        <v>49.8834390568719</v>
      </c>
    </row>
    <row r="50" spans="2:18" hidden="1" outlineLevel="1" collapsed="1" x14ac:dyDescent="0.25">
      <c r="B50" s="671"/>
      <c r="C50" s="97" t="s">
        <v>210</v>
      </c>
      <c r="D50" s="128">
        <v>252.05426061530801</v>
      </c>
      <c r="E50" s="128">
        <v>306.96723251614202</v>
      </c>
      <c r="F50" s="128">
        <v>301.85904201777299</v>
      </c>
      <c r="G50" s="128">
        <v>319.26137325500798</v>
      </c>
      <c r="H50" s="128">
        <v>327.93625050897799</v>
      </c>
      <c r="I50" s="128">
        <v>269.35818502508801</v>
      </c>
      <c r="J50" s="128">
        <v>220.25125185230399</v>
      </c>
      <c r="K50" s="128">
        <v>188.50677868096599</v>
      </c>
      <c r="L50" s="128">
        <v>276.225255942709</v>
      </c>
      <c r="M50" s="128">
        <v>263.52175373083702</v>
      </c>
      <c r="N50" s="128">
        <v>268.12301801578701</v>
      </c>
      <c r="O50" s="128">
        <v>284.182634805117</v>
      </c>
      <c r="P50" s="438">
        <v>256.58610310132502</v>
      </c>
      <c r="Q50" s="438">
        <v>252.71699027215399</v>
      </c>
      <c r="R50" s="438">
        <v>274.29153077701801</v>
      </c>
    </row>
    <row r="51" spans="2:18" hidden="1" outlineLevel="1" collapsed="1" x14ac:dyDescent="0.25">
      <c r="B51" s="671"/>
      <c r="C51" s="97" t="s">
        <v>211</v>
      </c>
      <c r="D51" s="128">
        <v>22.442972799733301</v>
      </c>
      <c r="E51" s="128">
        <v>28.461623572568001</v>
      </c>
      <c r="F51" s="128">
        <v>27.9879984435605</v>
      </c>
      <c r="G51" s="128">
        <v>29.601521152857</v>
      </c>
      <c r="H51" s="128">
        <v>30.405845084116901</v>
      </c>
      <c r="I51" s="128">
        <v>25.9745590287753</v>
      </c>
      <c r="J51" s="128">
        <v>20.421423764379401</v>
      </c>
      <c r="K51" s="128">
        <v>17.478116252727101</v>
      </c>
      <c r="L51" s="128">
        <v>25.611265383070599</v>
      </c>
      <c r="M51" s="128">
        <v>25.433412310467499</v>
      </c>
      <c r="N51" s="128">
        <v>25.860035865570499</v>
      </c>
      <c r="O51" s="128">
        <v>26.349063746595402</v>
      </c>
      <c r="P51" s="438">
        <v>23.790347329785401</v>
      </c>
      <c r="Q51" s="438">
        <v>22.504420276940898</v>
      </c>
      <c r="R51" s="438">
        <v>25.431972768326101</v>
      </c>
    </row>
    <row r="52" spans="2:18" hidden="1" outlineLevel="1" collapsed="1" x14ac:dyDescent="0.25">
      <c r="B52" s="671"/>
      <c r="C52" s="97" t="s">
        <v>212</v>
      </c>
      <c r="D52" s="128">
        <v>108.838133157276</v>
      </c>
      <c r="E52" s="128">
        <v>138.02583125372101</v>
      </c>
      <c r="F52" s="128">
        <v>135.72896641580701</v>
      </c>
      <c r="G52" s="128">
        <v>143.55381212826001</v>
      </c>
      <c r="H52" s="128">
        <v>147.454414598049</v>
      </c>
      <c r="I52" s="128">
        <v>121.115166220332</v>
      </c>
      <c r="J52" s="128">
        <v>99.034546749309996</v>
      </c>
      <c r="K52" s="128">
        <v>84.7608541447444</v>
      </c>
      <c r="L52" s="128">
        <v>125.202900255803</v>
      </c>
      <c r="M52" s="128">
        <v>118.490852627371</v>
      </c>
      <c r="N52" s="128">
        <v>120.559781361218</v>
      </c>
      <c r="O52" s="128">
        <v>127.78088420869</v>
      </c>
      <c r="P52" s="438">
        <v>115.372282167886</v>
      </c>
      <c r="Q52" s="438">
        <v>109.13612526225199</v>
      </c>
      <c r="R52" s="438">
        <v>123.33341323856099</v>
      </c>
    </row>
    <row r="53" spans="2:18" hidden="1" outlineLevel="1" collapsed="1" x14ac:dyDescent="0.25">
      <c r="B53" s="671"/>
      <c r="C53" s="97" t="s">
        <v>213</v>
      </c>
      <c r="D53" s="128">
        <v>47.274231779468998</v>
      </c>
      <c r="E53" s="128">
        <v>59.952012667660803</v>
      </c>
      <c r="F53" s="128">
        <v>58.954361227939401</v>
      </c>
      <c r="G53" s="128">
        <v>62.353110904347197</v>
      </c>
      <c r="H53" s="128">
        <v>64.047351515493304</v>
      </c>
      <c r="I53" s="128">
        <v>52.606804929620701</v>
      </c>
      <c r="J53" s="128">
        <v>43.016009016216401</v>
      </c>
      <c r="K53" s="128">
        <v>36.816179664475897</v>
      </c>
      <c r="L53" s="128">
        <v>53.947973233704502</v>
      </c>
      <c r="M53" s="128">
        <v>51.466925949537</v>
      </c>
      <c r="N53" s="128">
        <v>52.365571532879002</v>
      </c>
      <c r="O53" s="128">
        <v>55.502083340018103</v>
      </c>
      <c r="P53" s="438">
        <v>50.112362734571001</v>
      </c>
      <c r="Q53" s="438">
        <v>47.403665714344697</v>
      </c>
      <c r="R53" s="438">
        <v>53.570308442974202</v>
      </c>
    </row>
    <row r="54" spans="2:18" hidden="1" outlineLevel="1" collapsed="1" x14ac:dyDescent="0.25">
      <c r="B54" s="671"/>
      <c r="C54" s="97" t="s">
        <v>214</v>
      </c>
      <c r="D54" s="128">
        <v>58.763611560552903</v>
      </c>
      <c r="E54" s="128">
        <v>74.5225602207626</v>
      </c>
      <c r="F54" s="128">
        <v>73.282542730327194</v>
      </c>
      <c r="G54" s="128">
        <v>77.507213779123404</v>
      </c>
      <c r="H54" s="128">
        <v>79.613217270157193</v>
      </c>
      <c r="I54" s="128">
        <v>65.392196425196104</v>
      </c>
      <c r="J54" s="128">
        <v>53.470483804075002</v>
      </c>
      <c r="K54" s="128">
        <v>45.763867534413599</v>
      </c>
      <c r="L54" s="128">
        <v>67.059318031293998</v>
      </c>
      <c r="M54" s="128">
        <v>63.975283618764102</v>
      </c>
      <c r="N54" s="128">
        <v>65.092334425640701</v>
      </c>
      <c r="O54" s="128">
        <v>68.991134142780794</v>
      </c>
      <c r="P54" s="438">
        <v>62.291512887043098</v>
      </c>
      <c r="Q54" s="438">
        <v>58.925502709610001</v>
      </c>
      <c r="R54" s="438">
        <v>66.589866784236094</v>
      </c>
    </row>
    <row r="55" spans="2:18" hidden="1" outlineLevel="1" collapsed="1" x14ac:dyDescent="0.25">
      <c r="B55" s="671"/>
      <c r="C55" s="97" t="s">
        <v>215</v>
      </c>
      <c r="D55" s="128">
        <v>58.291536700786097</v>
      </c>
      <c r="E55" s="128">
        <v>73.923886547865095</v>
      </c>
      <c r="F55" s="128">
        <v>72.693731486130901</v>
      </c>
      <c r="G55" s="128">
        <v>76.884563025617197</v>
      </c>
      <c r="H55" s="128">
        <v>78.973648030277104</v>
      </c>
      <c r="I55" s="128">
        <v>64.866871122755398</v>
      </c>
      <c r="J55" s="128">
        <v>53.040931050710597</v>
      </c>
      <c r="K55" s="128">
        <v>45.396225540074497</v>
      </c>
      <c r="L55" s="128">
        <v>66.520599982573401</v>
      </c>
      <c r="M55" s="128">
        <v>63.461341023324998</v>
      </c>
      <c r="N55" s="128">
        <v>64.569418052228002</v>
      </c>
      <c r="O55" s="128">
        <v>68.436896935252506</v>
      </c>
      <c r="P55" s="438">
        <v>61.791096788885</v>
      </c>
      <c r="Q55" s="438">
        <v>58.451135337953502</v>
      </c>
      <c r="R55" s="438">
        <v>66.054920051228294</v>
      </c>
    </row>
    <row r="56" spans="2:18" hidden="1" outlineLevel="1" collapsed="1" x14ac:dyDescent="0.25">
      <c r="B56" s="671"/>
      <c r="C56" s="97" t="s">
        <v>201</v>
      </c>
      <c r="D56" s="128">
        <v>0</v>
      </c>
      <c r="E56" s="128">
        <v>0</v>
      </c>
      <c r="F56" s="128">
        <v>0</v>
      </c>
      <c r="G56" s="128">
        <v>0</v>
      </c>
      <c r="H56" s="128">
        <v>0</v>
      </c>
      <c r="I56" s="128">
        <v>0</v>
      </c>
      <c r="J56" s="128">
        <v>0</v>
      </c>
      <c r="K56" s="128">
        <v>0</v>
      </c>
      <c r="L56" s="128">
        <v>0</v>
      </c>
      <c r="M56" s="128">
        <v>0</v>
      </c>
      <c r="N56" s="128">
        <v>0</v>
      </c>
      <c r="O56" s="128">
        <v>0</v>
      </c>
      <c r="P56" s="438">
        <v>0</v>
      </c>
      <c r="Q56" s="438">
        <v>0</v>
      </c>
      <c r="R56" s="438">
        <v>0</v>
      </c>
    </row>
    <row r="57" spans="2:18" hidden="1" outlineLevel="1" collapsed="1" x14ac:dyDescent="0.25">
      <c r="B57" s="671"/>
      <c r="C57" s="97" t="s">
        <v>216</v>
      </c>
      <c r="D57" s="128">
        <v>17.089959415591601</v>
      </c>
      <c r="E57" s="128">
        <v>21.673064263697398</v>
      </c>
      <c r="F57" s="128">
        <v>21.312506417467802</v>
      </c>
      <c r="G57" s="128">
        <v>22.541077764355499</v>
      </c>
      <c r="H57" s="128">
        <v>23.153557379461802</v>
      </c>
      <c r="I57" s="128">
        <v>19.017721227605801</v>
      </c>
      <c r="J57" s="128">
        <v>15.5505826458957</v>
      </c>
      <c r="K57" s="128">
        <v>13.3093017616476</v>
      </c>
      <c r="L57" s="128">
        <v>19.5025627791976</v>
      </c>
      <c r="M57" s="128">
        <v>18.6056467873663</v>
      </c>
      <c r="N57" s="128">
        <v>18.930513698158599</v>
      </c>
      <c r="O57" s="128">
        <v>20.0643842545451</v>
      </c>
      <c r="P57" s="438">
        <v>18.115963255015899</v>
      </c>
      <c r="Q57" s="438">
        <v>17.136750671858799</v>
      </c>
      <c r="R57" s="438">
        <v>19.366034363963099</v>
      </c>
    </row>
    <row r="58" spans="2:18" hidden="1" outlineLevel="1" collapsed="1" x14ac:dyDescent="0.25">
      <c r="B58" s="671"/>
      <c r="C58" s="97" t="s">
        <v>217</v>
      </c>
      <c r="D58" s="128">
        <v>329.93178457492002</v>
      </c>
      <c r="E58" s="128">
        <v>418.411337080468</v>
      </c>
      <c r="F58" s="128">
        <v>411.44862383265598</v>
      </c>
      <c r="G58" s="128">
        <v>435.16885161534498</v>
      </c>
      <c r="H58" s="128">
        <v>446.993133201609</v>
      </c>
      <c r="I58" s="128">
        <v>367.14836768119397</v>
      </c>
      <c r="J58" s="128">
        <v>300.21320465274698</v>
      </c>
      <c r="K58" s="128">
        <v>256.943950239012</v>
      </c>
      <c r="L58" s="128">
        <v>376.50852088359602</v>
      </c>
      <c r="M58" s="128">
        <v>359.19302664499003</v>
      </c>
      <c r="N58" s="128">
        <v>365.464774694271</v>
      </c>
      <c r="O58" s="128">
        <v>387.35481708982297</v>
      </c>
      <c r="P58" s="438">
        <v>349.73939594430902</v>
      </c>
      <c r="Q58" s="438">
        <v>330.83511747977502</v>
      </c>
      <c r="R58" s="438">
        <v>373.87275899627298</v>
      </c>
    </row>
    <row r="59" spans="2:18" hidden="1" outlineLevel="1" collapsed="1" x14ac:dyDescent="0.25">
      <c r="B59" s="671"/>
      <c r="C59" s="97" t="s">
        <v>218</v>
      </c>
      <c r="D59" s="128">
        <v>179.708219784752</v>
      </c>
      <c r="E59" s="128">
        <v>227.90152501159201</v>
      </c>
      <c r="F59" s="128">
        <v>225.10905277621799</v>
      </c>
      <c r="G59" s="128">
        <v>237.02905656793499</v>
      </c>
      <c r="H59" s="128">
        <v>253.469541217932</v>
      </c>
      <c r="I59" s="128">
        <v>199.97945829278601</v>
      </c>
      <c r="J59" s="128">
        <v>163.52101581704201</v>
      </c>
      <c r="K59" s="128">
        <v>139.95299040802001</v>
      </c>
      <c r="L59" s="128">
        <v>205.07777421007</v>
      </c>
      <c r="M59" s="128">
        <v>195.64631961916999</v>
      </c>
      <c r="N59" s="128">
        <v>199.06253388753899</v>
      </c>
      <c r="O59" s="128">
        <v>210.98556689209499</v>
      </c>
      <c r="P59" s="438">
        <v>190.49708810178001</v>
      </c>
      <c r="Q59" s="438">
        <v>180.20025982185001</v>
      </c>
      <c r="R59" s="438">
        <v>203.64211963329899</v>
      </c>
    </row>
    <row r="60" spans="2:18" hidden="1" outlineLevel="1" collapsed="1" x14ac:dyDescent="0.25">
      <c r="B60" s="521" t="s">
        <v>54</v>
      </c>
      <c r="C60" s="97" t="s">
        <v>54</v>
      </c>
      <c r="D60" s="128" t="s">
        <v>54</v>
      </c>
      <c r="E60" s="128" t="s">
        <v>54</v>
      </c>
      <c r="F60" s="128" t="s">
        <v>54</v>
      </c>
      <c r="G60" s="128" t="s">
        <v>54</v>
      </c>
      <c r="H60" s="128" t="s">
        <v>54</v>
      </c>
      <c r="I60" s="128" t="s">
        <v>54</v>
      </c>
      <c r="J60" s="128" t="s">
        <v>54</v>
      </c>
      <c r="K60" s="128" t="s">
        <v>54</v>
      </c>
      <c r="L60" s="128" t="s">
        <v>54</v>
      </c>
      <c r="M60" s="128" t="s">
        <v>54</v>
      </c>
      <c r="N60" s="128" t="s">
        <v>54</v>
      </c>
      <c r="O60" s="128" t="s">
        <v>54</v>
      </c>
      <c r="P60" s="438" t="s">
        <v>54</v>
      </c>
      <c r="Q60" s="438" t="s">
        <v>54</v>
      </c>
      <c r="R60" s="438" t="s">
        <v>54</v>
      </c>
    </row>
    <row r="61" spans="2:18" collapsed="1" x14ac:dyDescent="0.25">
      <c r="B61" s="521" t="s">
        <v>54</v>
      </c>
      <c r="C61" s="97" t="s">
        <v>54</v>
      </c>
      <c r="D61" s="128" t="s">
        <v>54</v>
      </c>
      <c r="E61" s="128" t="s">
        <v>54</v>
      </c>
      <c r="F61" s="128" t="s">
        <v>54</v>
      </c>
      <c r="G61" s="128" t="s">
        <v>54</v>
      </c>
      <c r="H61" s="128" t="s">
        <v>54</v>
      </c>
      <c r="I61" s="128" t="s">
        <v>54</v>
      </c>
      <c r="J61" s="128" t="s">
        <v>54</v>
      </c>
      <c r="K61" s="128" t="s">
        <v>54</v>
      </c>
      <c r="L61" s="128" t="s">
        <v>54</v>
      </c>
      <c r="M61" s="128" t="s">
        <v>54</v>
      </c>
      <c r="N61" s="128" t="s">
        <v>54</v>
      </c>
      <c r="O61" s="128" t="s">
        <v>54</v>
      </c>
      <c r="P61" s="128" t="s">
        <v>54</v>
      </c>
      <c r="Q61" s="128" t="s">
        <v>54</v>
      </c>
      <c r="R61" s="128" t="s">
        <v>54</v>
      </c>
    </row>
    <row r="62" spans="2:18" x14ac:dyDescent="0.25">
      <c r="B62" s="91">
        <v>11</v>
      </c>
      <c r="C62" s="92" t="s">
        <v>220</v>
      </c>
      <c r="D62" s="138">
        <v>12.000257311827999</v>
      </c>
      <c r="E62" s="138">
        <v>12.000119278779501</v>
      </c>
      <c r="F62" s="138">
        <v>12.000344086021499</v>
      </c>
      <c r="G62" s="138">
        <v>12.0000967741935</v>
      </c>
      <c r="H62" s="138">
        <v>11.999678160919499</v>
      </c>
      <c r="I62" s="138">
        <v>12.016107671601601</v>
      </c>
      <c r="J62" s="138">
        <v>11.999977777777801</v>
      </c>
      <c r="K62" s="138">
        <v>11.999977777777801</v>
      </c>
      <c r="L62" s="138">
        <v>12.000139784946199</v>
      </c>
      <c r="M62" s="138">
        <v>11.999555555555601</v>
      </c>
      <c r="N62" s="138">
        <v>11.9997096774194</v>
      </c>
      <c r="O62" s="138">
        <v>12.0009777777778</v>
      </c>
      <c r="P62" s="138">
        <v>11.999333333333301</v>
      </c>
      <c r="Q62" s="138">
        <v>11.999933333333299</v>
      </c>
      <c r="R62" s="138">
        <v>12.0013595173042</v>
      </c>
    </row>
    <row r="63" spans="2:18" collapsed="1" x14ac:dyDescent="0.25">
      <c r="B63" s="94">
        <v>12</v>
      </c>
      <c r="C63" s="95" t="s">
        <v>221</v>
      </c>
      <c r="D63" s="127">
        <v>12.000257311827999</v>
      </c>
      <c r="E63" s="127">
        <v>12.000119278779501</v>
      </c>
      <c r="F63" s="127">
        <v>12.000344086021499</v>
      </c>
      <c r="G63" s="127">
        <v>12.0000967741935</v>
      </c>
      <c r="H63" s="127">
        <v>11.999678160919499</v>
      </c>
      <c r="I63" s="127">
        <v>12.016107671601601</v>
      </c>
      <c r="J63" s="127">
        <v>11.999977777777801</v>
      </c>
      <c r="K63" s="127">
        <v>11.999977777777801</v>
      </c>
      <c r="L63" s="127">
        <v>12.000139784946199</v>
      </c>
      <c r="M63" s="127">
        <v>11.999555555555601</v>
      </c>
      <c r="N63" s="127">
        <v>11.9997096774194</v>
      </c>
      <c r="O63" s="127">
        <v>12.0009777777778</v>
      </c>
      <c r="P63" s="127">
        <v>11.999333333333301</v>
      </c>
      <c r="Q63" s="127">
        <v>11.999933333333299</v>
      </c>
      <c r="R63" s="127">
        <v>12.0013595173042</v>
      </c>
    </row>
    <row r="64" spans="2:18" hidden="1" outlineLevel="1" collapsed="1" x14ac:dyDescent="0.25">
      <c r="B64" s="673" t="s">
        <v>54</v>
      </c>
      <c r="C64" s="97" t="s">
        <v>63</v>
      </c>
      <c r="D64" s="128">
        <v>0</v>
      </c>
      <c r="E64" s="128">
        <v>0</v>
      </c>
      <c r="F64" s="128">
        <v>0</v>
      </c>
      <c r="G64" s="128">
        <v>0</v>
      </c>
      <c r="H64" s="128">
        <v>0</v>
      </c>
      <c r="I64" s="128">
        <v>0</v>
      </c>
      <c r="J64" s="128">
        <v>0</v>
      </c>
      <c r="K64" s="128">
        <v>0</v>
      </c>
      <c r="L64" s="128">
        <v>0</v>
      </c>
      <c r="M64" s="128">
        <v>0</v>
      </c>
      <c r="N64" s="128">
        <v>0</v>
      </c>
      <c r="O64" s="128">
        <v>0</v>
      </c>
      <c r="P64" s="128">
        <v>0</v>
      </c>
      <c r="Q64" s="128">
        <v>0</v>
      </c>
      <c r="R64" s="128">
        <v>0</v>
      </c>
    </row>
    <row r="65" spans="2:20" hidden="1" outlineLevel="1" collapsed="1" x14ac:dyDescent="0.25">
      <c r="B65" s="671"/>
      <c r="C65" s="97" t="s">
        <v>222</v>
      </c>
      <c r="D65" s="128">
        <v>12.000257311827999</v>
      </c>
      <c r="E65" s="128">
        <v>12.000119278779501</v>
      </c>
      <c r="F65" s="128">
        <v>12.000344086021499</v>
      </c>
      <c r="G65" s="128">
        <v>12.0000967741935</v>
      </c>
      <c r="H65" s="128">
        <v>11.999678160919499</v>
      </c>
      <c r="I65" s="128">
        <v>12.016107671601601</v>
      </c>
      <c r="J65" s="128">
        <v>11.999977777777801</v>
      </c>
      <c r="K65" s="128">
        <v>11.999977777777801</v>
      </c>
      <c r="L65" s="128">
        <v>12.000139784946199</v>
      </c>
      <c r="M65" s="128">
        <v>11.999555555555601</v>
      </c>
      <c r="N65" s="128">
        <v>11.9997096774194</v>
      </c>
      <c r="O65" s="128">
        <v>12.0009777777778</v>
      </c>
      <c r="P65" s="128">
        <v>11.999333333333301</v>
      </c>
      <c r="Q65" s="128">
        <v>11.999933333333299</v>
      </c>
      <c r="R65" s="128">
        <v>12.0013595173042</v>
      </c>
    </row>
    <row r="66" spans="2:20" hidden="1" outlineLevel="1" collapsed="1" x14ac:dyDescent="0.25">
      <c r="B66" s="521" t="s">
        <v>54</v>
      </c>
      <c r="C66" s="97" t="s">
        <v>54</v>
      </c>
      <c r="D66" s="128" t="s">
        <v>54</v>
      </c>
      <c r="E66" s="128" t="s">
        <v>54</v>
      </c>
      <c r="F66" s="128" t="s">
        <v>54</v>
      </c>
      <c r="G66" s="128" t="s">
        <v>54</v>
      </c>
      <c r="H66" s="128" t="s">
        <v>54</v>
      </c>
      <c r="I66" s="128" t="s">
        <v>54</v>
      </c>
      <c r="J66" s="128" t="s">
        <v>54</v>
      </c>
      <c r="K66" s="128" t="s">
        <v>54</v>
      </c>
      <c r="L66" s="128" t="s">
        <v>54</v>
      </c>
      <c r="M66" s="128" t="s">
        <v>54</v>
      </c>
      <c r="N66" s="128" t="s">
        <v>54</v>
      </c>
      <c r="O66" s="128" t="s">
        <v>54</v>
      </c>
      <c r="P66" s="128" t="s">
        <v>54</v>
      </c>
      <c r="Q66" s="128" t="s">
        <v>54</v>
      </c>
      <c r="R66" s="128" t="s">
        <v>54</v>
      </c>
    </row>
    <row r="67" spans="2:20" collapsed="1" x14ac:dyDescent="0.25">
      <c r="B67" s="521" t="s">
        <v>54</v>
      </c>
      <c r="C67" s="97" t="s">
        <v>54</v>
      </c>
      <c r="D67" s="128" t="s">
        <v>54</v>
      </c>
      <c r="E67" s="128" t="s">
        <v>54</v>
      </c>
      <c r="F67" s="128" t="s">
        <v>54</v>
      </c>
      <c r="G67" s="128" t="s">
        <v>54</v>
      </c>
      <c r="H67" s="128" t="s">
        <v>54</v>
      </c>
      <c r="I67" s="128" t="s">
        <v>54</v>
      </c>
      <c r="J67" s="128" t="s">
        <v>54</v>
      </c>
      <c r="K67" s="128" t="s">
        <v>54</v>
      </c>
      <c r="L67" s="128" t="s">
        <v>54</v>
      </c>
      <c r="M67" s="128" t="s">
        <v>54</v>
      </c>
      <c r="N67" s="128" t="s">
        <v>54</v>
      </c>
      <c r="O67" s="128" t="s">
        <v>54</v>
      </c>
      <c r="P67" s="128" t="s">
        <v>54</v>
      </c>
      <c r="Q67" s="128" t="s">
        <v>54</v>
      </c>
      <c r="R67" s="128" t="s">
        <v>54</v>
      </c>
    </row>
    <row r="68" spans="2:20" x14ac:dyDescent="0.25">
      <c r="B68" s="91">
        <v>13</v>
      </c>
      <c r="C68" s="92" t="s">
        <v>223</v>
      </c>
      <c r="D68" s="126">
        <v>463.73700000000002</v>
      </c>
      <c r="E68" s="126">
        <v>467.63028987517299</v>
      </c>
      <c r="F68" s="126">
        <v>467.50968817204301</v>
      </c>
      <c r="G68" s="126">
        <v>467.66023655914</v>
      </c>
      <c r="H68" s="126">
        <v>467.77019540229901</v>
      </c>
      <c r="I68" s="126">
        <v>463.73700000000002</v>
      </c>
      <c r="J68" s="126">
        <v>463.73700000000002</v>
      </c>
      <c r="K68" s="126">
        <v>463.73700000000002</v>
      </c>
      <c r="L68" s="126">
        <v>463.73700000000002</v>
      </c>
      <c r="M68" s="126">
        <v>463.73700000000002</v>
      </c>
      <c r="N68" s="126">
        <v>478.53699999999998</v>
      </c>
      <c r="O68" s="126">
        <v>548.73699999999997</v>
      </c>
      <c r="P68" s="126">
        <v>665.63699999999994</v>
      </c>
      <c r="Q68" s="126">
        <v>463.73700000000002</v>
      </c>
      <c r="R68" s="126">
        <v>478.59136407103802</v>
      </c>
    </row>
    <row r="69" spans="2:20" collapsed="1" x14ac:dyDescent="0.25">
      <c r="B69" s="94">
        <v>14</v>
      </c>
      <c r="C69" s="95" t="s">
        <v>224</v>
      </c>
      <c r="D69" s="129">
        <v>454.3</v>
      </c>
      <c r="E69" s="129">
        <v>454.3</v>
      </c>
      <c r="F69" s="129">
        <v>454.3</v>
      </c>
      <c r="G69" s="129">
        <v>454.3</v>
      </c>
      <c r="H69" s="129">
        <v>454.3</v>
      </c>
      <c r="I69" s="129">
        <v>454.3</v>
      </c>
      <c r="J69" s="129">
        <v>454.3</v>
      </c>
      <c r="K69" s="129">
        <v>454.3</v>
      </c>
      <c r="L69" s="129">
        <v>454.3</v>
      </c>
      <c r="M69" s="129">
        <v>454.3</v>
      </c>
      <c r="N69" s="129">
        <v>469.1</v>
      </c>
      <c r="O69" s="129">
        <v>539.29999999999995</v>
      </c>
      <c r="P69" s="129">
        <v>656.2</v>
      </c>
      <c r="Q69" s="129">
        <v>454.3</v>
      </c>
      <c r="R69" s="129">
        <v>467.86338797814199</v>
      </c>
      <c r="T69" s="520" t="s">
        <v>386</v>
      </c>
    </row>
    <row r="70" spans="2:20" hidden="1" outlineLevel="1" collapsed="1" x14ac:dyDescent="0.25">
      <c r="B70" s="673" t="s">
        <v>54</v>
      </c>
      <c r="C70" s="97" t="s">
        <v>63</v>
      </c>
      <c r="D70" s="128">
        <v>0</v>
      </c>
      <c r="E70" s="128">
        <v>0</v>
      </c>
      <c r="F70" s="128">
        <v>0</v>
      </c>
      <c r="G70" s="128">
        <v>0</v>
      </c>
      <c r="H70" s="128">
        <v>0</v>
      </c>
      <c r="I70" s="128">
        <v>0</v>
      </c>
      <c r="J70" s="128">
        <v>0</v>
      </c>
      <c r="K70" s="128">
        <v>0</v>
      </c>
      <c r="L70" s="128">
        <v>0</v>
      </c>
      <c r="M70" s="128">
        <v>0</v>
      </c>
      <c r="N70" s="128">
        <v>0</v>
      </c>
      <c r="O70" s="128">
        <v>0</v>
      </c>
      <c r="P70" s="128">
        <v>0</v>
      </c>
      <c r="Q70" s="128">
        <v>0</v>
      </c>
      <c r="R70" s="128">
        <v>0</v>
      </c>
    </row>
    <row r="71" spans="2:20" hidden="1" outlineLevel="1" collapsed="1" x14ac:dyDescent="0.25">
      <c r="B71" s="671"/>
      <c r="C71" s="97" t="s">
        <v>225</v>
      </c>
      <c r="D71" s="130">
        <v>454.3</v>
      </c>
      <c r="E71" s="130">
        <v>454.3</v>
      </c>
      <c r="F71" s="130">
        <v>454.3</v>
      </c>
      <c r="G71" s="130">
        <v>454.3</v>
      </c>
      <c r="H71" s="130">
        <v>454.3</v>
      </c>
      <c r="I71" s="130">
        <v>454.3</v>
      </c>
      <c r="J71" s="130">
        <v>454.3</v>
      </c>
      <c r="K71" s="130">
        <v>454.3</v>
      </c>
      <c r="L71" s="130">
        <v>454.3</v>
      </c>
      <c r="M71" s="130">
        <v>454.3</v>
      </c>
      <c r="N71" s="130">
        <v>454.3</v>
      </c>
      <c r="O71" s="130">
        <v>454.3</v>
      </c>
      <c r="P71" s="130">
        <v>454.3</v>
      </c>
      <c r="Q71" s="130">
        <v>454.3</v>
      </c>
      <c r="R71" s="130">
        <v>454.3</v>
      </c>
    </row>
    <row r="72" spans="2:20" hidden="1" outlineLevel="1" collapsed="1" x14ac:dyDescent="0.25">
      <c r="B72" s="671"/>
      <c r="C72" s="97" t="s">
        <v>226</v>
      </c>
      <c r="D72" s="130">
        <v>0</v>
      </c>
      <c r="E72" s="130">
        <v>0</v>
      </c>
      <c r="F72" s="130">
        <v>0</v>
      </c>
      <c r="G72" s="130">
        <v>0</v>
      </c>
      <c r="H72" s="130">
        <v>0</v>
      </c>
      <c r="I72" s="130">
        <v>0</v>
      </c>
      <c r="J72" s="130">
        <v>0</v>
      </c>
      <c r="K72" s="130">
        <v>0</v>
      </c>
      <c r="L72" s="130">
        <v>0</v>
      </c>
      <c r="M72" s="130">
        <v>0</v>
      </c>
      <c r="N72" s="130">
        <v>14.8</v>
      </c>
      <c r="O72" s="130">
        <v>85</v>
      </c>
      <c r="P72" s="130">
        <v>201.9</v>
      </c>
      <c r="Q72" s="130">
        <v>0</v>
      </c>
      <c r="R72" s="130">
        <v>13.563387978142099</v>
      </c>
    </row>
    <row r="73" spans="2:20" hidden="1" outlineLevel="1" collapsed="1" x14ac:dyDescent="0.25">
      <c r="B73" s="521" t="s">
        <v>54</v>
      </c>
      <c r="C73" s="97" t="s">
        <v>54</v>
      </c>
      <c r="D73" s="128" t="s">
        <v>54</v>
      </c>
      <c r="E73" s="128" t="s">
        <v>54</v>
      </c>
      <c r="F73" s="128" t="s">
        <v>54</v>
      </c>
      <c r="G73" s="128" t="s">
        <v>54</v>
      </c>
      <c r="H73" s="128" t="s">
        <v>54</v>
      </c>
      <c r="I73" s="128" t="s">
        <v>54</v>
      </c>
      <c r="J73" s="128" t="s">
        <v>54</v>
      </c>
      <c r="K73" s="128" t="s">
        <v>54</v>
      </c>
      <c r="L73" s="128" t="s">
        <v>54</v>
      </c>
      <c r="M73" s="128" t="s">
        <v>54</v>
      </c>
      <c r="N73" s="128" t="s">
        <v>54</v>
      </c>
      <c r="O73" s="128" t="s">
        <v>54</v>
      </c>
      <c r="P73" s="128" t="s">
        <v>54</v>
      </c>
      <c r="Q73" s="128" t="s">
        <v>54</v>
      </c>
      <c r="R73" s="128" t="s">
        <v>54</v>
      </c>
    </row>
    <row r="74" spans="2:20" collapsed="1" x14ac:dyDescent="0.25">
      <c r="B74" s="94">
        <v>15</v>
      </c>
      <c r="C74" s="95" t="s">
        <v>227</v>
      </c>
      <c r="D74" s="129">
        <v>9.4369999999999994</v>
      </c>
      <c r="E74" s="129">
        <v>13.330289875173399</v>
      </c>
      <c r="F74" s="129">
        <v>13.209688172043</v>
      </c>
      <c r="G74" s="129">
        <v>13.3602365591398</v>
      </c>
      <c r="H74" s="129">
        <v>13.470195402298801</v>
      </c>
      <c r="I74" s="129">
        <v>9.4369999999999994</v>
      </c>
      <c r="J74" s="129">
        <v>9.4369999999999994</v>
      </c>
      <c r="K74" s="129">
        <v>9.4369999999999994</v>
      </c>
      <c r="L74" s="129">
        <v>9.4369999999999994</v>
      </c>
      <c r="M74" s="129">
        <v>9.4369999999999994</v>
      </c>
      <c r="N74" s="129">
        <v>9.4369999999999994</v>
      </c>
      <c r="O74" s="129">
        <v>9.4369999999999994</v>
      </c>
      <c r="P74" s="129">
        <v>9.4369999999999994</v>
      </c>
      <c r="Q74" s="129">
        <v>9.4369999999999994</v>
      </c>
      <c r="R74" s="129">
        <v>10.727976092896199</v>
      </c>
      <c r="T74" s="520" t="s">
        <v>386</v>
      </c>
    </row>
    <row r="75" spans="2:20" hidden="1" outlineLevel="1" collapsed="1" x14ac:dyDescent="0.25">
      <c r="B75" s="673" t="s">
        <v>54</v>
      </c>
      <c r="C75" s="97" t="s">
        <v>63</v>
      </c>
      <c r="D75" s="128">
        <v>0</v>
      </c>
      <c r="E75" s="128">
        <v>0</v>
      </c>
      <c r="F75" s="128">
        <v>0</v>
      </c>
      <c r="G75" s="128">
        <v>0</v>
      </c>
      <c r="H75" s="128">
        <v>0</v>
      </c>
      <c r="I75" s="128">
        <v>0</v>
      </c>
      <c r="J75" s="128">
        <v>0</v>
      </c>
      <c r="K75" s="128">
        <v>0</v>
      </c>
      <c r="L75" s="128">
        <v>0</v>
      </c>
      <c r="M75" s="128">
        <v>0</v>
      </c>
      <c r="N75" s="128">
        <v>0</v>
      </c>
      <c r="O75" s="128">
        <v>0</v>
      </c>
      <c r="P75" s="128">
        <v>0</v>
      </c>
      <c r="Q75" s="128">
        <v>0</v>
      </c>
      <c r="R75" s="128">
        <v>0</v>
      </c>
    </row>
    <row r="76" spans="2:20" hidden="1" outlineLevel="1" collapsed="1" x14ac:dyDescent="0.25">
      <c r="B76" s="671"/>
      <c r="C76" s="97" t="s">
        <v>228</v>
      </c>
      <c r="D76" s="128">
        <v>0</v>
      </c>
      <c r="E76" s="128">
        <v>3.89328987517337</v>
      </c>
      <c r="F76" s="128">
        <v>3.7726881720430101</v>
      </c>
      <c r="G76" s="128">
        <v>3.92323655913978</v>
      </c>
      <c r="H76" s="128">
        <v>4.0331954022988503</v>
      </c>
      <c r="I76" s="128">
        <v>0</v>
      </c>
      <c r="J76" s="128">
        <v>0</v>
      </c>
      <c r="K76" s="128">
        <v>0</v>
      </c>
      <c r="L76" s="128">
        <v>0</v>
      </c>
      <c r="M76" s="128">
        <v>0</v>
      </c>
      <c r="N76" s="128">
        <v>0</v>
      </c>
      <c r="O76" s="128">
        <v>0</v>
      </c>
      <c r="P76" s="128">
        <v>0</v>
      </c>
      <c r="Q76" s="128">
        <v>0</v>
      </c>
      <c r="R76" s="128">
        <v>1.29097609289617</v>
      </c>
    </row>
    <row r="77" spans="2:20" hidden="1" outlineLevel="1" collapsed="1" x14ac:dyDescent="0.25">
      <c r="B77" s="671"/>
      <c r="C77" s="97" t="s">
        <v>229</v>
      </c>
      <c r="D77" s="128">
        <v>9.4369999999999994</v>
      </c>
      <c r="E77" s="128">
        <v>9.4369999999999994</v>
      </c>
      <c r="F77" s="128">
        <v>9.4369999999999994</v>
      </c>
      <c r="G77" s="128">
        <v>9.4369999999999994</v>
      </c>
      <c r="H77" s="128">
        <v>9.4369999999999994</v>
      </c>
      <c r="I77" s="128">
        <v>9.4369999999999994</v>
      </c>
      <c r="J77" s="128">
        <v>9.4369999999999994</v>
      </c>
      <c r="K77" s="128">
        <v>9.4369999999999994</v>
      </c>
      <c r="L77" s="128">
        <v>9.4369999999999994</v>
      </c>
      <c r="M77" s="128">
        <v>9.4369999999999994</v>
      </c>
      <c r="N77" s="128">
        <v>9.4369999999999994</v>
      </c>
      <c r="O77" s="128">
        <v>9.4369999999999994</v>
      </c>
      <c r="P77" s="128">
        <v>9.4369999999999994</v>
      </c>
      <c r="Q77" s="128">
        <v>9.4369999999999994</v>
      </c>
      <c r="R77" s="128">
        <v>9.4369999999999994</v>
      </c>
    </row>
    <row r="78" spans="2:20" hidden="1" outlineLevel="1" collapsed="1" x14ac:dyDescent="0.25">
      <c r="B78" s="521" t="s">
        <v>54</v>
      </c>
      <c r="C78" s="97" t="s">
        <v>54</v>
      </c>
      <c r="D78" s="128" t="s">
        <v>54</v>
      </c>
      <c r="E78" s="128" t="s">
        <v>54</v>
      </c>
      <c r="F78" s="128" t="s">
        <v>54</v>
      </c>
      <c r="G78" s="128" t="s">
        <v>54</v>
      </c>
      <c r="H78" s="128" t="s">
        <v>54</v>
      </c>
      <c r="I78" s="128" t="s">
        <v>54</v>
      </c>
      <c r="J78" s="128" t="s">
        <v>54</v>
      </c>
      <c r="K78" s="128" t="s">
        <v>54</v>
      </c>
      <c r="L78" s="128" t="s">
        <v>54</v>
      </c>
      <c r="M78" s="128" t="s">
        <v>54</v>
      </c>
      <c r="N78" s="128" t="s">
        <v>54</v>
      </c>
      <c r="O78" s="128" t="s">
        <v>54</v>
      </c>
      <c r="P78" s="128" t="s">
        <v>54</v>
      </c>
      <c r="Q78" s="128" t="s">
        <v>54</v>
      </c>
      <c r="R78" s="128" t="s">
        <v>54</v>
      </c>
    </row>
    <row r="79" spans="2:20" collapsed="1" x14ac:dyDescent="0.25">
      <c r="B79" s="521" t="s">
        <v>54</v>
      </c>
      <c r="C79" s="97" t="s">
        <v>54</v>
      </c>
      <c r="D79" s="128" t="s">
        <v>54</v>
      </c>
      <c r="E79" s="128" t="s">
        <v>54</v>
      </c>
      <c r="F79" s="128" t="s">
        <v>54</v>
      </c>
      <c r="G79" s="128" t="s">
        <v>54</v>
      </c>
      <c r="H79" s="128" t="s">
        <v>54</v>
      </c>
      <c r="I79" s="128" t="s">
        <v>54</v>
      </c>
      <c r="J79" s="128" t="s">
        <v>54</v>
      </c>
      <c r="K79" s="128" t="s">
        <v>54</v>
      </c>
      <c r="L79" s="128" t="s">
        <v>54</v>
      </c>
      <c r="M79" s="128" t="s">
        <v>54</v>
      </c>
      <c r="N79" s="128" t="s">
        <v>54</v>
      </c>
      <c r="O79" s="128" t="s">
        <v>54</v>
      </c>
      <c r="P79" s="128" t="s">
        <v>54</v>
      </c>
      <c r="Q79" s="128" t="s">
        <v>54</v>
      </c>
      <c r="R79" s="128" t="s">
        <v>54</v>
      </c>
    </row>
    <row r="80" spans="2:20" x14ac:dyDescent="0.25">
      <c r="B80" s="91">
        <v>16</v>
      </c>
      <c r="C80" s="92" t="s">
        <v>230</v>
      </c>
      <c r="D80" s="440">
        <f>'TRMbd P10 Inputs FY25'!C67</f>
        <v>163.92477089128269</v>
      </c>
      <c r="E80" s="440">
        <f>'TRMbd P10 Inputs FY25'!D67</f>
        <v>163.52389510068156</v>
      </c>
      <c r="F80" s="440">
        <f>'TRMbd P10 Inputs FY25'!E67</f>
        <v>164.83059849013887</v>
      </c>
      <c r="G80" s="440">
        <f>'TRMbd P10 Inputs FY25'!F67</f>
        <v>163.6556725871323</v>
      </c>
      <c r="H80" s="440">
        <f>'TRMbd P10 Inputs FY25'!G67</f>
        <v>164.48445304971824</v>
      </c>
      <c r="I80" s="440">
        <f>'TRMbd P10 Inputs FY25'!H67</f>
        <v>162.46140044064222</v>
      </c>
      <c r="J80" s="440">
        <f>'TRMbd P10 Inputs FY25'!I67</f>
        <v>161.10784217233251</v>
      </c>
      <c r="K80" s="440">
        <f>'TRMbd P10 Inputs FY25'!I67</f>
        <v>161.10784217233251</v>
      </c>
      <c r="L80" s="440">
        <f>'TRMbd P10 Inputs FY25'!J67</f>
        <v>162.7154452470177</v>
      </c>
      <c r="M80" s="440">
        <f>'TRMbd P10 Inputs FY25'!K67</f>
        <v>161.78056064612707</v>
      </c>
      <c r="N80" s="440">
        <f>'TRMbd P10 Inputs FY25'!L67</f>
        <v>163.41248326419407</v>
      </c>
      <c r="O80" s="440">
        <f>'TRMbd P10 Inputs FY25'!M67</f>
        <v>162.76677440517565</v>
      </c>
      <c r="P80" s="440">
        <f>'TRMbd P10 Inputs FY25'!M67</f>
        <v>162.76677440517565</v>
      </c>
      <c r="Q80" s="440">
        <f>'TRMbd P10 Inputs FY25'!N67</f>
        <v>164.63852004432462</v>
      </c>
      <c r="R80" s="440">
        <f>'TRMbd P10 Inputs FY25'!O67</f>
        <v>163.27100000000002</v>
      </c>
      <c r="T80" s="520" t="s">
        <v>357</v>
      </c>
    </row>
    <row r="81" spans="2:21" ht="15.75" thickBot="1" x14ac:dyDescent="0.3">
      <c r="B81" s="187"/>
      <c r="C81" s="196"/>
      <c r="D81" s="197"/>
      <c r="E81" s="197"/>
      <c r="F81" s="197"/>
      <c r="G81" s="197"/>
      <c r="H81" s="197"/>
      <c r="I81" s="197"/>
      <c r="J81" s="197"/>
      <c r="K81" s="197"/>
      <c r="L81" s="197"/>
      <c r="M81" s="197"/>
      <c r="N81" s="197"/>
      <c r="O81" s="197"/>
      <c r="P81" s="197"/>
      <c r="Q81" s="197"/>
      <c r="R81" s="197"/>
      <c r="S81" s="187"/>
      <c r="T81" s="187"/>
      <c r="U81" s="200"/>
    </row>
    <row r="82" spans="2:21" x14ac:dyDescent="0.25">
      <c r="B82" s="189"/>
      <c r="C82" s="190"/>
      <c r="D82" s="191"/>
      <c r="E82" s="191"/>
      <c r="F82" s="191"/>
      <c r="G82" s="191"/>
      <c r="H82" s="191"/>
      <c r="I82" s="191"/>
      <c r="J82" s="191"/>
      <c r="K82" s="191"/>
      <c r="L82" s="191"/>
      <c r="M82" s="191"/>
      <c r="N82" s="191"/>
      <c r="O82" s="191"/>
      <c r="P82" s="191"/>
      <c r="Q82" s="191"/>
      <c r="R82" s="191"/>
      <c r="S82" s="186"/>
      <c r="T82" s="186"/>
      <c r="U82" s="212"/>
    </row>
    <row r="83" spans="2:21" x14ac:dyDescent="0.25">
      <c r="B83" s="192"/>
      <c r="C83" s="443" t="s">
        <v>275</v>
      </c>
      <c r="D83" s="198" t="s">
        <v>0</v>
      </c>
      <c r="E83" s="198" t="s">
        <v>1</v>
      </c>
      <c r="F83" s="198" t="s">
        <v>2</v>
      </c>
      <c r="G83" s="198" t="s">
        <v>3</v>
      </c>
      <c r="H83" s="198" t="s">
        <v>4</v>
      </c>
      <c r="I83" s="198" t="s">
        <v>5</v>
      </c>
      <c r="J83" s="198" t="s">
        <v>56</v>
      </c>
      <c r="K83" s="198" t="s">
        <v>57</v>
      </c>
      <c r="L83" s="198" t="s">
        <v>7</v>
      </c>
      <c r="M83" s="198" t="s">
        <v>8</v>
      </c>
      <c r="N83" s="198" t="s">
        <v>9</v>
      </c>
      <c r="O83" s="198" t="s">
        <v>58</v>
      </c>
      <c r="P83" s="198" t="s">
        <v>59</v>
      </c>
      <c r="Q83" s="198" t="s">
        <v>11</v>
      </c>
      <c r="R83" s="198" t="s">
        <v>49</v>
      </c>
      <c r="S83" s="187"/>
      <c r="T83" s="187"/>
      <c r="U83" s="199"/>
    </row>
    <row r="84" spans="2:21" x14ac:dyDescent="0.25">
      <c r="B84" s="192"/>
      <c r="C84" s="135" t="s">
        <v>253</v>
      </c>
      <c r="D84" s="137">
        <f>'P10 T1SFCO'!D20</f>
        <v>5512.4074069999997</v>
      </c>
      <c r="E84" s="137">
        <f>'P10 T1SFCO'!E20</f>
        <v>7474.9009690000003</v>
      </c>
      <c r="F84" s="137">
        <f>'P10 T1SFCO'!F20</f>
        <v>7784.1907780000001</v>
      </c>
      <c r="G84" s="137">
        <f>'P10 T1SFCO'!G20</f>
        <v>8062.9505499999996</v>
      </c>
      <c r="H84" s="137">
        <f>'P10 T1SFCO'!H20</f>
        <v>7534.8341</v>
      </c>
      <c r="I84" s="137">
        <f>'P10 T1SFCO'!I20</f>
        <v>7684.6373050000002</v>
      </c>
      <c r="J84" s="137">
        <f>'P10 T1SFCO'!J20</f>
        <v>6029.0962650000001</v>
      </c>
      <c r="K84" s="137">
        <f>'P10 T1SFCO'!K20</f>
        <v>5585.5348960000001</v>
      </c>
      <c r="L84" s="137">
        <f>'P10 T1SFCO'!L20</f>
        <v>7218.2592839999998</v>
      </c>
      <c r="M84" s="137">
        <f>'P10 T1SFCO'!M20</f>
        <v>6688.9241300000003</v>
      </c>
      <c r="N84" s="137">
        <f>'P10 T1SFCO'!N20</f>
        <v>6647.7493979999999</v>
      </c>
      <c r="O84" s="137">
        <f>'P10 T1SFCO'!O20</f>
        <v>6396.5266659999998</v>
      </c>
      <c r="P84" s="137">
        <f>'P10 T1SFCO'!P20</f>
        <v>6293.6949919999997</v>
      </c>
      <c r="Q84" s="137">
        <f>'P10 T1SFCO'!Q20</f>
        <v>6033.1535910000002</v>
      </c>
      <c r="R84" s="136">
        <f>'P10 T1SFCO'!R20</f>
        <v>6898.5164387534251</v>
      </c>
      <c r="S84" s="187"/>
      <c r="T84" s="187" t="s">
        <v>377</v>
      </c>
      <c r="U84" s="199"/>
    </row>
    <row r="85" spans="2:21" x14ac:dyDescent="0.25">
      <c r="B85" s="192"/>
      <c r="C85" s="466"/>
      <c r="D85" s="467"/>
      <c r="E85" s="467"/>
      <c r="F85" s="467"/>
      <c r="G85" s="467"/>
      <c r="H85" s="467"/>
      <c r="I85" s="467"/>
      <c r="J85" s="467"/>
      <c r="K85" s="467"/>
      <c r="L85" s="467"/>
      <c r="M85" s="467"/>
      <c r="N85" s="467"/>
      <c r="O85" s="467"/>
      <c r="P85" s="467"/>
      <c r="Q85" s="467"/>
      <c r="R85" s="467"/>
      <c r="S85" s="187"/>
      <c r="T85" s="187"/>
      <c r="U85" s="199"/>
    </row>
    <row r="86" spans="2:21" x14ac:dyDescent="0.25">
      <c r="B86" s="192"/>
      <c r="C86" s="213" t="s">
        <v>360</v>
      </c>
      <c r="D86" s="217">
        <f>D88+D87</f>
        <v>5919.1625259959083</v>
      </c>
      <c r="E86" s="217">
        <f t="shared" ref="E86:R86" si="2">E88+E87</f>
        <v>7134.5177605510498</v>
      </c>
      <c r="F86" s="217">
        <f t="shared" si="2"/>
        <v>8123.6161134319682</v>
      </c>
      <c r="G86" s="217">
        <f t="shared" si="2"/>
        <v>8407.5593290230772</v>
      </c>
      <c r="H86" s="217">
        <f t="shared" si="2"/>
        <v>7507.7991969601144</v>
      </c>
      <c r="I86" s="217">
        <f t="shared" si="2"/>
        <v>7165.611684034252</v>
      </c>
      <c r="J86" s="217">
        <f t="shared" si="2"/>
        <v>5986.2405811694043</v>
      </c>
      <c r="K86" s="217">
        <f t="shared" si="2"/>
        <v>6006.6001653687108</v>
      </c>
      <c r="L86" s="217">
        <f t="shared" si="2"/>
        <v>5994.5653058651069</v>
      </c>
      <c r="M86" s="217">
        <f t="shared" si="2"/>
        <v>5881.7591364112623</v>
      </c>
      <c r="N86" s="217">
        <f t="shared" si="2"/>
        <v>6457.8213513509809</v>
      </c>
      <c r="O86" s="217">
        <f t="shared" si="2"/>
        <v>6358.6769994566521</v>
      </c>
      <c r="P86" s="217">
        <f t="shared" si="2"/>
        <v>6358.6753550122075</v>
      </c>
      <c r="Q86" s="217">
        <f t="shared" si="2"/>
        <v>4962.6944224174622</v>
      </c>
      <c r="R86" s="217">
        <f t="shared" si="2"/>
        <v>6739.7331983300874</v>
      </c>
      <c r="S86" s="187"/>
      <c r="T86" s="187"/>
      <c r="U86" s="199"/>
    </row>
    <row r="87" spans="2:21" x14ac:dyDescent="0.25">
      <c r="B87" s="192"/>
      <c r="C87" s="139" t="s">
        <v>324</v>
      </c>
      <c r="D87" s="140">
        <f>D9+D10+D40+D43+D44+D62</f>
        <v>5755.2377551046256</v>
      </c>
      <c r="E87" s="140">
        <f t="shared" ref="E87:R87" si="3">E9+E10+E40+E43+E44+E62</f>
        <v>6970.9938654503685</v>
      </c>
      <c r="F87" s="140">
        <f t="shared" si="3"/>
        <v>7958.7855149418292</v>
      </c>
      <c r="G87" s="140">
        <f t="shared" si="3"/>
        <v>8243.9036564359449</v>
      </c>
      <c r="H87" s="140">
        <f t="shared" si="3"/>
        <v>7343.3147439103959</v>
      </c>
      <c r="I87" s="140">
        <f t="shared" si="3"/>
        <v>7003.1502835936099</v>
      </c>
      <c r="J87" s="140">
        <f t="shared" si="3"/>
        <v>5825.132738997072</v>
      </c>
      <c r="K87" s="140">
        <f t="shared" si="3"/>
        <v>5845.4923231963785</v>
      </c>
      <c r="L87" s="140">
        <f t="shared" si="3"/>
        <v>5831.8498606180892</v>
      </c>
      <c r="M87" s="140">
        <f t="shared" si="3"/>
        <v>5719.9785757651352</v>
      </c>
      <c r="N87" s="140">
        <f t="shared" si="3"/>
        <v>6294.4088680867872</v>
      </c>
      <c r="O87" s="140">
        <f t="shared" si="3"/>
        <v>6195.9102250514761</v>
      </c>
      <c r="P87" s="140">
        <f t="shared" si="3"/>
        <v>6195.9085806070316</v>
      </c>
      <c r="Q87" s="140">
        <f t="shared" si="3"/>
        <v>4798.0559023731375</v>
      </c>
      <c r="R87" s="140">
        <f t="shared" si="3"/>
        <v>6576.4621983300876</v>
      </c>
      <c r="S87" s="187"/>
      <c r="T87" s="187" t="s">
        <v>382</v>
      </c>
      <c r="U87" s="199"/>
    </row>
    <row r="88" spans="2:21" x14ac:dyDescent="0.25">
      <c r="B88" s="192"/>
      <c r="C88" s="139" t="s">
        <v>359</v>
      </c>
      <c r="D88" s="140">
        <f>D80</f>
        <v>163.92477089128269</v>
      </c>
      <c r="E88" s="140">
        <f t="shared" ref="E88:R88" si="4">E80</f>
        <v>163.52389510068156</v>
      </c>
      <c r="F88" s="140">
        <f t="shared" si="4"/>
        <v>164.83059849013887</v>
      </c>
      <c r="G88" s="140">
        <f t="shared" si="4"/>
        <v>163.6556725871323</v>
      </c>
      <c r="H88" s="140">
        <f t="shared" si="4"/>
        <v>164.48445304971824</v>
      </c>
      <c r="I88" s="140">
        <f t="shared" si="4"/>
        <v>162.46140044064222</v>
      </c>
      <c r="J88" s="140">
        <f t="shared" si="4"/>
        <v>161.10784217233251</v>
      </c>
      <c r="K88" s="140">
        <f t="shared" si="4"/>
        <v>161.10784217233251</v>
      </c>
      <c r="L88" s="140">
        <f t="shared" si="4"/>
        <v>162.7154452470177</v>
      </c>
      <c r="M88" s="140">
        <f t="shared" si="4"/>
        <v>161.78056064612707</v>
      </c>
      <c r="N88" s="140">
        <f t="shared" si="4"/>
        <v>163.41248326419407</v>
      </c>
      <c r="O88" s="140">
        <f t="shared" si="4"/>
        <v>162.76677440517565</v>
      </c>
      <c r="P88" s="140">
        <f t="shared" si="4"/>
        <v>162.76677440517565</v>
      </c>
      <c r="Q88" s="140">
        <f t="shared" si="4"/>
        <v>164.63852004432462</v>
      </c>
      <c r="R88" s="140">
        <f t="shared" si="4"/>
        <v>163.27100000000002</v>
      </c>
      <c r="S88" s="187"/>
      <c r="T88" s="187" t="s">
        <v>382</v>
      </c>
      <c r="U88" s="199"/>
    </row>
    <row r="89" spans="2:21" x14ac:dyDescent="0.25">
      <c r="B89" s="192"/>
      <c r="C89" s="133" t="s">
        <v>283</v>
      </c>
      <c r="D89" s="132">
        <f>$R$89</f>
        <v>202.89251849315528</v>
      </c>
      <c r="E89" s="132">
        <f t="shared" ref="E89:Q89" si="5">$R$89</f>
        <v>202.89251849315528</v>
      </c>
      <c r="F89" s="132">
        <f t="shared" si="5"/>
        <v>202.89251849315528</v>
      </c>
      <c r="G89" s="132">
        <f t="shared" si="5"/>
        <v>202.89251849315528</v>
      </c>
      <c r="H89" s="132">
        <f t="shared" si="5"/>
        <v>202.89251849315528</v>
      </c>
      <c r="I89" s="132">
        <f t="shared" si="5"/>
        <v>202.89251849315528</v>
      </c>
      <c r="J89" s="132">
        <f t="shared" si="5"/>
        <v>202.89251849315528</v>
      </c>
      <c r="K89" s="132">
        <f t="shared" si="5"/>
        <v>202.89251849315528</v>
      </c>
      <c r="L89" s="132">
        <f t="shared" si="5"/>
        <v>202.89251849315528</v>
      </c>
      <c r="M89" s="132">
        <f t="shared" si="5"/>
        <v>202.89251849315528</v>
      </c>
      <c r="N89" s="132">
        <f t="shared" si="5"/>
        <v>202.89251849315528</v>
      </c>
      <c r="O89" s="132">
        <f t="shared" si="5"/>
        <v>202.89251849315528</v>
      </c>
      <c r="P89" s="132">
        <f t="shared" si="5"/>
        <v>202.89251849315528</v>
      </c>
      <c r="Q89" s="132">
        <f t="shared" si="5"/>
        <v>202.89251849315528</v>
      </c>
      <c r="R89" s="132">
        <f>'TRMbd P10 Inputs FY25'!C109</f>
        <v>202.89251849315528</v>
      </c>
      <c r="S89" s="187"/>
      <c r="T89" s="187" t="s">
        <v>378</v>
      </c>
      <c r="U89" s="199"/>
    </row>
    <row r="90" spans="2:21" x14ac:dyDescent="0.25">
      <c r="B90" s="192"/>
      <c r="C90" s="203" t="s">
        <v>254</v>
      </c>
      <c r="D90" s="204">
        <f>D89+D86</f>
        <v>6122.0550444890632</v>
      </c>
      <c r="E90" s="204">
        <f t="shared" ref="E90:R90" si="6">E89+E86</f>
        <v>7337.4102790442048</v>
      </c>
      <c r="F90" s="204">
        <f t="shared" si="6"/>
        <v>8326.5086319251241</v>
      </c>
      <c r="G90" s="204">
        <f t="shared" si="6"/>
        <v>8610.4518475162331</v>
      </c>
      <c r="H90" s="204">
        <f t="shared" si="6"/>
        <v>7710.6917154532694</v>
      </c>
      <c r="I90" s="204">
        <f t="shared" si="6"/>
        <v>7368.504202527407</v>
      </c>
      <c r="J90" s="204">
        <f t="shared" si="6"/>
        <v>6189.1330996625593</v>
      </c>
      <c r="K90" s="204">
        <f t="shared" si="6"/>
        <v>6209.4926838618658</v>
      </c>
      <c r="L90" s="204">
        <f t="shared" si="6"/>
        <v>6197.4578243582619</v>
      </c>
      <c r="M90" s="204">
        <f t="shared" si="6"/>
        <v>6084.6516549044172</v>
      </c>
      <c r="N90" s="204">
        <f t="shared" si="6"/>
        <v>6660.7138698441358</v>
      </c>
      <c r="O90" s="204">
        <f t="shared" si="6"/>
        <v>6561.5695179498071</v>
      </c>
      <c r="P90" s="204">
        <f t="shared" si="6"/>
        <v>6561.5678735053625</v>
      </c>
      <c r="Q90" s="204">
        <f t="shared" si="6"/>
        <v>5165.5869409106172</v>
      </c>
      <c r="R90" s="205">
        <f t="shared" si="6"/>
        <v>6942.6257168232423</v>
      </c>
      <c r="S90" s="187"/>
      <c r="T90" s="187"/>
      <c r="U90" s="199"/>
    </row>
    <row r="91" spans="2:21" ht="15.75" thickBot="1" x14ac:dyDescent="0.3">
      <c r="B91" s="193"/>
      <c r="C91" s="194"/>
      <c r="D91" s="195"/>
      <c r="E91" s="195"/>
      <c r="F91" s="195"/>
      <c r="G91" s="195"/>
      <c r="H91" s="195"/>
      <c r="I91" s="195"/>
      <c r="J91" s="195"/>
      <c r="K91" s="195"/>
      <c r="L91" s="195"/>
      <c r="M91" s="195"/>
      <c r="N91" s="195"/>
      <c r="O91" s="195"/>
      <c r="P91" s="195"/>
      <c r="Q91" s="195"/>
      <c r="R91" s="195"/>
      <c r="S91" s="188"/>
      <c r="T91" s="188"/>
      <c r="U91" s="206"/>
    </row>
    <row r="92" spans="2:21" x14ac:dyDescent="0.25">
      <c r="B92" s="187"/>
      <c r="C92" s="196"/>
      <c r="D92" s="197"/>
      <c r="E92" s="197"/>
      <c r="F92" s="197"/>
      <c r="G92" s="197"/>
      <c r="H92" s="197"/>
      <c r="I92" s="197"/>
      <c r="J92" s="197"/>
      <c r="K92" s="197"/>
      <c r="L92" s="197"/>
      <c r="M92" s="197"/>
      <c r="N92" s="197"/>
      <c r="O92" s="197"/>
      <c r="P92" s="197"/>
      <c r="Q92" s="197"/>
      <c r="R92" s="197"/>
      <c r="S92" s="187"/>
      <c r="T92" s="187"/>
      <c r="U92" s="200"/>
    </row>
    <row r="93" spans="2:21" x14ac:dyDescent="0.25">
      <c r="B93" s="187"/>
      <c r="D93" s="200"/>
      <c r="E93" s="200"/>
      <c r="F93" s="200"/>
      <c r="G93" s="200"/>
      <c r="H93" s="200"/>
      <c r="I93" s="200"/>
      <c r="J93" s="200"/>
      <c r="K93" s="200"/>
      <c r="L93" s="200"/>
      <c r="M93" s="200"/>
      <c r="N93" s="200"/>
      <c r="O93" s="200"/>
      <c r="P93" s="200"/>
      <c r="Q93" s="200"/>
      <c r="R93" s="200"/>
      <c r="S93" s="187"/>
      <c r="T93" s="187"/>
    </row>
    <row r="94" spans="2:21" x14ac:dyDescent="0.25">
      <c r="B94" s="187"/>
      <c r="C94" s="187"/>
      <c r="D94" s="200"/>
      <c r="E94" s="200"/>
      <c r="F94" s="200"/>
      <c r="G94" s="200"/>
      <c r="H94" s="200"/>
      <c r="I94" s="200"/>
      <c r="J94" s="200"/>
      <c r="K94" s="200"/>
      <c r="L94" s="200"/>
      <c r="M94" s="200"/>
      <c r="N94" s="200"/>
      <c r="O94" s="200"/>
      <c r="P94" s="200"/>
      <c r="Q94" s="200"/>
      <c r="R94" s="200"/>
      <c r="S94" s="187"/>
      <c r="T94" s="187"/>
    </row>
    <row r="95" spans="2:21" x14ac:dyDescent="0.25">
      <c r="B95" s="187"/>
      <c r="C95" s="187"/>
      <c r="D95" s="200"/>
      <c r="E95" s="200"/>
      <c r="F95" s="200"/>
      <c r="G95" s="200"/>
      <c r="H95" s="200"/>
      <c r="I95" s="200"/>
      <c r="J95" s="200"/>
      <c r="K95" s="200"/>
      <c r="L95" s="200"/>
      <c r="M95" s="200"/>
      <c r="N95" s="200"/>
      <c r="O95" s="200"/>
      <c r="P95" s="200"/>
      <c r="Q95" s="200"/>
      <c r="R95" s="200"/>
      <c r="S95" s="187"/>
      <c r="T95" s="187"/>
    </row>
    <row r="96" spans="2:21" x14ac:dyDescent="0.25">
      <c r="B96" s="187"/>
      <c r="C96" s="187"/>
      <c r="D96" s="200"/>
      <c r="E96" s="200"/>
      <c r="F96" s="200"/>
      <c r="G96" s="200"/>
      <c r="H96" s="200"/>
      <c r="I96" s="200"/>
      <c r="J96" s="200"/>
      <c r="K96" s="200"/>
      <c r="L96" s="200"/>
      <c r="M96" s="200"/>
      <c r="N96" s="200"/>
      <c r="O96" s="200"/>
      <c r="P96" s="200"/>
      <c r="Q96" s="200"/>
      <c r="R96" s="200"/>
      <c r="S96" s="187"/>
      <c r="T96" s="187"/>
    </row>
    <row r="97" spans="2:27" x14ac:dyDescent="0.25">
      <c r="B97" s="187"/>
      <c r="C97" s="187"/>
      <c r="D97" s="200"/>
      <c r="E97" s="200"/>
      <c r="F97" s="200"/>
      <c r="G97" s="200"/>
      <c r="H97" s="200"/>
      <c r="I97" s="200"/>
      <c r="J97" s="200"/>
      <c r="K97" s="200"/>
      <c r="L97" s="200"/>
      <c r="M97" s="200"/>
      <c r="N97" s="200"/>
      <c r="O97" s="200"/>
      <c r="P97" s="200"/>
      <c r="Q97" s="200"/>
      <c r="R97" s="200"/>
      <c r="S97" s="187"/>
      <c r="T97" s="187"/>
    </row>
    <row r="98" spans="2:27" x14ac:dyDescent="0.25">
      <c r="B98" s="187"/>
      <c r="C98" s="187"/>
      <c r="D98" s="200"/>
      <c r="E98" s="200"/>
      <c r="F98" s="200"/>
      <c r="G98" s="200"/>
      <c r="H98" s="200"/>
      <c r="I98" s="200"/>
      <c r="J98" s="200"/>
      <c r="K98" s="200"/>
      <c r="L98" s="200"/>
      <c r="M98" s="200"/>
      <c r="N98" s="200"/>
      <c r="O98" s="200"/>
      <c r="P98" s="200"/>
      <c r="Q98" s="200"/>
      <c r="R98" s="200"/>
      <c r="S98" s="187"/>
      <c r="T98" s="187"/>
    </row>
    <row r="99" spans="2:27" x14ac:dyDescent="0.25">
      <c r="B99" s="187"/>
      <c r="C99" s="187"/>
      <c r="D99" s="200"/>
      <c r="E99" s="200"/>
      <c r="F99" s="200"/>
      <c r="G99" s="200"/>
      <c r="H99" s="200"/>
      <c r="I99" s="200"/>
      <c r="J99" s="200"/>
      <c r="K99" s="200"/>
      <c r="L99" s="200"/>
      <c r="M99" s="200"/>
      <c r="N99" s="200"/>
      <c r="O99" s="200"/>
      <c r="P99" s="200"/>
      <c r="Q99" s="200"/>
      <c r="R99" s="200"/>
      <c r="S99" s="187"/>
      <c r="T99" s="187"/>
    </row>
    <row r="100" spans="2:27" x14ac:dyDescent="0.25">
      <c r="B100" s="187"/>
      <c r="C100" s="187"/>
      <c r="D100" s="200"/>
      <c r="E100" s="200"/>
      <c r="F100" s="200"/>
      <c r="G100" s="200"/>
      <c r="H100" s="200"/>
      <c r="I100" s="200"/>
      <c r="J100" s="200"/>
      <c r="K100" s="200"/>
      <c r="L100" s="200"/>
      <c r="M100" s="200"/>
      <c r="N100" s="200"/>
      <c r="O100" s="200"/>
      <c r="P100" s="200"/>
      <c r="Q100" s="200"/>
      <c r="R100" s="200"/>
      <c r="S100" s="187"/>
      <c r="T100" s="187"/>
    </row>
    <row r="101" spans="2:27" s="187" customFormat="1" x14ac:dyDescent="0.25">
      <c r="D101" s="200"/>
      <c r="E101" s="200"/>
      <c r="F101" s="200"/>
      <c r="G101" s="200"/>
      <c r="H101" s="200"/>
      <c r="I101" s="200"/>
      <c r="J101" s="200"/>
      <c r="K101" s="200"/>
      <c r="L101" s="200"/>
      <c r="M101" s="200"/>
      <c r="N101" s="200"/>
      <c r="O101" s="200"/>
      <c r="P101" s="200"/>
      <c r="Q101" s="200"/>
      <c r="R101" s="200"/>
      <c r="W101" s="520"/>
      <c r="X101" s="520"/>
      <c r="Y101" s="520"/>
      <c r="Z101" s="520"/>
      <c r="AA101" s="520"/>
    </row>
    <row r="102" spans="2:27" s="187" customFormat="1" x14ac:dyDescent="0.25">
      <c r="D102" s="200"/>
      <c r="E102" s="200"/>
      <c r="F102" s="200"/>
      <c r="G102" s="200"/>
      <c r="H102" s="200"/>
      <c r="I102" s="200"/>
      <c r="J102" s="200"/>
      <c r="K102" s="200"/>
      <c r="L102" s="200"/>
      <c r="M102" s="200"/>
      <c r="N102" s="200"/>
      <c r="O102" s="200"/>
      <c r="P102" s="200"/>
      <c r="Q102" s="200"/>
      <c r="R102" s="200"/>
      <c r="W102" s="520"/>
      <c r="X102" s="520"/>
      <c r="Y102" s="520"/>
      <c r="Z102" s="520"/>
      <c r="AA102" s="520"/>
    </row>
    <row r="103" spans="2:27" s="187" customFormat="1" x14ac:dyDescent="0.25">
      <c r="D103" s="200"/>
      <c r="E103" s="200"/>
      <c r="F103" s="200"/>
      <c r="G103" s="200"/>
      <c r="H103" s="200"/>
      <c r="I103" s="200"/>
      <c r="J103" s="200"/>
      <c r="K103" s="200"/>
      <c r="L103" s="200"/>
      <c r="M103" s="200"/>
      <c r="N103" s="200"/>
      <c r="O103" s="200"/>
      <c r="P103" s="200"/>
      <c r="Q103" s="200"/>
      <c r="R103" s="200"/>
      <c r="W103" s="520"/>
      <c r="X103" s="520"/>
      <c r="Y103" s="520"/>
      <c r="Z103" s="520"/>
      <c r="AA103" s="520"/>
    </row>
    <row r="104" spans="2:27" s="187" customFormat="1" x14ac:dyDescent="0.25">
      <c r="D104" s="200"/>
      <c r="E104" s="200"/>
      <c r="F104" s="200"/>
      <c r="G104" s="200"/>
      <c r="H104" s="200"/>
      <c r="I104" s="200"/>
      <c r="J104" s="200"/>
      <c r="K104" s="200"/>
      <c r="L104" s="200"/>
      <c r="M104" s="200"/>
      <c r="N104" s="200"/>
      <c r="O104" s="200"/>
      <c r="P104" s="200"/>
      <c r="Q104" s="200"/>
      <c r="R104" s="200"/>
      <c r="W104" s="520"/>
      <c r="X104" s="520"/>
      <c r="Y104" s="520"/>
      <c r="Z104" s="520"/>
      <c r="AA104" s="520"/>
    </row>
    <row r="105" spans="2:27" s="187" customFormat="1" x14ac:dyDescent="0.25">
      <c r="D105" s="200"/>
      <c r="E105" s="200"/>
      <c r="F105" s="200"/>
      <c r="G105" s="200"/>
      <c r="H105" s="200"/>
      <c r="I105" s="200"/>
      <c r="J105" s="200"/>
      <c r="K105" s="200"/>
      <c r="L105" s="200"/>
      <c r="M105" s="200"/>
      <c r="N105" s="200"/>
      <c r="O105" s="200"/>
      <c r="P105" s="200"/>
      <c r="Q105" s="200"/>
      <c r="R105" s="200"/>
      <c r="W105" s="520"/>
      <c r="X105" s="520"/>
      <c r="Y105" s="520"/>
      <c r="Z105" s="520"/>
      <c r="AA105" s="520"/>
    </row>
    <row r="106" spans="2:27" s="187" customFormat="1" x14ac:dyDescent="0.25">
      <c r="D106" s="200"/>
      <c r="E106" s="200"/>
      <c r="F106" s="200"/>
      <c r="G106" s="200"/>
      <c r="H106" s="200"/>
      <c r="I106" s="200"/>
      <c r="J106" s="200"/>
      <c r="K106" s="200"/>
      <c r="L106" s="200"/>
      <c r="M106" s="200"/>
      <c r="N106" s="200"/>
      <c r="O106" s="200"/>
      <c r="P106" s="200"/>
      <c r="Q106" s="200"/>
      <c r="R106" s="200"/>
      <c r="W106" s="520"/>
      <c r="X106" s="520"/>
      <c r="Y106" s="520"/>
      <c r="Z106" s="520"/>
      <c r="AA106" s="520"/>
    </row>
    <row r="107" spans="2:27" s="187" customFormat="1" x14ac:dyDescent="0.25">
      <c r="D107" s="200"/>
      <c r="E107" s="200"/>
      <c r="F107" s="200"/>
      <c r="G107" s="200"/>
      <c r="H107" s="200"/>
      <c r="I107" s="200"/>
      <c r="J107" s="200"/>
      <c r="K107" s="200"/>
      <c r="L107" s="200"/>
      <c r="M107" s="200"/>
      <c r="N107" s="200"/>
      <c r="O107" s="200"/>
      <c r="P107" s="200"/>
      <c r="Q107" s="200"/>
      <c r="R107" s="200"/>
      <c r="W107" s="520"/>
      <c r="X107" s="520"/>
      <c r="Y107" s="520"/>
      <c r="Z107" s="520"/>
      <c r="AA107" s="520"/>
    </row>
    <row r="108" spans="2:27" s="187" customFormat="1" x14ac:dyDescent="0.25">
      <c r="D108" s="200"/>
      <c r="E108" s="200"/>
      <c r="F108" s="200"/>
      <c r="G108" s="200"/>
      <c r="H108" s="200"/>
      <c r="I108" s="200"/>
      <c r="J108" s="200"/>
      <c r="K108" s="200"/>
      <c r="L108" s="200"/>
      <c r="M108" s="200"/>
      <c r="N108" s="200"/>
      <c r="O108" s="200"/>
      <c r="P108" s="200"/>
      <c r="Q108" s="200"/>
      <c r="R108" s="200"/>
      <c r="W108" s="520"/>
      <c r="X108" s="520"/>
      <c r="Y108" s="520"/>
      <c r="Z108" s="520"/>
      <c r="AA108" s="520"/>
    </row>
    <row r="109" spans="2:27" s="187" customFormat="1" x14ac:dyDescent="0.25">
      <c r="D109" s="200"/>
      <c r="E109" s="200"/>
      <c r="F109" s="200"/>
      <c r="G109" s="200"/>
      <c r="H109" s="200"/>
      <c r="I109" s="200"/>
      <c r="J109" s="200"/>
      <c r="K109" s="200"/>
      <c r="L109" s="200"/>
      <c r="M109" s="200"/>
      <c r="N109" s="200"/>
      <c r="O109" s="200"/>
      <c r="P109" s="200"/>
      <c r="Q109" s="200"/>
      <c r="R109" s="200"/>
      <c r="W109" s="520"/>
      <c r="X109" s="520"/>
      <c r="Y109" s="520"/>
      <c r="Z109" s="520"/>
      <c r="AA109" s="520"/>
    </row>
    <row r="110" spans="2:27" s="187" customFormat="1" x14ac:dyDescent="0.25">
      <c r="D110" s="200"/>
      <c r="E110" s="200"/>
      <c r="F110" s="200"/>
      <c r="G110" s="200"/>
      <c r="H110" s="200"/>
      <c r="I110" s="200"/>
      <c r="J110" s="200"/>
      <c r="K110" s="200"/>
      <c r="L110" s="200"/>
      <c r="M110" s="200"/>
      <c r="N110" s="200"/>
      <c r="O110" s="200"/>
      <c r="P110" s="200"/>
      <c r="Q110" s="200"/>
      <c r="R110" s="200"/>
      <c r="W110" s="520"/>
      <c r="X110" s="520"/>
      <c r="Y110" s="520"/>
      <c r="Z110" s="520"/>
      <c r="AA110" s="520"/>
    </row>
    <row r="111" spans="2:27" s="187" customFormat="1" x14ac:dyDescent="0.25">
      <c r="D111" s="200"/>
      <c r="E111" s="200"/>
      <c r="F111" s="200"/>
      <c r="G111" s="200"/>
      <c r="H111" s="200"/>
      <c r="I111" s="200"/>
      <c r="J111" s="200"/>
      <c r="K111" s="200"/>
      <c r="L111" s="200"/>
      <c r="M111" s="200"/>
      <c r="N111" s="200"/>
      <c r="O111" s="200"/>
      <c r="P111" s="200"/>
      <c r="Q111" s="200"/>
      <c r="R111" s="200"/>
      <c r="W111" s="520"/>
      <c r="X111" s="520"/>
      <c r="Y111" s="520"/>
      <c r="Z111" s="520"/>
      <c r="AA111" s="520"/>
    </row>
    <row r="112" spans="2:27" s="187" customFormat="1" x14ac:dyDescent="0.25">
      <c r="D112" s="200"/>
      <c r="E112" s="200"/>
      <c r="F112" s="200"/>
      <c r="G112" s="200"/>
      <c r="H112" s="200"/>
      <c r="I112" s="200"/>
      <c r="J112" s="200"/>
      <c r="K112" s="200"/>
      <c r="L112" s="200"/>
      <c r="M112" s="200"/>
      <c r="N112" s="200"/>
      <c r="O112" s="200"/>
      <c r="P112" s="200"/>
      <c r="Q112" s="200"/>
      <c r="R112" s="200"/>
      <c r="W112" s="520"/>
      <c r="X112" s="520"/>
      <c r="Y112" s="520"/>
      <c r="Z112" s="520"/>
      <c r="AA112" s="520"/>
    </row>
    <row r="113" spans="4:27" s="187" customFormat="1" x14ac:dyDescent="0.25">
      <c r="D113" s="200"/>
      <c r="E113" s="200"/>
      <c r="F113" s="200"/>
      <c r="G113" s="200"/>
      <c r="H113" s="200"/>
      <c r="I113" s="200"/>
      <c r="J113" s="200"/>
      <c r="K113" s="200"/>
      <c r="L113" s="200"/>
      <c r="M113" s="200"/>
      <c r="N113" s="200"/>
      <c r="O113" s="200"/>
      <c r="P113" s="200"/>
      <c r="Q113" s="200"/>
      <c r="R113" s="200"/>
      <c r="W113" s="520"/>
      <c r="X113" s="520"/>
      <c r="Y113" s="520"/>
      <c r="Z113" s="520"/>
      <c r="AA113" s="520"/>
    </row>
    <row r="114" spans="4:27" s="187" customFormat="1" x14ac:dyDescent="0.25">
      <c r="D114" s="200"/>
      <c r="E114" s="200"/>
      <c r="F114" s="200"/>
      <c r="G114" s="200"/>
      <c r="H114" s="200"/>
      <c r="I114" s="200"/>
      <c r="J114" s="200"/>
      <c r="K114" s="200"/>
      <c r="L114" s="200"/>
      <c r="M114" s="200"/>
      <c r="N114" s="200"/>
      <c r="O114" s="200"/>
      <c r="P114" s="200"/>
      <c r="Q114" s="200"/>
      <c r="R114" s="200"/>
      <c r="W114" s="520"/>
      <c r="X114" s="520"/>
      <c r="Y114" s="520"/>
      <c r="Z114" s="520"/>
      <c r="AA114" s="520"/>
    </row>
    <row r="115" spans="4:27" s="187" customFormat="1" x14ac:dyDescent="0.25">
      <c r="D115" s="200"/>
      <c r="E115" s="200"/>
      <c r="F115" s="200"/>
      <c r="G115" s="200"/>
      <c r="H115" s="200"/>
      <c r="I115" s="200"/>
      <c r="J115" s="200"/>
      <c r="K115" s="200"/>
      <c r="L115" s="200"/>
      <c r="M115" s="200"/>
      <c r="N115" s="200"/>
      <c r="O115" s="200"/>
      <c r="P115" s="200"/>
      <c r="Q115" s="200"/>
      <c r="R115" s="200"/>
      <c r="W115" s="520"/>
      <c r="X115" s="520"/>
      <c r="Y115" s="520"/>
      <c r="Z115" s="520"/>
      <c r="AA115" s="520"/>
    </row>
    <row r="116" spans="4:27" s="187" customFormat="1" x14ac:dyDescent="0.25">
      <c r="D116" s="200"/>
      <c r="E116" s="200"/>
      <c r="F116" s="200"/>
      <c r="G116" s="200"/>
      <c r="H116" s="200"/>
      <c r="I116" s="200"/>
      <c r="J116" s="200"/>
      <c r="K116" s="200"/>
      <c r="L116" s="200"/>
      <c r="M116" s="200"/>
      <c r="N116" s="200"/>
      <c r="O116" s="200"/>
      <c r="P116" s="200"/>
      <c r="Q116" s="200"/>
      <c r="R116" s="200"/>
      <c r="W116" s="520"/>
      <c r="X116" s="520"/>
      <c r="Y116" s="520"/>
      <c r="Z116" s="520"/>
      <c r="AA116" s="520"/>
    </row>
    <row r="117" spans="4:27" s="187" customFormat="1" x14ac:dyDescent="0.25">
      <c r="D117" s="200"/>
      <c r="E117" s="200"/>
      <c r="F117" s="200"/>
      <c r="G117" s="200"/>
      <c r="H117" s="200"/>
      <c r="I117" s="200"/>
      <c r="J117" s="200"/>
      <c r="K117" s="200"/>
      <c r="L117" s="200"/>
      <c r="M117" s="200"/>
      <c r="N117" s="200"/>
      <c r="O117" s="200"/>
      <c r="P117" s="200"/>
      <c r="Q117" s="200"/>
      <c r="R117" s="200"/>
      <c r="W117" s="520"/>
      <c r="X117" s="520"/>
      <c r="Y117" s="520"/>
      <c r="Z117" s="520"/>
      <c r="AA117" s="520"/>
    </row>
    <row r="118" spans="4:27" s="187" customFormat="1" x14ac:dyDescent="0.25">
      <c r="D118" s="200"/>
      <c r="E118" s="200"/>
      <c r="F118" s="200"/>
      <c r="G118" s="200"/>
      <c r="H118" s="200"/>
      <c r="I118" s="200"/>
      <c r="J118" s="200"/>
      <c r="K118" s="200"/>
      <c r="L118" s="200"/>
      <c r="M118" s="200"/>
      <c r="N118" s="200"/>
      <c r="O118" s="200"/>
      <c r="P118" s="200"/>
      <c r="Q118" s="200"/>
      <c r="R118" s="200"/>
      <c r="W118" s="520"/>
      <c r="X118" s="520"/>
      <c r="Y118" s="520"/>
      <c r="Z118" s="520"/>
      <c r="AA118" s="520"/>
    </row>
    <row r="119" spans="4:27" s="187" customFormat="1" x14ac:dyDescent="0.25">
      <c r="D119" s="200"/>
      <c r="E119" s="200"/>
      <c r="F119" s="200"/>
      <c r="G119" s="200"/>
      <c r="H119" s="200"/>
      <c r="I119" s="200"/>
      <c r="J119" s="200"/>
      <c r="K119" s="200"/>
      <c r="L119" s="200"/>
      <c r="M119" s="200"/>
      <c r="N119" s="200"/>
      <c r="O119" s="200"/>
      <c r="P119" s="200"/>
      <c r="Q119" s="200"/>
      <c r="R119" s="200"/>
      <c r="W119" s="520"/>
      <c r="X119" s="520"/>
      <c r="Y119" s="520"/>
      <c r="Z119" s="520"/>
      <c r="AA119" s="520"/>
    </row>
    <row r="120" spans="4:27" s="187" customFormat="1" x14ac:dyDescent="0.25">
      <c r="D120" s="200"/>
      <c r="E120" s="200"/>
      <c r="F120" s="200"/>
      <c r="G120" s="200"/>
      <c r="H120" s="200"/>
      <c r="I120" s="200"/>
      <c r="J120" s="200"/>
      <c r="K120" s="200"/>
      <c r="L120" s="200"/>
      <c r="M120" s="200"/>
      <c r="N120" s="200"/>
      <c r="O120" s="200"/>
      <c r="P120" s="200"/>
      <c r="Q120" s="200"/>
      <c r="R120" s="200"/>
      <c r="W120" s="520"/>
      <c r="X120" s="520"/>
      <c r="Y120" s="520"/>
      <c r="Z120" s="520"/>
      <c r="AA120" s="520"/>
    </row>
    <row r="121" spans="4:27" s="187" customFormat="1" x14ac:dyDescent="0.25">
      <c r="D121" s="200"/>
      <c r="E121" s="200"/>
      <c r="F121" s="200"/>
      <c r="G121" s="200"/>
      <c r="H121" s="200"/>
      <c r="I121" s="200"/>
      <c r="J121" s="200"/>
      <c r="K121" s="200"/>
      <c r="L121" s="200"/>
      <c r="M121" s="200"/>
      <c r="N121" s="200"/>
      <c r="O121" s="200"/>
      <c r="P121" s="200"/>
      <c r="Q121" s="200"/>
      <c r="R121" s="200"/>
      <c r="W121" s="520"/>
      <c r="X121" s="520"/>
      <c r="Y121" s="520"/>
      <c r="Z121" s="520"/>
      <c r="AA121" s="520"/>
    </row>
    <row r="122" spans="4:27" s="187" customFormat="1" x14ac:dyDescent="0.25">
      <c r="D122" s="200"/>
      <c r="E122" s="200"/>
      <c r="F122" s="200"/>
      <c r="G122" s="200"/>
      <c r="H122" s="200"/>
      <c r="I122" s="200"/>
      <c r="J122" s="200"/>
      <c r="K122" s="200"/>
      <c r="L122" s="200"/>
      <c r="M122" s="200"/>
      <c r="N122" s="200"/>
      <c r="O122" s="200"/>
      <c r="P122" s="200"/>
      <c r="Q122" s="200"/>
      <c r="R122" s="200"/>
      <c r="W122" s="520"/>
      <c r="X122" s="520"/>
      <c r="Y122" s="520"/>
      <c r="Z122" s="520"/>
      <c r="AA122" s="520"/>
    </row>
    <row r="123" spans="4:27" s="187" customFormat="1" x14ac:dyDescent="0.25">
      <c r="D123" s="200"/>
      <c r="E123" s="200"/>
      <c r="F123" s="200"/>
      <c r="G123" s="200"/>
      <c r="H123" s="200"/>
      <c r="I123" s="200"/>
      <c r="J123" s="200"/>
      <c r="K123" s="200"/>
      <c r="L123" s="200"/>
      <c r="M123" s="200"/>
      <c r="N123" s="200"/>
      <c r="O123" s="200"/>
      <c r="P123" s="200"/>
      <c r="Q123" s="200"/>
      <c r="R123" s="200"/>
      <c r="W123" s="520"/>
      <c r="X123" s="520"/>
      <c r="Y123" s="520"/>
      <c r="Z123" s="520"/>
      <c r="AA123" s="520"/>
    </row>
    <row r="124" spans="4:27" s="187" customFormat="1" x14ac:dyDescent="0.25">
      <c r="D124" s="200"/>
      <c r="E124" s="200"/>
      <c r="F124" s="200"/>
      <c r="G124" s="200"/>
      <c r="H124" s="200"/>
      <c r="I124" s="200"/>
      <c r="J124" s="200"/>
      <c r="K124" s="200"/>
      <c r="L124" s="200"/>
      <c r="M124" s="200"/>
      <c r="N124" s="200"/>
      <c r="O124" s="200"/>
      <c r="P124" s="200"/>
      <c r="Q124" s="200"/>
      <c r="R124" s="200"/>
      <c r="W124" s="520"/>
      <c r="X124" s="520"/>
      <c r="Y124" s="520"/>
      <c r="Z124" s="520"/>
      <c r="AA124" s="520"/>
    </row>
    <row r="125" spans="4:27" s="187" customFormat="1" x14ac:dyDescent="0.25">
      <c r="D125" s="200"/>
      <c r="E125" s="200"/>
      <c r="F125" s="200"/>
      <c r="G125" s="200"/>
      <c r="H125" s="200"/>
      <c r="I125" s="200"/>
      <c r="J125" s="200"/>
      <c r="K125" s="200"/>
      <c r="L125" s="200"/>
      <c r="M125" s="200"/>
      <c r="N125" s="200"/>
      <c r="O125" s="200"/>
      <c r="P125" s="200"/>
      <c r="Q125" s="200"/>
      <c r="R125" s="200"/>
      <c r="W125" s="520"/>
      <c r="X125" s="520"/>
      <c r="Y125" s="520"/>
      <c r="Z125" s="520"/>
      <c r="AA125" s="520"/>
    </row>
    <row r="126" spans="4:27" s="187" customFormat="1" x14ac:dyDescent="0.25">
      <c r="D126" s="200"/>
      <c r="E126" s="200"/>
      <c r="F126" s="200"/>
      <c r="G126" s="200"/>
      <c r="H126" s="200"/>
      <c r="I126" s="200"/>
      <c r="J126" s="200"/>
      <c r="K126" s="200"/>
      <c r="L126" s="200"/>
      <c r="M126" s="200"/>
      <c r="N126" s="200"/>
      <c r="O126" s="200"/>
      <c r="P126" s="200"/>
      <c r="Q126" s="200"/>
      <c r="R126" s="200"/>
      <c r="W126" s="520"/>
      <c r="X126" s="520"/>
      <c r="Y126" s="520"/>
      <c r="Z126" s="520"/>
      <c r="AA126" s="520"/>
    </row>
    <row r="127" spans="4:27" s="187" customFormat="1" x14ac:dyDescent="0.25">
      <c r="D127" s="200"/>
      <c r="E127" s="200"/>
      <c r="F127" s="200"/>
      <c r="G127" s="200"/>
      <c r="H127" s="200"/>
      <c r="I127" s="200"/>
      <c r="J127" s="200"/>
      <c r="K127" s="200"/>
      <c r="L127" s="200"/>
      <c r="M127" s="200"/>
      <c r="N127" s="200"/>
      <c r="O127" s="200"/>
      <c r="P127" s="200"/>
      <c r="Q127" s="200"/>
      <c r="R127" s="200"/>
      <c r="W127" s="520"/>
      <c r="X127" s="520"/>
      <c r="Y127" s="520"/>
      <c r="Z127" s="520"/>
      <c r="AA127" s="520"/>
    </row>
    <row r="128" spans="4:27" s="187" customFormat="1" x14ac:dyDescent="0.25">
      <c r="D128" s="200"/>
      <c r="E128" s="200"/>
      <c r="F128" s="200"/>
      <c r="G128" s="200"/>
      <c r="H128" s="200"/>
      <c r="I128" s="200"/>
      <c r="J128" s="200"/>
      <c r="K128" s="200"/>
      <c r="L128" s="200"/>
      <c r="M128" s="200"/>
      <c r="N128" s="200"/>
      <c r="O128" s="200"/>
      <c r="P128" s="200"/>
      <c r="Q128" s="200"/>
      <c r="R128" s="200"/>
      <c r="W128" s="520"/>
      <c r="X128" s="520"/>
      <c r="Y128" s="520"/>
      <c r="Z128" s="520"/>
      <c r="AA128" s="520"/>
    </row>
    <row r="129" spans="4:27" s="187" customFormat="1" x14ac:dyDescent="0.25">
      <c r="D129" s="200"/>
      <c r="E129" s="200"/>
      <c r="F129" s="200"/>
      <c r="G129" s="200"/>
      <c r="H129" s="200"/>
      <c r="I129" s="200"/>
      <c r="J129" s="200"/>
      <c r="K129" s="200"/>
      <c r="L129" s="200"/>
      <c r="M129" s="200"/>
      <c r="N129" s="200"/>
      <c r="O129" s="200"/>
      <c r="P129" s="200"/>
      <c r="Q129" s="200"/>
      <c r="R129" s="200"/>
      <c r="W129" s="520"/>
      <c r="X129" s="520"/>
      <c r="Y129" s="520"/>
      <c r="Z129" s="520"/>
      <c r="AA129" s="520"/>
    </row>
    <row r="130" spans="4:27" s="187" customFormat="1" x14ac:dyDescent="0.25">
      <c r="D130" s="200"/>
      <c r="E130" s="200"/>
      <c r="F130" s="200"/>
      <c r="G130" s="200"/>
      <c r="H130" s="200"/>
      <c r="I130" s="200"/>
      <c r="J130" s="200"/>
      <c r="K130" s="200"/>
      <c r="L130" s="200"/>
      <c r="M130" s="200"/>
      <c r="N130" s="200"/>
      <c r="O130" s="200"/>
      <c r="P130" s="200"/>
      <c r="Q130" s="200"/>
      <c r="R130" s="200"/>
      <c r="W130" s="520"/>
      <c r="X130" s="520"/>
      <c r="Y130" s="520"/>
      <c r="Z130" s="520"/>
      <c r="AA130" s="520"/>
    </row>
    <row r="131" spans="4:27" s="187" customFormat="1" x14ac:dyDescent="0.25">
      <c r="D131" s="200"/>
      <c r="E131" s="200"/>
      <c r="F131" s="200"/>
      <c r="G131" s="200"/>
      <c r="H131" s="200"/>
      <c r="I131" s="200"/>
      <c r="J131" s="200"/>
      <c r="K131" s="200"/>
      <c r="L131" s="200"/>
      <c r="M131" s="200"/>
      <c r="N131" s="200"/>
      <c r="O131" s="200"/>
      <c r="P131" s="200"/>
      <c r="Q131" s="200"/>
      <c r="R131" s="200"/>
      <c r="W131" s="520"/>
      <c r="X131" s="520"/>
      <c r="Y131" s="520"/>
      <c r="Z131" s="520"/>
      <c r="AA131" s="520"/>
    </row>
    <row r="132" spans="4:27" s="187" customFormat="1" x14ac:dyDescent="0.25">
      <c r="D132" s="200"/>
      <c r="E132" s="200"/>
      <c r="F132" s="200"/>
      <c r="G132" s="200"/>
      <c r="H132" s="200"/>
      <c r="I132" s="200"/>
      <c r="J132" s="200"/>
      <c r="K132" s="200"/>
      <c r="L132" s="200"/>
      <c r="M132" s="200"/>
      <c r="N132" s="200"/>
      <c r="O132" s="200"/>
      <c r="P132" s="200"/>
      <c r="Q132" s="200"/>
      <c r="R132" s="200"/>
      <c r="W132" s="520"/>
      <c r="X132" s="520"/>
      <c r="Y132" s="520"/>
      <c r="Z132" s="520"/>
      <c r="AA132" s="520"/>
    </row>
    <row r="133" spans="4:27" s="187" customFormat="1" x14ac:dyDescent="0.25">
      <c r="D133" s="200"/>
      <c r="E133" s="200"/>
      <c r="F133" s="200"/>
      <c r="G133" s="200"/>
      <c r="H133" s="200"/>
      <c r="I133" s="200"/>
      <c r="J133" s="200"/>
      <c r="K133" s="200"/>
      <c r="L133" s="200"/>
      <c r="M133" s="200"/>
      <c r="N133" s="200"/>
      <c r="O133" s="200"/>
      <c r="P133" s="200"/>
      <c r="Q133" s="200"/>
      <c r="R133" s="200"/>
      <c r="W133" s="520"/>
      <c r="X133" s="520"/>
      <c r="Y133" s="520"/>
      <c r="Z133" s="520"/>
      <c r="AA133" s="520"/>
    </row>
    <row r="134" spans="4:27" s="187" customFormat="1" x14ac:dyDescent="0.25">
      <c r="D134" s="200"/>
      <c r="E134" s="200"/>
      <c r="F134" s="200"/>
      <c r="G134" s="200"/>
      <c r="H134" s="200"/>
      <c r="I134" s="200"/>
      <c r="J134" s="200"/>
      <c r="K134" s="200"/>
      <c r="L134" s="200"/>
      <c r="M134" s="200"/>
      <c r="N134" s="200"/>
      <c r="O134" s="200"/>
      <c r="P134" s="200"/>
      <c r="Q134" s="200"/>
      <c r="R134" s="200"/>
      <c r="W134" s="520"/>
      <c r="X134" s="520"/>
      <c r="Y134" s="520"/>
      <c r="Z134" s="520"/>
      <c r="AA134" s="520"/>
    </row>
    <row r="135" spans="4:27" s="187" customFormat="1" x14ac:dyDescent="0.25">
      <c r="D135" s="200"/>
      <c r="E135" s="200"/>
      <c r="F135" s="200"/>
      <c r="G135" s="200"/>
      <c r="H135" s="200"/>
      <c r="I135" s="200"/>
      <c r="J135" s="200"/>
      <c r="K135" s="200"/>
      <c r="L135" s="200"/>
      <c r="M135" s="200"/>
      <c r="N135" s="200"/>
      <c r="O135" s="200"/>
      <c r="P135" s="200"/>
      <c r="Q135" s="200"/>
      <c r="R135" s="200"/>
      <c r="W135" s="520"/>
      <c r="X135" s="520"/>
      <c r="Y135" s="520"/>
      <c r="Z135" s="520"/>
      <c r="AA135" s="520"/>
    </row>
    <row r="136" spans="4:27" s="187" customFormat="1" x14ac:dyDescent="0.25">
      <c r="D136" s="200"/>
      <c r="E136" s="200"/>
      <c r="F136" s="200"/>
      <c r="G136" s="200"/>
      <c r="H136" s="200"/>
      <c r="I136" s="200"/>
      <c r="J136" s="200"/>
      <c r="K136" s="200"/>
      <c r="L136" s="200"/>
      <c r="M136" s="200"/>
      <c r="N136" s="200"/>
      <c r="O136" s="200"/>
      <c r="P136" s="200"/>
      <c r="Q136" s="200"/>
      <c r="R136" s="200"/>
      <c r="W136" s="520"/>
      <c r="X136" s="520"/>
      <c r="Y136" s="520"/>
      <c r="Z136" s="520"/>
      <c r="AA136" s="520"/>
    </row>
    <row r="137" spans="4:27" s="187" customFormat="1" x14ac:dyDescent="0.25">
      <c r="D137" s="200"/>
      <c r="E137" s="200"/>
      <c r="F137" s="200"/>
      <c r="G137" s="200"/>
      <c r="H137" s="200"/>
      <c r="I137" s="200"/>
      <c r="J137" s="200"/>
      <c r="K137" s="200"/>
      <c r="L137" s="200"/>
      <c r="M137" s="200"/>
      <c r="N137" s="200"/>
      <c r="O137" s="200"/>
      <c r="P137" s="200"/>
      <c r="Q137" s="200"/>
      <c r="R137" s="200"/>
      <c r="W137" s="520"/>
      <c r="X137" s="520"/>
      <c r="Y137" s="520"/>
      <c r="Z137" s="520"/>
      <c r="AA137" s="520"/>
    </row>
    <row r="138" spans="4:27" s="187" customFormat="1" x14ac:dyDescent="0.25">
      <c r="D138" s="200"/>
      <c r="E138" s="200"/>
      <c r="F138" s="200"/>
      <c r="G138" s="200"/>
      <c r="H138" s="200"/>
      <c r="I138" s="200"/>
      <c r="J138" s="200"/>
      <c r="K138" s="200"/>
      <c r="L138" s="200"/>
      <c r="M138" s="200"/>
      <c r="N138" s="200"/>
      <c r="O138" s="200"/>
      <c r="P138" s="200"/>
      <c r="Q138" s="200"/>
      <c r="R138" s="200"/>
      <c r="W138" s="520"/>
      <c r="X138" s="520"/>
      <c r="Y138" s="520"/>
      <c r="Z138" s="520"/>
      <c r="AA138" s="520"/>
    </row>
    <row r="139" spans="4:27" s="187" customFormat="1" x14ac:dyDescent="0.25">
      <c r="D139" s="200"/>
      <c r="E139" s="200"/>
      <c r="F139" s="200"/>
      <c r="G139" s="200"/>
      <c r="H139" s="200"/>
      <c r="I139" s="200"/>
      <c r="J139" s="200"/>
      <c r="K139" s="200"/>
      <c r="L139" s="200"/>
      <c r="M139" s="200"/>
      <c r="N139" s="200"/>
      <c r="O139" s="200"/>
      <c r="P139" s="200"/>
      <c r="Q139" s="200"/>
      <c r="R139" s="200"/>
      <c r="W139" s="520"/>
      <c r="X139" s="520"/>
      <c r="Y139" s="520"/>
      <c r="Z139" s="520"/>
      <c r="AA139" s="520"/>
    </row>
    <row r="140" spans="4:27" s="187" customFormat="1" x14ac:dyDescent="0.25">
      <c r="D140" s="200"/>
      <c r="E140" s="200"/>
      <c r="F140" s="200"/>
      <c r="G140" s="200"/>
      <c r="H140" s="200"/>
      <c r="I140" s="200"/>
      <c r="J140" s="200"/>
      <c r="K140" s="200"/>
      <c r="L140" s="200"/>
      <c r="M140" s="200"/>
      <c r="N140" s="200"/>
      <c r="O140" s="200"/>
      <c r="P140" s="200"/>
      <c r="Q140" s="200"/>
      <c r="R140" s="200"/>
      <c r="W140" s="520"/>
      <c r="X140" s="520"/>
      <c r="Y140" s="520"/>
      <c r="Z140" s="520"/>
      <c r="AA140" s="520"/>
    </row>
    <row r="141" spans="4:27" s="187" customFormat="1" x14ac:dyDescent="0.25">
      <c r="D141" s="200"/>
      <c r="E141" s="200"/>
      <c r="F141" s="200"/>
      <c r="G141" s="200"/>
      <c r="H141" s="200"/>
      <c r="I141" s="200"/>
      <c r="J141" s="200"/>
      <c r="K141" s="200"/>
      <c r="L141" s="200"/>
      <c r="M141" s="200"/>
      <c r="N141" s="200"/>
      <c r="O141" s="200"/>
      <c r="P141" s="200"/>
      <c r="Q141" s="200"/>
      <c r="R141" s="200"/>
      <c r="W141" s="520"/>
      <c r="X141" s="520"/>
      <c r="Y141" s="520"/>
      <c r="Z141" s="520"/>
      <c r="AA141" s="520"/>
    </row>
    <row r="142" spans="4:27" s="187" customFormat="1" x14ac:dyDescent="0.25">
      <c r="D142" s="200"/>
      <c r="E142" s="200"/>
      <c r="F142" s="200"/>
      <c r="G142" s="200"/>
      <c r="H142" s="200"/>
      <c r="I142" s="200"/>
      <c r="J142" s="200"/>
      <c r="K142" s="200"/>
      <c r="L142" s="200"/>
      <c r="M142" s="200"/>
      <c r="N142" s="200"/>
      <c r="O142" s="200"/>
      <c r="P142" s="200"/>
      <c r="Q142" s="200"/>
      <c r="R142" s="200"/>
      <c r="W142" s="520"/>
      <c r="X142" s="520"/>
      <c r="Y142" s="520"/>
      <c r="Z142" s="520"/>
      <c r="AA142" s="520"/>
    </row>
    <row r="143" spans="4:27" s="187" customFormat="1" x14ac:dyDescent="0.25">
      <c r="D143" s="200"/>
      <c r="E143" s="200"/>
      <c r="F143" s="200"/>
      <c r="G143" s="200"/>
      <c r="H143" s="200"/>
      <c r="I143" s="200"/>
      <c r="J143" s="200"/>
      <c r="K143" s="200"/>
      <c r="L143" s="200"/>
      <c r="M143" s="200"/>
      <c r="N143" s="200"/>
      <c r="O143" s="200"/>
      <c r="P143" s="200"/>
      <c r="Q143" s="200"/>
      <c r="R143" s="200"/>
      <c r="W143" s="520"/>
      <c r="X143" s="520"/>
      <c r="Y143" s="520"/>
      <c r="Z143" s="520"/>
      <c r="AA143" s="520"/>
    </row>
    <row r="144" spans="4:27" s="187" customFormat="1" x14ac:dyDescent="0.25">
      <c r="D144" s="200"/>
      <c r="E144" s="200"/>
      <c r="F144" s="200"/>
      <c r="G144" s="200"/>
      <c r="H144" s="200"/>
      <c r="I144" s="200"/>
      <c r="J144" s="200"/>
      <c r="K144" s="200"/>
      <c r="L144" s="200"/>
      <c r="M144" s="200"/>
      <c r="N144" s="200"/>
      <c r="O144" s="200"/>
      <c r="P144" s="200"/>
      <c r="Q144" s="200"/>
      <c r="R144" s="200"/>
      <c r="W144" s="520"/>
      <c r="X144" s="520"/>
      <c r="Y144" s="520"/>
      <c r="Z144" s="520"/>
      <c r="AA144" s="520"/>
    </row>
    <row r="145" spans="4:27" s="187" customFormat="1" x14ac:dyDescent="0.25">
      <c r="D145" s="200"/>
      <c r="E145" s="200"/>
      <c r="F145" s="200"/>
      <c r="G145" s="200"/>
      <c r="H145" s="200"/>
      <c r="I145" s="200"/>
      <c r="J145" s="200"/>
      <c r="K145" s="200"/>
      <c r="L145" s="200"/>
      <c r="M145" s="200"/>
      <c r="N145" s="200"/>
      <c r="O145" s="200"/>
      <c r="P145" s="200"/>
      <c r="Q145" s="200"/>
      <c r="R145" s="200"/>
      <c r="W145" s="520"/>
      <c r="X145" s="520"/>
      <c r="Y145" s="520"/>
      <c r="Z145" s="520"/>
      <c r="AA145" s="520"/>
    </row>
    <row r="146" spans="4:27" s="187" customFormat="1" x14ac:dyDescent="0.25">
      <c r="D146" s="200"/>
      <c r="E146" s="200"/>
      <c r="F146" s="200"/>
      <c r="G146" s="200"/>
      <c r="H146" s="200"/>
      <c r="I146" s="200"/>
      <c r="J146" s="200"/>
      <c r="K146" s="200"/>
      <c r="L146" s="200"/>
      <c r="M146" s="200"/>
      <c r="N146" s="200"/>
      <c r="O146" s="200"/>
      <c r="P146" s="200"/>
      <c r="Q146" s="200"/>
      <c r="R146" s="200"/>
      <c r="W146" s="520"/>
      <c r="X146" s="520"/>
      <c r="Y146" s="520"/>
      <c r="Z146" s="520"/>
      <c r="AA146" s="520"/>
    </row>
    <row r="147" spans="4:27" s="187" customFormat="1" x14ac:dyDescent="0.25">
      <c r="D147" s="200"/>
      <c r="E147" s="200"/>
      <c r="F147" s="200"/>
      <c r="G147" s="200"/>
      <c r="H147" s="200"/>
      <c r="I147" s="200"/>
      <c r="J147" s="200"/>
      <c r="K147" s="200"/>
      <c r="L147" s="200"/>
      <c r="M147" s="200"/>
      <c r="N147" s="200"/>
      <c r="O147" s="200"/>
      <c r="P147" s="200"/>
      <c r="Q147" s="200"/>
      <c r="R147" s="200"/>
      <c r="W147" s="520"/>
      <c r="X147" s="520"/>
      <c r="Y147" s="520"/>
      <c r="Z147" s="520"/>
      <c r="AA147" s="520"/>
    </row>
    <row r="148" spans="4:27" s="187" customFormat="1" x14ac:dyDescent="0.25">
      <c r="D148" s="200"/>
      <c r="E148" s="200"/>
      <c r="F148" s="200"/>
      <c r="G148" s="200"/>
      <c r="H148" s="200"/>
      <c r="I148" s="200"/>
      <c r="J148" s="200"/>
      <c r="K148" s="200"/>
      <c r="L148" s="200"/>
      <c r="M148" s="200"/>
      <c r="N148" s="200"/>
      <c r="O148" s="200"/>
      <c r="P148" s="200"/>
      <c r="Q148" s="200"/>
      <c r="R148" s="200"/>
      <c r="W148" s="520"/>
      <c r="X148" s="520"/>
      <c r="Y148" s="520"/>
      <c r="Z148" s="520"/>
      <c r="AA148" s="520"/>
    </row>
    <row r="149" spans="4:27" s="187" customFormat="1" x14ac:dyDescent="0.25">
      <c r="D149" s="200"/>
      <c r="E149" s="200"/>
      <c r="F149" s="200"/>
      <c r="G149" s="200"/>
      <c r="H149" s="200"/>
      <c r="I149" s="200"/>
      <c r="J149" s="200"/>
      <c r="K149" s="200"/>
      <c r="L149" s="200"/>
      <c r="M149" s="200"/>
      <c r="N149" s="200"/>
      <c r="O149" s="200"/>
      <c r="P149" s="200"/>
      <c r="Q149" s="200"/>
      <c r="R149" s="200"/>
      <c r="W149" s="520"/>
      <c r="X149" s="520"/>
      <c r="Y149" s="520"/>
      <c r="Z149" s="520"/>
      <c r="AA149" s="520"/>
    </row>
    <row r="150" spans="4:27" s="187" customFormat="1" x14ac:dyDescent="0.25">
      <c r="D150" s="200"/>
      <c r="E150" s="200"/>
      <c r="F150" s="200"/>
      <c r="G150" s="200"/>
      <c r="H150" s="200"/>
      <c r="I150" s="200"/>
      <c r="J150" s="200"/>
      <c r="K150" s="200"/>
      <c r="L150" s="200"/>
      <c r="M150" s="200"/>
      <c r="N150" s="200"/>
      <c r="O150" s="200"/>
      <c r="P150" s="200"/>
      <c r="Q150" s="200"/>
      <c r="R150" s="200"/>
      <c r="W150" s="520"/>
      <c r="X150" s="520"/>
      <c r="Y150" s="520"/>
      <c r="Z150" s="520"/>
      <c r="AA150" s="520"/>
    </row>
    <row r="151" spans="4:27" s="187" customFormat="1" x14ac:dyDescent="0.25">
      <c r="D151" s="200"/>
      <c r="E151" s="200"/>
      <c r="F151" s="200"/>
      <c r="G151" s="200"/>
      <c r="H151" s="200"/>
      <c r="I151" s="200"/>
      <c r="J151" s="200"/>
      <c r="K151" s="200"/>
      <c r="L151" s="200"/>
      <c r="M151" s="200"/>
      <c r="N151" s="200"/>
      <c r="O151" s="200"/>
      <c r="P151" s="200"/>
      <c r="Q151" s="200"/>
      <c r="R151" s="200"/>
      <c r="W151" s="520"/>
      <c r="X151" s="520"/>
      <c r="Y151" s="520"/>
      <c r="Z151" s="520"/>
      <c r="AA151" s="520"/>
    </row>
    <row r="152" spans="4:27" s="187" customFormat="1" x14ac:dyDescent="0.25">
      <c r="D152" s="200"/>
      <c r="E152" s="200"/>
      <c r="F152" s="200"/>
      <c r="G152" s="200"/>
      <c r="H152" s="200"/>
      <c r="I152" s="200"/>
      <c r="J152" s="200"/>
      <c r="K152" s="200"/>
      <c r="L152" s="200"/>
      <c r="M152" s="200"/>
      <c r="N152" s="200"/>
      <c r="O152" s="200"/>
      <c r="P152" s="200"/>
      <c r="Q152" s="200"/>
      <c r="R152" s="200"/>
      <c r="W152" s="520"/>
      <c r="X152" s="520"/>
      <c r="Y152" s="520"/>
      <c r="Z152" s="520"/>
      <c r="AA152" s="520"/>
    </row>
    <row r="153" spans="4:27" s="187" customFormat="1" x14ac:dyDescent="0.25">
      <c r="D153" s="200"/>
      <c r="E153" s="200"/>
      <c r="F153" s="200"/>
      <c r="G153" s="200"/>
      <c r="H153" s="200"/>
      <c r="I153" s="200"/>
      <c r="J153" s="200"/>
      <c r="K153" s="200"/>
      <c r="L153" s="200"/>
      <c r="M153" s="200"/>
      <c r="N153" s="200"/>
      <c r="O153" s="200"/>
      <c r="P153" s="200"/>
      <c r="Q153" s="200"/>
      <c r="R153" s="200"/>
      <c r="W153" s="520"/>
      <c r="X153" s="520"/>
      <c r="Y153" s="520"/>
      <c r="Z153" s="520"/>
      <c r="AA153" s="520"/>
    </row>
  </sheetData>
  <mergeCells count="11">
    <mergeCell ref="B21:B33"/>
    <mergeCell ref="B1:S1"/>
    <mergeCell ref="B2:S2"/>
    <mergeCell ref="B3:S3"/>
    <mergeCell ref="B5:S5"/>
    <mergeCell ref="B11:B18"/>
    <mergeCell ref="B36:B37"/>
    <mergeCell ref="B45:B59"/>
    <mergeCell ref="B64:B65"/>
    <mergeCell ref="B70:B72"/>
    <mergeCell ref="B75:B77"/>
  </mergeCells>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09"/>
  <sheetViews>
    <sheetView zoomScale="90" zoomScaleNormal="90" workbookViewId="0">
      <selection activeCell="Q306" sqref="Q306"/>
    </sheetView>
  </sheetViews>
  <sheetFormatPr defaultRowHeight="15" outlineLevelRow="1" x14ac:dyDescent="0.25"/>
  <cols>
    <col min="1" max="1" width="9.140625" style="450"/>
    <col min="2" max="2" width="2.7109375" style="84" customWidth="1"/>
    <col min="3" max="3" width="45.85546875" style="84" customWidth="1"/>
    <col min="4" max="4" width="9.5703125" style="84" customWidth="1"/>
    <col min="5" max="18" width="8.7109375" style="84" customWidth="1"/>
    <col min="19" max="19" width="1.28515625" style="84" customWidth="1"/>
    <col min="20" max="20" width="26.85546875" style="84" customWidth="1"/>
    <col min="21" max="16384" width="9.140625" style="84"/>
  </cols>
  <sheetData>
    <row r="1" spans="2:20" ht="12.6" customHeight="1" x14ac:dyDescent="0.25">
      <c r="B1" s="670" t="s">
        <v>51</v>
      </c>
      <c r="C1" s="671"/>
      <c r="D1" s="671"/>
      <c r="E1" s="671"/>
      <c r="F1" s="671"/>
      <c r="G1" s="671"/>
      <c r="H1" s="671"/>
      <c r="I1" s="671"/>
      <c r="J1" s="671"/>
      <c r="K1" s="671"/>
      <c r="L1" s="671"/>
      <c r="M1" s="671"/>
      <c r="N1" s="671"/>
      <c r="O1" s="671"/>
      <c r="P1" s="671"/>
      <c r="Q1" s="671"/>
      <c r="R1" s="671"/>
      <c r="S1" s="671"/>
    </row>
    <row r="2" spans="2:20" ht="12.6" customHeight="1" x14ac:dyDescent="0.25">
      <c r="B2" s="670" t="s">
        <v>52</v>
      </c>
      <c r="C2" s="671"/>
      <c r="D2" s="671"/>
      <c r="E2" s="671"/>
      <c r="F2" s="671"/>
      <c r="G2" s="671"/>
      <c r="H2" s="671"/>
      <c r="I2" s="671"/>
      <c r="J2" s="671"/>
      <c r="K2" s="671"/>
      <c r="L2" s="671"/>
      <c r="M2" s="671"/>
      <c r="N2" s="671"/>
      <c r="O2" s="671"/>
      <c r="P2" s="671"/>
      <c r="Q2" s="671"/>
      <c r="R2" s="671"/>
      <c r="S2" s="671"/>
    </row>
    <row r="3" spans="2:20" ht="12.6" customHeight="1" x14ac:dyDescent="0.25">
      <c r="B3" s="670"/>
      <c r="C3" s="671"/>
      <c r="D3" s="671"/>
      <c r="E3" s="671"/>
      <c r="F3" s="671"/>
      <c r="G3" s="671"/>
      <c r="H3" s="671"/>
      <c r="I3" s="671"/>
      <c r="J3" s="671"/>
      <c r="K3" s="671"/>
      <c r="L3" s="671"/>
      <c r="M3" s="671"/>
      <c r="N3" s="671"/>
      <c r="O3" s="671"/>
      <c r="P3" s="671"/>
      <c r="Q3" s="671"/>
      <c r="R3" s="671"/>
      <c r="S3" s="671"/>
    </row>
    <row r="4" spans="2:20" ht="1.9" customHeight="1" x14ac:dyDescent="0.25"/>
    <row r="5" spans="2:20" ht="12.6" customHeight="1" x14ac:dyDescent="0.25">
      <c r="B5" s="672" t="s">
        <v>53</v>
      </c>
      <c r="C5" s="671"/>
      <c r="D5" s="671"/>
      <c r="E5" s="671"/>
      <c r="F5" s="671"/>
      <c r="G5" s="671"/>
      <c r="H5" s="671"/>
      <c r="I5" s="671"/>
      <c r="J5" s="671"/>
      <c r="K5" s="671"/>
      <c r="L5" s="671"/>
      <c r="M5" s="671"/>
      <c r="N5" s="671"/>
      <c r="O5" s="671"/>
      <c r="P5" s="671"/>
      <c r="Q5" s="671"/>
      <c r="R5" s="671"/>
      <c r="S5" s="671"/>
    </row>
    <row r="6" spans="2:20" x14ac:dyDescent="0.25">
      <c r="B6" s="85" t="s">
        <v>54</v>
      </c>
      <c r="C6" s="86" t="s">
        <v>55</v>
      </c>
      <c r="D6" s="87" t="s">
        <v>0</v>
      </c>
      <c r="E6" s="87" t="s">
        <v>1</v>
      </c>
      <c r="F6" s="87" t="s">
        <v>2</v>
      </c>
      <c r="G6" s="87" t="s">
        <v>3</v>
      </c>
      <c r="H6" s="87" t="s">
        <v>4</v>
      </c>
      <c r="I6" s="87" t="s">
        <v>5</v>
      </c>
      <c r="J6" s="87" t="s">
        <v>56</v>
      </c>
      <c r="K6" s="87" t="s">
        <v>57</v>
      </c>
      <c r="L6" s="87" t="s">
        <v>7</v>
      </c>
      <c r="M6" s="87" t="s">
        <v>8</v>
      </c>
      <c r="N6" s="87" t="s">
        <v>9</v>
      </c>
      <c r="O6" s="87" t="s">
        <v>58</v>
      </c>
      <c r="P6" s="87" t="s">
        <v>59</v>
      </c>
      <c r="Q6" s="87" t="s">
        <v>11</v>
      </c>
      <c r="R6" s="87" t="s">
        <v>49</v>
      </c>
    </row>
    <row r="7" spans="2:20" x14ac:dyDescent="0.25">
      <c r="B7" s="88" t="s">
        <v>54</v>
      </c>
      <c r="C7" s="89" t="s">
        <v>60</v>
      </c>
      <c r="D7" s="90" t="s">
        <v>54</v>
      </c>
      <c r="E7" s="90" t="s">
        <v>54</v>
      </c>
      <c r="F7" s="90" t="s">
        <v>54</v>
      </c>
      <c r="G7" s="90" t="s">
        <v>54</v>
      </c>
      <c r="H7" s="90" t="s">
        <v>54</v>
      </c>
      <c r="I7" s="90" t="s">
        <v>54</v>
      </c>
      <c r="J7" s="90" t="s">
        <v>54</v>
      </c>
      <c r="K7" s="90" t="s">
        <v>54</v>
      </c>
      <c r="L7" s="90" t="s">
        <v>54</v>
      </c>
      <c r="M7" s="90" t="s">
        <v>54</v>
      </c>
      <c r="N7" s="90" t="s">
        <v>54</v>
      </c>
      <c r="O7" s="90" t="s">
        <v>54</v>
      </c>
      <c r="P7" s="90" t="s">
        <v>54</v>
      </c>
      <c r="Q7" s="90" t="s">
        <v>54</v>
      </c>
      <c r="R7" s="90" t="s">
        <v>54</v>
      </c>
    </row>
    <row r="8" spans="2:20" x14ac:dyDescent="0.25">
      <c r="B8" s="91">
        <v>1</v>
      </c>
      <c r="C8" s="92" t="s">
        <v>61</v>
      </c>
      <c r="D8" s="93">
        <v>2830.22840860215</v>
      </c>
      <c r="E8" s="93">
        <v>3103.7124687933401</v>
      </c>
      <c r="F8" s="93">
        <v>3775.3681182795699</v>
      </c>
      <c r="G8" s="93">
        <v>3769.8637526881698</v>
      </c>
      <c r="H8" s="93">
        <v>3441.6664252873602</v>
      </c>
      <c r="I8" s="93">
        <v>3125.03736473755</v>
      </c>
      <c r="J8" s="93">
        <v>3080.12962222222</v>
      </c>
      <c r="K8" s="93">
        <v>3080.12962222222</v>
      </c>
      <c r="L8" s="93">
        <v>3048.3619139784901</v>
      </c>
      <c r="M8" s="93">
        <v>3324.6391111111102</v>
      </c>
      <c r="N8" s="93">
        <v>3567.60902150538</v>
      </c>
      <c r="O8" s="93">
        <v>3398.88502222222</v>
      </c>
      <c r="P8" s="93">
        <v>3401.05416666667</v>
      </c>
      <c r="Q8" s="93">
        <v>2977.1550666666699</v>
      </c>
      <c r="R8" s="93">
        <v>3287.94315255009</v>
      </c>
    </row>
    <row r="9" spans="2:20" collapsed="1" x14ac:dyDescent="0.25">
      <c r="B9" s="94">
        <v>2</v>
      </c>
      <c r="C9" s="95" t="s">
        <v>62</v>
      </c>
      <c r="D9" s="180">
        <v>2595.44492473118</v>
      </c>
      <c r="E9" s="180">
        <v>2966.9657031900201</v>
      </c>
      <c r="F9" s="180">
        <v>3607.5438387096801</v>
      </c>
      <c r="G9" s="180">
        <v>3601.9590322580698</v>
      </c>
      <c r="H9" s="180">
        <v>3283.24141379311</v>
      </c>
      <c r="I9" s="180">
        <v>2934.2816877523601</v>
      </c>
      <c r="J9" s="180">
        <v>2730.5498888888901</v>
      </c>
      <c r="K9" s="180">
        <v>2730.5498888888901</v>
      </c>
      <c r="L9" s="180">
        <v>2599.9948279569899</v>
      </c>
      <c r="M9" s="180">
        <v>2824.59</v>
      </c>
      <c r="N9" s="180">
        <v>3024.02619354839</v>
      </c>
      <c r="O9" s="180">
        <v>2951.93362222222</v>
      </c>
      <c r="P9" s="180">
        <v>2955.3564166666702</v>
      </c>
      <c r="Q9" s="180">
        <v>2584.4366666666701</v>
      </c>
      <c r="R9" s="180">
        <v>2976.0576591530098</v>
      </c>
      <c r="T9" s="105" t="s">
        <v>323</v>
      </c>
    </row>
    <row r="10" spans="2:20" hidden="1" outlineLevel="1" collapsed="1" x14ac:dyDescent="0.25">
      <c r="B10" s="673" t="s">
        <v>54</v>
      </c>
      <c r="C10" s="97" t="s">
        <v>63</v>
      </c>
      <c r="D10" s="181">
        <v>0</v>
      </c>
      <c r="E10" s="181">
        <v>0</v>
      </c>
      <c r="F10" s="181">
        <v>0</v>
      </c>
      <c r="G10" s="181">
        <v>0</v>
      </c>
      <c r="H10" s="181">
        <v>0</v>
      </c>
      <c r="I10" s="181">
        <v>0</v>
      </c>
      <c r="J10" s="181">
        <v>0</v>
      </c>
      <c r="K10" s="181">
        <v>0</v>
      </c>
      <c r="L10" s="181">
        <v>0</v>
      </c>
      <c r="M10" s="181">
        <v>0</v>
      </c>
      <c r="N10" s="181">
        <v>0</v>
      </c>
      <c r="O10" s="181">
        <v>0</v>
      </c>
      <c r="P10" s="181">
        <v>0</v>
      </c>
      <c r="Q10" s="181">
        <v>0</v>
      </c>
      <c r="R10" s="181">
        <v>0</v>
      </c>
    </row>
    <row r="11" spans="2:20" hidden="1" outlineLevel="1" collapsed="1" x14ac:dyDescent="0.25">
      <c r="B11" s="671"/>
      <c r="C11" s="97" t="s">
        <v>64</v>
      </c>
      <c r="D11" s="181">
        <v>0.37605376344086</v>
      </c>
      <c r="E11" s="181">
        <v>0.213095700416089</v>
      </c>
      <c r="F11" s="181">
        <v>0.217365591397849</v>
      </c>
      <c r="G11" s="181">
        <v>0.22319354838709701</v>
      </c>
      <c r="H11" s="181">
        <v>0.20897701149425299</v>
      </c>
      <c r="I11" s="181">
        <v>0.22471332436069999</v>
      </c>
      <c r="J11" s="181">
        <v>0.36231111111111097</v>
      </c>
      <c r="K11" s="181">
        <v>0.36231111111111097</v>
      </c>
      <c r="L11" s="181">
        <v>0.68622580645161302</v>
      </c>
      <c r="M11" s="181">
        <v>1.0093333333333301</v>
      </c>
      <c r="N11" s="181">
        <v>1.36035483870968</v>
      </c>
      <c r="O11" s="181">
        <v>1.26502222222222</v>
      </c>
      <c r="P11" s="181">
        <v>1.2639166666666699</v>
      </c>
      <c r="Q11" s="181">
        <v>0.81913333333333305</v>
      </c>
      <c r="R11" s="181">
        <v>0.58223816029143904</v>
      </c>
    </row>
    <row r="12" spans="2:20" hidden="1" outlineLevel="1" collapsed="1" x14ac:dyDescent="0.25">
      <c r="B12" s="671"/>
      <c r="C12" s="97" t="s">
        <v>65</v>
      </c>
      <c r="D12" s="181">
        <v>0.34612903225806502</v>
      </c>
      <c r="E12" s="181">
        <v>0.40532177531206698</v>
      </c>
      <c r="F12" s="181">
        <v>0.60944086021505395</v>
      </c>
      <c r="G12" s="181">
        <v>0.58835483870967697</v>
      </c>
      <c r="H12" s="181">
        <v>0.50332183908046002</v>
      </c>
      <c r="I12" s="181">
        <v>0.42059892328398402</v>
      </c>
      <c r="J12" s="181">
        <v>0.35313333333333302</v>
      </c>
      <c r="K12" s="181">
        <v>0.35313333333333302</v>
      </c>
      <c r="L12" s="181">
        <v>0.28145161290322601</v>
      </c>
      <c r="M12" s="181">
        <v>0.27</v>
      </c>
      <c r="N12" s="181">
        <v>0.29852688172043002</v>
      </c>
      <c r="O12" s="181">
        <v>0.27779999999999999</v>
      </c>
      <c r="P12" s="181">
        <v>0.27825</v>
      </c>
      <c r="Q12" s="181">
        <v>0.26026666666666698</v>
      </c>
      <c r="R12" s="181">
        <v>0.38457900728597399</v>
      </c>
    </row>
    <row r="13" spans="2:20" hidden="1" outlineLevel="1" collapsed="1" x14ac:dyDescent="0.25">
      <c r="B13" s="671"/>
      <c r="C13" s="97" t="s">
        <v>66</v>
      </c>
      <c r="D13" s="181">
        <v>0.63724731182795702</v>
      </c>
      <c r="E13" s="181">
        <v>0.73361581137309295</v>
      </c>
      <c r="F13" s="181">
        <v>0.90570967741935504</v>
      </c>
      <c r="G13" s="181">
        <v>0.93149462365591396</v>
      </c>
      <c r="H13" s="181">
        <v>0.846436781609195</v>
      </c>
      <c r="I13" s="181">
        <v>0.79843741588156103</v>
      </c>
      <c r="J13" s="181">
        <v>0.67602222222222197</v>
      </c>
      <c r="K13" s="181">
        <v>0.67602222222222197</v>
      </c>
      <c r="L13" s="181">
        <v>0.50060215053763402</v>
      </c>
      <c r="M13" s="181">
        <v>0.46444444444444399</v>
      </c>
      <c r="N13" s="181">
        <v>0.42837634408602099</v>
      </c>
      <c r="O13" s="181">
        <v>0.425111111111111</v>
      </c>
      <c r="P13" s="181">
        <v>0.42558333333333298</v>
      </c>
      <c r="Q13" s="181">
        <v>0.47706666666666703</v>
      </c>
      <c r="R13" s="181">
        <v>0.65170036429872502</v>
      </c>
    </row>
    <row r="14" spans="2:20" hidden="1" outlineLevel="1" collapsed="1" x14ac:dyDescent="0.25">
      <c r="B14" s="671"/>
      <c r="C14" s="97" t="s">
        <v>67</v>
      </c>
      <c r="D14" s="182">
        <v>17.790333333333301</v>
      </c>
      <c r="E14" s="182">
        <v>22.433715672676801</v>
      </c>
      <c r="F14" s="182">
        <v>23.952591397849499</v>
      </c>
      <c r="G14" s="182">
        <v>24.3807096774194</v>
      </c>
      <c r="H14" s="182">
        <v>22.145988505747098</v>
      </c>
      <c r="I14" s="182">
        <v>19.7540471063257</v>
      </c>
      <c r="J14" s="182">
        <v>18.727333333333299</v>
      </c>
      <c r="K14" s="182">
        <v>18.727333333333299</v>
      </c>
      <c r="L14" s="182">
        <v>16.7869462365591</v>
      </c>
      <c r="M14" s="182">
        <v>16.716555555555601</v>
      </c>
      <c r="N14" s="182">
        <v>20.338795698924699</v>
      </c>
      <c r="O14" s="182">
        <v>20.143688888888899</v>
      </c>
      <c r="P14" s="182">
        <v>20.184666666666701</v>
      </c>
      <c r="Q14" s="182">
        <v>16.532333333333298</v>
      </c>
      <c r="R14" s="182">
        <v>19.980490664845199</v>
      </c>
    </row>
    <row r="15" spans="2:20" hidden="1" outlineLevel="1" collapsed="1" x14ac:dyDescent="0.25">
      <c r="B15" s="671"/>
      <c r="C15" s="97" t="s">
        <v>68</v>
      </c>
      <c r="D15" s="182">
        <v>45.4030967741935</v>
      </c>
      <c r="E15" s="182">
        <v>29.706094313453502</v>
      </c>
      <c r="F15" s="182">
        <v>35.605408602150497</v>
      </c>
      <c r="G15" s="182">
        <v>35.236387096774202</v>
      </c>
      <c r="H15" s="182">
        <v>30.895022988505801</v>
      </c>
      <c r="I15" s="182">
        <v>24.791114401076701</v>
      </c>
      <c r="J15" s="182">
        <v>38.198933333333301</v>
      </c>
      <c r="K15" s="182">
        <v>38.198933333333301</v>
      </c>
      <c r="L15" s="182">
        <v>80.342451612903204</v>
      </c>
      <c r="M15" s="183">
        <v>108.512</v>
      </c>
      <c r="N15" s="183">
        <v>106.811516129032</v>
      </c>
      <c r="O15" s="182">
        <v>91.782733333333297</v>
      </c>
      <c r="P15" s="182">
        <v>91.819000000000003</v>
      </c>
      <c r="Q15" s="182">
        <v>71.0548</v>
      </c>
      <c r="R15" s="182">
        <v>58.3061461748634</v>
      </c>
    </row>
    <row r="16" spans="2:20" hidden="1" outlineLevel="1" collapsed="1" x14ac:dyDescent="0.25">
      <c r="B16" s="671"/>
      <c r="C16" s="97" t="s">
        <v>69</v>
      </c>
      <c r="D16" s="182">
        <v>19.791215053763398</v>
      </c>
      <c r="E16" s="182">
        <v>19.784399445215001</v>
      </c>
      <c r="F16" s="182">
        <v>22.785892473118299</v>
      </c>
      <c r="G16" s="182">
        <v>24.0046559139785</v>
      </c>
      <c r="H16" s="182">
        <v>22.725862068965501</v>
      </c>
      <c r="I16" s="182">
        <v>22.158100942126499</v>
      </c>
      <c r="J16" s="182">
        <v>20.734733333333299</v>
      </c>
      <c r="K16" s="182">
        <v>20.734733333333299</v>
      </c>
      <c r="L16" s="182">
        <v>18.070387096774201</v>
      </c>
      <c r="M16" s="182">
        <v>18.7753333333333</v>
      </c>
      <c r="N16" s="182">
        <v>18.5103333333333</v>
      </c>
      <c r="O16" s="182">
        <v>18.9094444444444</v>
      </c>
      <c r="P16" s="182">
        <v>18.9410833333333</v>
      </c>
      <c r="Q16" s="182">
        <v>18.011600000000001</v>
      </c>
      <c r="R16" s="182">
        <v>20.354563410746799</v>
      </c>
    </row>
    <row r="17" spans="2:18" hidden="1" outlineLevel="1" collapsed="1" x14ac:dyDescent="0.25">
      <c r="B17" s="671"/>
      <c r="C17" s="97" t="s">
        <v>70</v>
      </c>
      <c r="D17" s="181">
        <v>7.8802795698924699</v>
      </c>
      <c r="E17" s="181">
        <v>9.2356171983356408</v>
      </c>
      <c r="F17" s="181">
        <v>9.7807526881720399</v>
      </c>
      <c r="G17" s="182">
        <v>10.4849139784946</v>
      </c>
      <c r="H17" s="181">
        <v>9.5114367816092003</v>
      </c>
      <c r="I17" s="181">
        <v>8.8433041722745607</v>
      </c>
      <c r="J17" s="181">
        <v>8.0879999999999992</v>
      </c>
      <c r="K17" s="181">
        <v>8.0879999999999992</v>
      </c>
      <c r="L17" s="181">
        <v>7.2239569892473101</v>
      </c>
      <c r="M17" s="181">
        <v>7.0590000000000002</v>
      </c>
      <c r="N17" s="181">
        <v>7.4804838709677401</v>
      </c>
      <c r="O17" s="181">
        <v>7.2665333333333404</v>
      </c>
      <c r="P17" s="181">
        <v>7.2770000000000001</v>
      </c>
      <c r="Q17" s="181">
        <v>7.1708666666666696</v>
      </c>
      <c r="R17" s="181">
        <v>8.3343905965391603</v>
      </c>
    </row>
    <row r="18" spans="2:18" hidden="1" outlineLevel="1" collapsed="1" x14ac:dyDescent="0.25">
      <c r="B18" s="671"/>
      <c r="C18" s="97" t="s">
        <v>71</v>
      </c>
      <c r="D18" s="181">
        <v>6.9939462365591396</v>
      </c>
      <c r="E18" s="181">
        <v>8.0777572815533993</v>
      </c>
      <c r="F18" s="181">
        <v>9.6556559139784905</v>
      </c>
      <c r="G18" s="182">
        <v>10.054440860215101</v>
      </c>
      <c r="H18" s="181">
        <v>9.7158045977011493</v>
      </c>
      <c r="I18" s="181">
        <v>8.3960255720053798</v>
      </c>
      <c r="J18" s="181">
        <v>7.9375777777777801</v>
      </c>
      <c r="K18" s="181">
        <v>7.9375777777777801</v>
      </c>
      <c r="L18" s="181">
        <v>6.4832258064516104</v>
      </c>
      <c r="M18" s="181">
        <v>6.1422222222222196</v>
      </c>
      <c r="N18" s="181">
        <v>5.9402150537634402</v>
      </c>
      <c r="O18" s="181">
        <v>5.9071333333333298</v>
      </c>
      <c r="P18" s="181">
        <v>5.9162499999999998</v>
      </c>
      <c r="Q18" s="181">
        <v>6.0076000000000001</v>
      </c>
      <c r="R18" s="181">
        <v>7.6043595173041902</v>
      </c>
    </row>
    <row r="19" spans="2:18" hidden="1" outlineLevel="1" collapsed="1" x14ac:dyDescent="0.25">
      <c r="B19" s="671"/>
      <c r="C19" s="97" t="s">
        <v>72</v>
      </c>
      <c r="D19" s="181">
        <v>5.0687634408602102</v>
      </c>
      <c r="E19" s="181">
        <v>6.5523717059639397</v>
      </c>
      <c r="F19" s="181">
        <v>8.3219247311828006</v>
      </c>
      <c r="G19" s="181">
        <v>8.2523333333333309</v>
      </c>
      <c r="H19" s="181">
        <v>7.7475977011494201</v>
      </c>
      <c r="I19" s="181">
        <v>5.9718304172274603</v>
      </c>
      <c r="J19" s="181">
        <v>3.7722000000000002</v>
      </c>
      <c r="K19" s="181">
        <v>3.7722000000000002</v>
      </c>
      <c r="L19" s="181">
        <v>1.26854838709677</v>
      </c>
      <c r="M19" s="181">
        <v>1.3896666666666699</v>
      </c>
      <c r="N19" s="181">
        <v>2.9080322580645199</v>
      </c>
      <c r="O19" s="181">
        <v>4.8439777777777797</v>
      </c>
      <c r="P19" s="181">
        <v>4.8608333333333302</v>
      </c>
      <c r="Q19" s="181">
        <v>4.7756666666666696</v>
      </c>
      <c r="R19" s="181">
        <v>5.0693144353369801</v>
      </c>
    </row>
    <row r="20" spans="2:18" hidden="1" outlineLevel="1" collapsed="1" x14ac:dyDescent="0.25">
      <c r="B20" s="671"/>
      <c r="C20" s="97" t="s">
        <v>73</v>
      </c>
      <c r="D20" s="182">
        <v>51.350419354838699</v>
      </c>
      <c r="E20" s="182">
        <v>47.146176144244102</v>
      </c>
      <c r="F20" s="182">
        <v>56.758655913978501</v>
      </c>
      <c r="G20" s="182">
        <v>55.408322580645198</v>
      </c>
      <c r="H20" s="182">
        <v>43.386908045977002</v>
      </c>
      <c r="I20" s="182">
        <v>42.577956931359402</v>
      </c>
      <c r="J20" s="182">
        <v>43.373155555555499</v>
      </c>
      <c r="K20" s="182">
        <v>43.373155555555499</v>
      </c>
      <c r="L20" s="182">
        <v>58.028311827956998</v>
      </c>
      <c r="M20" s="182">
        <v>70.715444444444401</v>
      </c>
      <c r="N20" s="182">
        <v>79.472397849462396</v>
      </c>
      <c r="O20" s="182">
        <v>72.711622222222204</v>
      </c>
      <c r="P20" s="182">
        <v>72.7664166666667</v>
      </c>
      <c r="Q20" s="182">
        <v>60.102400000000003</v>
      </c>
      <c r="R20" s="182">
        <v>56.844100979052797</v>
      </c>
    </row>
    <row r="21" spans="2:18" hidden="1" outlineLevel="1" collapsed="1" x14ac:dyDescent="0.25">
      <c r="B21" s="671"/>
      <c r="C21" s="97" t="s">
        <v>74</v>
      </c>
      <c r="D21" s="182">
        <v>12.485623655914001</v>
      </c>
      <c r="E21" s="182">
        <v>13.643171983356501</v>
      </c>
      <c r="F21" s="182">
        <v>17.214569892473101</v>
      </c>
      <c r="G21" s="182">
        <v>17.2142150537634</v>
      </c>
      <c r="H21" s="182">
        <v>15.5853563218391</v>
      </c>
      <c r="I21" s="182">
        <v>13.865185733512799</v>
      </c>
      <c r="J21" s="182">
        <v>12.5436888888889</v>
      </c>
      <c r="K21" s="182">
        <v>12.5436888888889</v>
      </c>
      <c r="L21" s="182">
        <v>11.5204516129032</v>
      </c>
      <c r="M21" s="182">
        <v>12.3662222222222</v>
      </c>
      <c r="N21" s="182">
        <v>13.922526881720399</v>
      </c>
      <c r="O21" s="182">
        <v>13.6734666666667</v>
      </c>
      <c r="P21" s="182">
        <v>13.6975</v>
      </c>
      <c r="Q21" s="182">
        <v>11.5716</v>
      </c>
      <c r="R21" s="182">
        <v>13.8056511839709</v>
      </c>
    </row>
    <row r="22" spans="2:18" hidden="1" outlineLevel="1" collapsed="1" x14ac:dyDescent="0.25">
      <c r="B22" s="671"/>
      <c r="C22" s="97" t="s">
        <v>75</v>
      </c>
      <c r="D22" s="181">
        <v>9.2325376344085992</v>
      </c>
      <c r="E22" s="181">
        <v>8.6211553398058207</v>
      </c>
      <c r="F22" s="182">
        <v>11.5741505376344</v>
      </c>
      <c r="G22" s="182">
        <v>10.8574301075269</v>
      </c>
      <c r="H22" s="181">
        <v>8.6468620689655094</v>
      </c>
      <c r="I22" s="181">
        <v>9.4240699865410509</v>
      </c>
      <c r="J22" s="182">
        <v>11.6814</v>
      </c>
      <c r="K22" s="182">
        <v>11.6814</v>
      </c>
      <c r="L22" s="182">
        <v>13.505290322580599</v>
      </c>
      <c r="M22" s="182">
        <v>15.3187777777778</v>
      </c>
      <c r="N22" s="182">
        <v>14.0721720430108</v>
      </c>
      <c r="O22" s="182">
        <v>13.901288888888899</v>
      </c>
      <c r="P22" s="182">
        <v>13.913916666666699</v>
      </c>
      <c r="Q22" s="182">
        <v>11.561999999999999</v>
      </c>
      <c r="R22" s="182">
        <v>11.546455487249499</v>
      </c>
    </row>
    <row r="23" spans="2:18" hidden="1" outlineLevel="1" collapsed="1" x14ac:dyDescent="0.25">
      <c r="B23" s="671"/>
      <c r="C23" s="97" t="s">
        <v>76</v>
      </c>
      <c r="D23" s="182">
        <v>36.1481505376344</v>
      </c>
      <c r="E23" s="182">
        <v>40.4018654646325</v>
      </c>
      <c r="F23" s="182">
        <v>47.103258064516098</v>
      </c>
      <c r="G23" s="182">
        <v>50.313344086021502</v>
      </c>
      <c r="H23" s="182">
        <v>48.079563218390803</v>
      </c>
      <c r="I23" s="182">
        <v>42.144967698519501</v>
      </c>
      <c r="J23" s="182">
        <v>39.753399999999999</v>
      </c>
      <c r="K23" s="182">
        <v>39.753399999999999</v>
      </c>
      <c r="L23" s="182">
        <v>34.424978494623701</v>
      </c>
      <c r="M23" s="182">
        <v>33.067888888888902</v>
      </c>
      <c r="N23" s="182">
        <v>32.949032258064499</v>
      </c>
      <c r="O23" s="182">
        <v>33.534688888888901</v>
      </c>
      <c r="P23" s="182">
        <v>33.584166666666697</v>
      </c>
      <c r="Q23" s="182">
        <v>33.4878</v>
      </c>
      <c r="R23" s="182">
        <v>39.266464480874298</v>
      </c>
    </row>
    <row r="24" spans="2:18" hidden="1" outlineLevel="1" collapsed="1" x14ac:dyDescent="0.25">
      <c r="B24" s="671"/>
      <c r="C24" s="97" t="s">
        <v>77</v>
      </c>
      <c r="D24" s="182">
        <v>18.294526881720401</v>
      </c>
      <c r="E24" s="182">
        <v>25.803393897364799</v>
      </c>
      <c r="F24" s="182">
        <v>33.297784946236597</v>
      </c>
      <c r="G24" s="182">
        <v>36.115075268817201</v>
      </c>
      <c r="H24" s="182">
        <v>31.780643678160899</v>
      </c>
      <c r="I24" s="182">
        <v>26.839755047106301</v>
      </c>
      <c r="J24" s="182">
        <v>22.897133333333301</v>
      </c>
      <c r="K24" s="182">
        <v>22.897133333333301</v>
      </c>
      <c r="L24" s="182">
        <v>18.3221827956989</v>
      </c>
      <c r="M24" s="182">
        <v>17.4377777777778</v>
      </c>
      <c r="N24" s="182">
        <v>16.760612903225802</v>
      </c>
      <c r="O24" s="182">
        <v>16.128244444444402</v>
      </c>
      <c r="P24" s="182">
        <v>16.175083333333301</v>
      </c>
      <c r="Q24" s="182">
        <v>15.1278666666667</v>
      </c>
      <c r="R24" s="182">
        <v>23.220857126593799</v>
      </c>
    </row>
    <row r="25" spans="2:18" hidden="1" outlineLevel="1" collapsed="1" x14ac:dyDescent="0.25">
      <c r="B25" s="671"/>
      <c r="C25" s="97" t="s">
        <v>78</v>
      </c>
      <c r="D25" s="182">
        <v>68.763860215053796</v>
      </c>
      <c r="E25" s="182">
        <v>88.644409153952793</v>
      </c>
      <c r="F25" s="183">
        <v>102.178623655914</v>
      </c>
      <c r="G25" s="183">
        <v>104.112569892473</v>
      </c>
      <c r="H25" s="182">
        <v>99.273505747126407</v>
      </c>
      <c r="I25" s="182">
        <v>84.477786002691801</v>
      </c>
      <c r="J25" s="182">
        <v>70.738533333333294</v>
      </c>
      <c r="K25" s="182">
        <v>70.738533333333294</v>
      </c>
      <c r="L25" s="182">
        <v>54.920591397849499</v>
      </c>
      <c r="M25" s="182">
        <v>50.3308888888889</v>
      </c>
      <c r="N25" s="182">
        <v>47.714225806451601</v>
      </c>
      <c r="O25" s="182">
        <v>47.779755555555603</v>
      </c>
      <c r="P25" s="182">
        <v>47.848666666666702</v>
      </c>
      <c r="Q25" s="182">
        <v>51.106000000000002</v>
      </c>
      <c r="R25" s="182">
        <v>72.440362249544606</v>
      </c>
    </row>
    <row r="26" spans="2:18" hidden="1" outlineLevel="1" collapsed="1" x14ac:dyDescent="0.25">
      <c r="B26" s="671"/>
      <c r="C26" s="97" t="s">
        <v>79</v>
      </c>
      <c r="D26" s="182">
        <v>70.066193548387105</v>
      </c>
      <c r="E26" s="182">
        <v>94.541454923717097</v>
      </c>
      <c r="F26" s="183">
        <v>116.141086021505</v>
      </c>
      <c r="G26" s="183">
        <v>105.969591397849</v>
      </c>
      <c r="H26" s="182">
        <v>98.111275862068993</v>
      </c>
      <c r="I26" s="182">
        <v>83.543187079407801</v>
      </c>
      <c r="J26" s="182">
        <v>79.713622222222199</v>
      </c>
      <c r="K26" s="182">
        <v>79.713622222222199</v>
      </c>
      <c r="L26" s="182">
        <v>80.693204301075298</v>
      </c>
      <c r="M26" s="182">
        <v>83.796555555555599</v>
      </c>
      <c r="N26" s="182">
        <v>88.285892473118295</v>
      </c>
      <c r="O26" s="182">
        <v>86.516466666666702</v>
      </c>
      <c r="P26" s="182">
        <v>86.617500000000007</v>
      </c>
      <c r="Q26" s="182">
        <v>79.435400000000001</v>
      </c>
      <c r="R26" s="182">
        <v>88.906002846083794</v>
      </c>
    </row>
    <row r="27" spans="2:18" hidden="1" outlineLevel="1" collapsed="1" x14ac:dyDescent="0.25">
      <c r="B27" s="671"/>
      <c r="C27" s="97" t="s">
        <v>80</v>
      </c>
      <c r="D27" s="181">
        <v>2.29086021505376</v>
      </c>
      <c r="E27" s="181">
        <v>2.7236324549237199</v>
      </c>
      <c r="F27" s="181">
        <v>3.3323978494623701</v>
      </c>
      <c r="G27" s="181">
        <v>3.3312150537634402</v>
      </c>
      <c r="H27" s="181">
        <v>3.00963218390805</v>
      </c>
      <c r="I27" s="181">
        <v>2.6867375504710602</v>
      </c>
      <c r="J27" s="181">
        <v>2.3194222222222201</v>
      </c>
      <c r="K27" s="181">
        <v>2.3194222222222201</v>
      </c>
      <c r="L27" s="181">
        <v>1.95978494623656</v>
      </c>
      <c r="M27" s="181">
        <v>2.0473333333333299</v>
      </c>
      <c r="N27" s="181">
        <v>2.25208602150538</v>
      </c>
      <c r="O27" s="181">
        <v>2.1864444444444402</v>
      </c>
      <c r="P27" s="181">
        <v>2.1895833333333301</v>
      </c>
      <c r="Q27" s="181">
        <v>1.96793333333333</v>
      </c>
      <c r="R27" s="181">
        <v>2.5090329007286001</v>
      </c>
    </row>
    <row r="28" spans="2:18" hidden="1" outlineLevel="1" collapsed="1" x14ac:dyDescent="0.25">
      <c r="B28" s="671"/>
      <c r="C28" s="97" t="s">
        <v>81</v>
      </c>
      <c r="D28" s="182">
        <v>14.3209462365591</v>
      </c>
      <c r="E28" s="182">
        <v>15.3660554785021</v>
      </c>
      <c r="F28" s="182">
        <v>18.579322580645201</v>
      </c>
      <c r="G28" s="182">
        <v>19.216989247311801</v>
      </c>
      <c r="H28" s="182">
        <v>17.7269195402299</v>
      </c>
      <c r="I28" s="182">
        <v>15.942535666217999</v>
      </c>
      <c r="J28" s="182">
        <v>14.761888888888899</v>
      </c>
      <c r="K28" s="182">
        <v>14.761888888888899</v>
      </c>
      <c r="L28" s="182">
        <v>12.161913978494599</v>
      </c>
      <c r="M28" s="182">
        <v>13.3351111111111</v>
      </c>
      <c r="N28" s="182">
        <v>13.025354838709699</v>
      </c>
      <c r="O28" s="182">
        <v>14.018333333333301</v>
      </c>
      <c r="P28" s="182">
        <v>14.04</v>
      </c>
      <c r="Q28" s="182">
        <v>12.4178</v>
      </c>
      <c r="R28" s="182">
        <v>15.071191939890699</v>
      </c>
    </row>
    <row r="29" spans="2:18" hidden="1" outlineLevel="1" collapsed="1" x14ac:dyDescent="0.25">
      <c r="B29" s="671"/>
      <c r="C29" s="97" t="s">
        <v>82</v>
      </c>
      <c r="D29" s="181">
        <v>0.238827956989247</v>
      </c>
      <c r="E29" s="181">
        <v>0.232438280166436</v>
      </c>
      <c r="F29" s="181">
        <v>0.24644086021505399</v>
      </c>
      <c r="G29" s="181">
        <v>0.26379569892473098</v>
      </c>
      <c r="H29" s="181">
        <v>0.265747126436782</v>
      </c>
      <c r="I29" s="181">
        <v>0.25535666218035002</v>
      </c>
      <c r="J29" s="181">
        <v>0.24893333333333301</v>
      </c>
      <c r="K29" s="181">
        <v>0.24893333333333301</v>
      </c>
      <c r="L29" s="181">
        <v>0.21270967741935501</v>
      </c>
      <c r="M29" s="181">
        <v>0.221888888888889</v>
      </c>
      <c r="N29" s="181">
        <v>0.203451612903226</v>
      </c>
      <c r="O29" s="181">
        <v>0.173777777777778</v>
      </c>
      <c r="P29" s="181">
        <v>0.17383333333333301</v>
      </c>
      <c r="Q29" s="181">
        <v>0.20393333333333299</v>
      </c>
      <c r="R29" s="181">
        <v>0.230457877959927</v>
      </c>
    </row>
    <row r="30" spans="2:18" hidden="1" outlineLevel="1" collapsed="1" x14ac:dyDescent="0.25">
      <c r="B30" s="671"/>
      <c r="C30" s="97" t="s">
        <v>83</v>
      </c>
      <c r="D30" s="181">
        <v>1.5795806451612899</v>
      </c>
      <c r="E30" s="181">
        <v>2.3164563106796101</v>
      </c>
      <c r="F30" s="181">
        <v>3.2994623655913999</v>
      </c>
      <c r="G30" s="181">
        <v>3.46181720430108</v>
      </c>
      <c r="H30" s="181">
        <v>2.8188160919540199</v>
      </c>
      <c r="I30" s="181">
        <v>2.2586810228802201</v>
      </c>
      <c r="J30" s="181">
        <v>1.77213333333333</v>
      </c>
      <c r="K30" s="181">
        <v>1.77213333333333</v>
      </c>
      <c r="L30" s="181">
        <v>1.28470967741935</v>
      </c>
      <c r="M30" s="181">
        <v>1.36533333333333</v>
      </c>
      <c r="N30" s="181">
        <v>1.52590322580645</v>
      </c>
      <c r="O30" s="181">
        <v>1.4868666666666699</v>
      </c>
      <c r="P30" s="181">
        <v>1.4890000000000001</v>
      </c>
      <c r="Q30" s="181">
        <v>1.264</v>
      </c>
      <c r="R30" s="181">
        <v>2.0358676001821499</v>
      </c>
    </row>
    <row r="31" spans="2:18" hidden="1" outlineLevel="1" collapsed="1" x14ac:dyDescent="0.25">
      <c r="B31" s="671"/>
      <c r="C31" s="97" t="s">
        <v>84</v>
      </c>
      <c r="D31" s="183">
        <v>147.217043010753</v>
      </c>
      <c r="E31" s="183">
        <v>155.89024271844701</v>
      </c>
      <c r="F31" s="183">
        <v>185.340913978495</v>
      </c>
      <c r="G31" s="183">
        <v>176.00899999999999</v>
      </c>
      <c r="H31" s="183">
        <v>160.97237931034499</v>
      </c>
      <c r="I31" s="183">
        <v>160.37731224764499</v>
      </c>
      <c r="J31" s="183">
        <v>154.303844444444</v>
      </c>
      <c r="K31" s="183">
        <v>154.303844444444</v>
      </c>
      <c r="L31" s="183">
        <v>127.58799999999999</v>
      </c>
      <c r="M31" s="183">
        <v>129.323555555556</v>
      </c>
      <c r="N31" s="183">
        <v>131.137946236559</v>
      </c>
      <c r="O31" s="183">
        <v>133.27415555555601</v>
      </c>
      <c r="P31" s="183">
        <v>133.355416666667</v>
      </c>
      <c r="Q31" s="183">
        <v>129.74606666666699</v>
      </c>
      <c r="R31" s="183">
        <v>149.28005191256801</v>
      </c>
    </row>
    <row r="32" spans="2:18" hidden="1" outlineLevel="1" collapsed="1" x14ac:dyDescent="0.25">
      <c r="B32" s="671"/>
      <c r="C32" s="97" t="s">
        <v>85</v>
      </c>
      <c r="D32" s="182">
        <v>17.952666666666701</v>
      </c>
      <c r="E32" s="182">
        <v>20.666331484049898</v>
      </c>
      <c r="F32" s="182">
        <v>23.195559139785001</v>
      </c>
      <c r="G32" s="182">
        <v>23.216752688172001</v>
      </c>
      <c r="H32" s="182">
        <v>20.6227816091954</v>
      </c>
      <c r="I32" s="182">
        <v>19.329348586810202</v>
      </c>
      <c r="J32" s="182">
        <v>18.1427333333333</v>
      </c>
      <c r="K32" s="182">
        <v>18.1427333333333</v>
      </c>
      <c r="L32" s="182">
        <v>15.893397849462399</v>
      </c>
      <c r="M32" s="182">
        <v>17.495888888888899</v>
      </c>
      <c r="N32" s="182">
        <v>19.185569892473101</v>
      </c>
      <c r="O32" s="182">
        <v>19.420177777777798</v>
      </c>
      <c r="P32" s="182">
        <v>19.458583333333301</v>
      </c>
      <c r="Q32" s="182">
        <v>17.019866666666701</v>
      </c>
      <c r="R32" s="182">
        <v>19.351019467213099</v>
      </c>
    </row>
    <row r="33" spans="2:18" hidden="1" outlineLevel="1" collapsed="1" x14ac:dyDescent="0.25">
      <c r="B33" s="671"/>
      <c r="C33" s="97" t="s">
        <v>86</v>
      </c>
      <c r="D33" s="182">
        <v>43.440354838709702</v>
      </c>
      <c r="E33" s="182">
        <v>51.967531206657398</v>
      </c>
      <c r="F33" s="182">
        <v>60.578537634408598</v>
      </c>
      <c r="G33" s="182">
        <v>61.1052258064516</v>
      </c>
      <c r="H33" s="182">
        <v>57.786942528735601</v>
      </c>
      <c r="I33" s="182">
        <v>51.324927321668902</v>
      </c>
      <c r="J33" s="182">
        <v>46.110622222222197</v>
      </c>
      <c r="K33" s="182">
        <v>46.110622222222197</v>
      </c>
      <c r="L33" s="182">
        <v>39.813268817204303</v>
      </c>
      <c r="M33" s="182">
        <v>39.8962222222222</v>
      </c>
      <c r="N33" s="182">
        <v>43.406032258064499</v>
      </c>
      <c r="O33" s="182">
        <v>43.460377777777801</v>
      </c>
      <c r="P33" s="182">
        <v>43.536583333333297</v>
      </c>
      <c r="Q33" s="182">
        <v>39.805666666666703</v>
      </c>
      <c r="R33" s="182">
        <v>48.217101434426198</v>
      </c>
    </row>
    <row r="34" spans="2:18" hidden="1" outlineLevel="1" collapsed="1" x14ac:dyDescent="0.25">
      <c r="B34" s="671"/>
      <c r="C34" s="97" t="s">
        <v>87</v>
      </c>
      <c r="D34" s="181">
        <v>2.2234086021505401</v>
      </c>
      <c r="E34" s="181">
        <v>2.6042857142857101</v>
      </c>
      <c r="F34" s="181">
        <v>3.49360215053763</v>
      </c>
      <c r="G34" s="181">
        <v>3.4168494623655898</v>
      </c>
      <c r="H34" s="181">
        <v>2.7519540229885102</v>
      </c>
      <c r="I34" s="181">
        <v>2.69162449528937</v>
      </c>
      <c r="J34" s="181">
        <v>2.6734444444444398</v>
      </c>
      <c r="K34" s="181">
        <v>2.6734444444444398</v>
      </c>
      <c r="L34" s="181">
        <v>2.8997204301075299</v>
      </c>
      <c r="M34" s="181">
        <v>3.0182222222222199</v>
      </c>
      <c r="N34" s="181">
        <v>3.7928709677419401</v>
      </c>
      <c r="O34" s="181">
        <v>3.6778444444444398</v>
      </c>
      <c r="P34" s="181">
        <v>3.6808333333333301</v>
      </c>
      <c r="Q34" s="181">
        <v>2.9840666666666702</v>
      </c>
      <c r="R34" s="181">
        <v>3.0227457877959898</v>
      </c>
    </row>
    <row r="35" spans="2:18" hidden="1" outlineLevel="1" collapsed="1" x14ac:dyDescent="0.25">
      <c r="B35" s="671"/>
      <c r="C35" s="97" t="s">
        <v>88</v>
      </c>
      <c r="D35" s="182">
        <v>28.160795698924701</v>
      </c>
      <c r="E35" s="182">
        <v>19.8188821081831</v>
      </c>
      <c r="F35" s="182">
        <v>20.066311827957001</v>
      </c>
      <c r="G35" s="182">
        <v>19.661290322580601</v>
      </c>
      <c r="H35" s="182">
        <v>16.425275862069</v>
      </c>
      <c r="I35" s="182">
        <v>19.8941655450875</v>
      </c>
      <c r="J35" s="182">
        <v>29.0566888888889</v>
      </c>
      <c r="K35" s="182">
        <v>29.0566888888889</v>
      </c>
      <c r="L35" s="182">
        <v>46.354569892473101</v>
      </c>
      <c r="M35" s="182">
        <v>60.319666666666699</v>
      </c>
      <c r="N35" s="182">
        <v>71.7593440860215</v>
      </c>
      <c r="O35" s="182">
        <v>62.630244444444401</v>
      </c>
      <c r="P35" s="182">
        <v>62.694333333333297</v>
      </c>
      <c r="Q35" s="182">
        <v>35.569200000000002</v>
      </c>
      <c r="R35" s="182">
        <v>35.914253529143899</v>
      </c>
    </row>
    <row r="36" spans="2:18" hidden="1" outlineLevel="1" collapsed="1" x14ac:dyDescent="0.25">
      <c r="B36" s="671"/>
      <c r="C36" s="97" t="s">
        <v>89</v>
      </c>
      <c r="D36" s="182">
        <v>52.121946236559097</v>
      </c>
      <c r="E36" s="182">
        <v>57.113755894590803</v>
      </c>
      <c r="F36" s="182">
        <v>64.972290322580605</v>
      </c>
      <c r="G36" s="182">
        <v>69.079591397849498</v>
      </c>
      <c r="H36" s="182">
        <v>61.032068965517198</v>
      </c>
      <c r="I36" s="182">
        <v>58.286293405114399</v>
      </c>
      <c r="J36" s="182">
        <v>52.695244444444398</v>
      </c>
      <c r="K36" s="182">
        <v>52.695244444444398</v>
      </c>
      <c r="L36" s="182">
        <v>48.093311827957002</v>
      </c>
      <c r="M36" s="182">
        <v>49.216000000000001</v>
      </c>
      <c r="N36" s="182">
        <v>51.415956989247299</v>
      </c>
      <c r="O36" s="182">
        <v>52.6118666666667</v>
      </c>
      <c r="P36" s="182">
        <v>52.678249999999998</v>
      </c>
      <c r="Q36" s="182">
        <v>49.257533333333299</v>
      </c>
      <c r="R36" s="182">
        <v>55.501197404371602</v>
      </c>
    </row>
    <row r="37" spans="2:18" hidden="1" outlineLevel="1" collapsed="1" x14ac:dyDescent="0.25">
      <c r="B37" s="671"/>
      <c r="C37" s="97" t="s">
        <v>90</v>
      </c>
      <c r="D37" s="181">
        <v>1.51898924731183</v>
      </c>
      <c r="E37" s="181">
        <v>1.94533703190014</v>
      </c>
      <c r="F37" s="181">
        <v>3.1487526881720398</v>
      </c>
      <c r="G37" s="181">
        <v>3.4381935483870998</v>
      </c>
      <c r="H37" s="181">
        <v>3.7019080459770102</v>
      </c>
      <c r="I37" s="181">
        <v>2.9574952893674298</v>
      </c>
      <c r="J37" s="181">
        <v>2.1520000000000001</v>
      </c>
      <c r="K37" s="181">
        <v>2.1520000000000001</v>
      </c>
      <c r="L37" s="181">
        <v>1.8453870967741901</v>
      </c>
      <c r="M37" s="181">
        <v>1.7506666666666699</v>
      </c>
      <c r="N37" s="181">
        <v>1.6640215053763401</v>
      </c>
      <c r="O37" s="181">
        <v>1.8141777777777801</v>
      </c>
      <c r="P37" s="181">
        <v>1.8170833333333301</v>
      </c>
      <c r="Q37" s="181">
        <v>1.278</v>
      </c>
      <c r="R37" s="181">
        <v>2.2654024362477201</v>
      </c>
    </row>
    <row r="38" spans="2:18" hidden="1" outlineLevel="1" collapsed="1" x14ac:dyDescent="0.25">
      <c r="B38" s="671"/>
      <c r="C38" s="97" t="s">
        <v>91</v>
      </c>
      <c r="D38" s="182">
        <v>21.260634408602201</v>
      </c>
      <c r="E38" s="182">
        <v>27.3745742024965</v>
      </c>
      <c r="F38" s="182">
        <v>32.660053763440899</v>
      </c>
      <c r="G38" s="182">
        <v>30.221602150537599</v>
      </c>
      <c r="H38" s="182">
        <v>29.196517241379301</v>
      </c>
      <c r="I38" s="182">
        <v>25.195683714670299</v>
      </c>
      <c r="J38" s="182">
        <v>22.5806222222222</v>
      </c>
      <c r="K38" s="182">
        <v>22.5806222222222</v>
      </c>
      <c r="L38" s="182">
        <v>19.645935483871</v>
      </c>
      <c r="M38" s="182">
        <v>19.2694444444444</v>
      </c>
      <c r="N38" s="182">
        <v>20.182569892473101</v>
      </c>
      <c r="O38" s="182">
        <v>20.116422222222202</v>
      </c>
      <c r="P38" s="182">
        <v>20.1504166666667</v>
      </c>
      <c r="Q38" s="182">
        <v>19.2670666666667</v>
      </c>
      <c r="R38" s="182">
        <v>23.906707308743201</v>
      </c>
    </row>
    <row r="39" spans="2:18" hidden="1" outlineLevel="1" collapsed="1" x14ac:dyDescent="0.25">
      <c r="B39" s="671"/>
      <c r="C39" s="97" t="s">
        <v>92</v>
      </c>
      <c r="D39" s="182">
        <v>16.045118279569898</v>
      </c>
      <c r="E39" s="182">
        <v>19.2980943134535</v>
      </c>
      <c r="F39" s="182">
        <v>25.666032258064501</v>
      </c>
      <c r="G39" s="182">
        <v>24.762591397849501</v>
      </c>
      <c r="H39" s="182">
        <v>21.336425287356299</v>
      </c>
      <c r="I39" s="182">
        <v>19.749282637954199</v>
      </c>
      <c r="J39" s="182">
        <v>17.831533333333301</v>
      </c>
      <c r="K39" s="182">
        <v>17.831533333333301</v>
      </c>
      <c r="L39" s="182">
        <v>14.802752688171999</v>
      </c>
      <c r="M39" s="182">
        <v>14.638777777777801</v>
      </c>
      <c r="N39" s="182">
        <v>16.072698924731199</v>
      </c>
      <c r="O39" s="182">
        <v>15.974311111111099</v>
      </c>
      <c r="P39" s="182">
        <v>16.0043333333333</v>
      </c>
      <c r="Q39" s="182">
        <v>14.509066666666699</v>
      </c>
      <c r="R39" s="182">
        <v>18.395624203096499</v>
      </c>
    </row>
    <row r="40" spans="2:18" hidden="1" outlineLevel="1" collapsed="1" x14ac:dyDescent="0.25">
      <c r="B40" s="671"/>
      <c r="C40" s="97" t="s">
        <v>93</v>
      </c>
      <c r="D40" s="181">
        <v>0.34149462365591399</v>
      </c>
      <c r="E40" s="181">
        <v>0.39317059639389701</v>
      </c>
      <c r="F40" s="181">
        <v>0.49910752688172</v>
      </c>
      <c r="G40" s="181">
        <v>0.50578494623655901</v>
      </c>
      <c r="H40" s="181">
        <v>0.44848275862068998</v>
      </c>
      <c r="I40" s="181">
        <v>0.38675504710632602</v>
      </c>
      <c r="J40" s="181">
        <v>0.35082222222222198</v>
      </c>
      <c r="K40" s="181">
        <v>0.35082222222222198</v>
      </c>
      <c r="L40" s="181">
        <v>0.31690322580645203</v>
      </c>
      <c r="M40" s="181">
        <v>0.31066666666666698</v>
      </c>
      <c r="N40" s="181">
        <v>0.33629032258064501</v>
      </c>
      <c r="O40" s="181">
        <v>0.33642222222222201</v>
      </c>
      <c r="P40" s="181">
        <v>0.33691666666666698</v>
      </c>
      <c r="Q40" s="181">
        <v>0.31786666666666702</v>
      </c>
      <c r="R40" s="181">
        <v>0.37867611566484499</v>
      </c>
    </row>
    <row r="41" spans="2:18" hidden="1" outlineLevel="1" collapsed="1" x14ac:dyDescent="0.25">
      <c r="B41" s="671"/>
      <c r="C41" s="97" t="s">
        <v>94</v>
      </c>
      <c r="D41" s="181">
        <v>1.75596774193548</v>
      </c>
      <c r="E41" s="181">
        <v>1.9006740638002799</v>
      </c>
      <c r="F41" s="181">
        <v>2.5241720430107502</v>
      </c>
      <c r="G41" s="181">
        <v>2.5400752688171999</v>
      </c>
      <c r="H41" s="181">
        <v>2.2237701149425302</v>
      </c>
      <c r="I41" s="181">
        <v>2.1077537012113101</v>
      </c>
      <c r="J41" s="181">
        <v>1.8607777777777801</v>
      </c>
      <c r="K41" s="181">
        <v>1.8607777777777801</v>
      </c>
      <c r="L41" s="181">
        <v>1.5333655913978499</v>
      </c>
      <c r="M41" s="181">
        <v>1.4845555555555601</v>
      </c>
      <c r="N41" s="181">
        <v>1.45920430107527</v>
      </c>
      <c r="O41" s="181">
        <v>1.5068222222222201</v>
      </c>
      <c r="P41" s="181">
        <v>1.50941666666667</v>
      </c>
      <c r="Q41" s="181">
        <v>1.46153333333333</v>
      </c>
      <c r="R41" s="181">
        <v>1.8633787568305999</v>
      </c>
    </row>
    <row r="42" spans="2:18" hidden="1" outlineLevel="1" collapsed="1" x14ac:dyDescent="0.25">
      <c r="B42" s="671"/>
      <c r="C42" s="97" t="s">
        <v>95</v>
      </c>
      <c r="D42" s="181">
        <v>2.3909354838709702</v>
      </c>
      <c r="E42" s="181">
        <v>2.3704091539528398</v>
      </c>
      <c r="F42" s="181">
        <v>3.0620752688172002</v>
      </c>
      <c r="G42" s="181">
        <v>3.0282150537634398</v>
      </c>
      <c r="H42" s="181">
        <v>2.6365632183907999</v>
      </c>
      <c r="I42" s="181">
        <v>2.1614185733512801</v>
      </c>
      <c r="J42" s="181">
        <v>2.5273111111111102</v>
      </c>
      <c r="K42" s="181">
        <v>2.5273111111111102</v>
      </c>
      <c r="L42" s="181">
        <v>3.5074301075268801</v>
      </c>
      <c r="M42" s="181">
        <v>4.819</v>
      </c>
      <c r="N42" s="181">
        <v>4.9870752688172004</v>
      </c>
      <c r="O42" s="181">
        <v>4.3619333333333303</v>
      </c>
      <c r="P42" s="181">
        <v>4.3680000000000003</v>
      </c>
      <c r="Q42" s="181">
        <v>3.0602</v>
      </c>
      <c r="R42" s="181">
        <v>3.2468450591985398</v>
      </c>
    </row>
    <row r="43" spans="2:18" hidden="1" outlineLevel="1" collapsed="1" x14ac:dyDescent="0.25">
      <c r="B43" s="671"/>
      <c r="C43" s="97" t="s">
        <v>96</v>
      </c>
      <c r="D43" s="182">
        <v>22.601548387096798</v>
      </c>
      <c r="E43" s="182">
        <v>23.6498127600555</v>
      </c>
      <c r="F43" s="182">
        <v>28.967623655914</v>
      </c>
      <c r="G43" s="182">
        <v>30.415322580645199</v>
      </c>
      <c r="H43" s="182">
        <v>25.517724137931001</v>
      </c>
      <c r="I43" s="182">
        <v>23.3174522207268</v>
      </c>
      <c r="J43" s="182">
        <v>21.6022</v>
      </c>
      <c r="K43" s="182">
        <v>21.6022</v>
      </c>
      <c r="L43" s="182">
        <v>18.816752688171999</v>
      </c>
      <c r="M43" s="182">
        <v>19.478999999999999</v>
      </c>
      <c r="N43" s="182">
        <v>20.902999999999999</v>
      </c>
      <c r="O43" s="182">
        <v>20.832844444444401</v>
      </c>
      <c r="P43" s="182">
        <v>20.862583333333301</v>
      </c>
      <c r="Q43" s="182">
        <v>17.987266666666699</v>
      </c>
      <c r="R43" s="182">
        <v>22.851210154827001</v>
      </c>
    </row>
    <row r="44" spans="2:18" hidden="1" outlineLevel="1" collapsed="1" x14ac:dyDescent="0.25">
      <c r="B44" s="671"/>
      <c r="C44" s="97" t="s">
        <v>97</v>
      </c>
      <c r="D44" s="182">
        <v>27.514086021505399</v>
      </c>
      <c r="E44" s="182">
        <v>36.598833564493802</v>
      </c>
      <c r="F44" s="182">
        <v>43.715763440860201</v>
      </c>
      <c r="G44" s="182">
        <v>43.818010752688203</v>
      </c>
      <c r="H44" s="182">
        <v>40.731137931034503</v>
      </c>
      <c r="I44" s="182">
        <v>33.966663526245</v>
      </c>
      <c r="J44" s="182">
        <v>30.119911111111101</v>
      </c>
      <c r="K44" s="182">
        <v>30.119911111111101</v>
      </c>
      <c r="L44" s="182">
        <v>23.386440860215</v>
      </c>
      <c r="M44" s="182">
        <v>21.630333333333301</v>
      </c>
      <c r="N44" s="182">
        <v>22.684301075268799</v>
      </c>
      <c r="O44" s="182">
        <v>22.5499333333333</v>
      </c>
      <c r="P44" s="182">
        <v>22.568999999999999</v>
      </c>
      <c r="Q44" s="182">
        <v>22.125533333333301</v>
      </c>
      <c r="R44" s="182">
        <v>30.717342213114801</v>
      </c>
    </row>
    <row r="45" spans="2:18" hidden="1" outlineLevel="1" collapsed="1" x14ac:dyDescent="0.25">
      <c r="B45" s="671"/>
      <c r="C45" s="97" t="s">
        <v>98</v>
      </c>
      <c r="D45" s="181">
        <v>1.86460215053763</v>
      </c>
      <c r="E45" s="181">
        <v>2.4015894590846001</v>
      </c>
      <c r="F45" s="181">
        <v>3.2360107526881698</v>
      </c>
      <c r="G45" s="181">
        <v>3.29697849462366</v>
      </c>
      <c r="H45" s="181">
        <v>2.6792298850574698</v>
      </c>
      <c r="I45" s="181">
        <v>2.5320551816958301</v>
      </c>
      <c r="J45" s="181">
        <v>2.11002222222222</v>
      </c>
      <c r="K45" s="181">
        <v>2.11002222222222</v>
      </c>
      <c r="L45" s="181">
        <v>1.91259139784946</v>
      </c>
      <c r="M45" s="181">
        <v>1.83</v>
      </c>
      <c r="N45" s="181">
        <v>1.86417204301075</v>
      </c>
      <c r="O45" s="181">
        <v>1.86473333333333</v>
      </c>
      <c r="P45" s="181">
        <v>1.86625</v>
      </c>
      <c r="Q45" s="181">
        <v>1.6256666666666699</v>
      </c>
      <c r="R45" s="181">
        <v>2.2689625455373399</v>
      </c>
    </row>
    <row r="46" spans="2:18" hidden="1" outlineLevel="1" collapsed="1" x14ac:dyDescent="0.25">
      <c r="B46" s="671"/>
      <c r="C46" s="97" t="s">
        <v>99</v>
      </c>
      <c r="D46" s="181">
        <v>3.0037634408602201</v>
      </c>
      <c r="E46" s="181">
        <v>4.14725242718447</v>
      </c>
      <c r="F46" s="181">
        <v>4.5660430107526899</v>
      </c>
      <c r="G46" s="181">
        <v>4.6808709677419396</v>
      </c>
      <c r="H46" s="181">
        <v>4.4052988505747104</v>
      </c>
      <c r="I46" s="181">
        <v>3.5952220726783302</v>
      </c>
      <c r="J46" s="181">
        <v>3.2538</v>
      </c>
      <c r="K46" s="181">
        <v>3.2538</v>
      </c>
      <c r="L46" s="181">
        <v>2.62986021505376</v>
      </c>
      <c r="M46" s="181">
        <v>2.4272222222222202</v>
      </c>
      <c r="N46" s="181">
        <v>2.2789032258064501</v>
      </c>
      <c r="O46" s="181">
        <v>2.3198444444444402</v>
      </c>
      <c r="P46" s="181">
        <v>2.3238333333333299</v>
      </c>
      <c r="Q46" s="181">
        <v>2.4022666666666699</v>
      </c>
      <c r="R46" s="181">
        <v>3.3061925091074702</v>
      </c>
    </row>
    <row r="47" spans="2:18" hidden="1" outlineLevel="1" collapsed="1" x14ac:dyDescent="0.25">
      <c r="B47" s="671"/>
      <c r="C47" s="97" t="s">
        <v>100</v>
      </c>
      <c r="D47" s="182">
        <v>24.208591397849499</v>
      </c>
      <c r="E47" s="182">
        <v>25.5655048543689</v>
      </c>
      <c r="F47" s="182">
        <v>32.010666666666701</v>
      </c>
      <c r="G47" s="182">
        <v>32.366806451612902</v>
      </c>
      <c r="H47" s="182">
        <v>28.3999885057471</v>
      </c>
      <c r="I47" s="182">
        <v>28.004925975773901</v>
      </c>
      <c r="J47" s="182">
        <v>25.859111111111101</v>
      </c>
      <c r="K47" s="182">
        <v>25.859111111111101</v>
      </c>
      <c r="L47" s="182">
        <v>20.5520322580645</v>
      </c>
      <c r="M47" s="182">
        <v>20.4384444444444</v>
      </c>
      <c r="N47" s="182">
        <v>22.476892473118301</v>
      </c>
      <c r="O47" s="182">
        <v>23.2696222222222</v>
      </c>
      <c r="P47" s="182">
        <v>23.318916666666698</v>
      </c>
      <c r="Q47" s="182">
        <v>21.829066666666701</v>
      </c>
      <c r="R47" s="182">
        <v>25.422475979052798</v>
      </c>
    </row>
    <row r="48" spans="2:18" hidden="1" outlineLevel="1" collapsed="1" x14ac:dyDescent="0.25">
      <c r="B48" s="671"/>
      <c r="C48" s="97" t="s">
        <v>101</v>
      </c>
      <c r="D48" s="183">
        <v>147.696612903226</v>
      </c>
      <c r="E48" s="183">
        <v>167.96214563106801</v>
      </c>
      <c r="F48" s="183">
        <v>213.24187096774199</v>
      </c>
      <c r="G48" s="183">
        <v>221.02581720430101</v>
      </c>
      <c r="H48" s="183">
        <v>190.55220689655201</v>
      </c>
      <c r="I48" s="183">
        <v>174.357279946164</v>
      </c>
      <c r="J48" s="183">
        <v>154.612577777778</v>
      </c>
      <c r="K48" s="183">
        <v>154.612577777778</v>
      </c>
      <c r="L48" s="183">
        <v>122.419655913979</v>
      </c>
      <c r="M48" s="183">
        <v>123.825777777778</v>
      </c>
      <c r="N48" s="183">
        <v>135.46454838709701</v>
      </c>
      <c r="O48" s="183">
        <v>133.12208888888901</v>
      </c>
      <c r="P48" s="183">
        <v>133.33416666666699</v>
      </c>
      <c r="Q48" s="183">
        <v>122.916</v>
      </c>
      <c r="R48" s="183">
        <v>158.950272996357</v>
      </c>
    </row>
    <row r="49" spans="2:18" hidden="1" outlineLevel="1" collapsed="1" x14ac:dyDescent="0.25">
      <c r="B49" s="671"/>
      <c r="C49" s="97" t="s">
        <v>102</v>
      </c>
      <c r="D49" s="181">
        <v>0.41862365591397899</v>
      </c>
      <c r="E49" s="181">
        <v>0.492540915395284</v>
      </c>
      <c r="F49" s="181">
        <v>0.71360215053763398</v>
      </c>
      <c r="G49" s="181">
        <v>0.71667741935483897</v>
      </c>
      <c r="H49" s="181">
        <v>0.61287356321839104</v>
      </c>
      <c r="I49" s="181">
        <v>0.50508075370121097</v>
      </c>
      <c r="J49" s="181">
        <v>0.43035555555555599</v>
      </c>
      <c r="K49" s="181">
        <v>0.43035555555555599</v>
      </c>
      <c r="L49" s="181">
        <v>0.38304301075268798</v>
      </c>
      <c r="M49" s="181">
        <v>0.426111111111111</v>
      </c>
      <c r="N49" s="181">
        <v>0.44511827956989197</v>
      </c>
      <c r="O49" s="181">
        <v>0.40731111111111101</v>
      </c>
      <c r="P49" s="181">
        <v>0.40783333333333299</v>
      </c>
      <c r="Q49" s="181">
        <v>0.36233333333333301</v>
      </c>
      <c r="R49" s="181">
        <v>0.49288126138433502</v>
      </c>
    </row>
    <row r="50" spans="2:18" hidden="1" outlineLevel="1" collapsed="1" x14ac:dyDescent="0.25">
      <c r="B50" s="671"/>
      <c r="C50" s="97" t="s">
        <v>103</v>
      </c>
      <c r="D50" s="182">
        <v>31.409483870967701</v>
      </c>
      <c r="E50" s="182">
        <v>38.567951456310702</v>
      </c>
      <c r="F50" s="182">
        <v>48.728462365591398</v>
      </c>
      <c r="G50" s="182">
        <v>45.312559139785002</v>
      </c>
      <c r="H50" s="182">
        <v>47.192126436781599</v>
      </c>
      <c r="I50" s="182">
        <v>37.970409152086098</v>
      </c>
      <c r="J50" s="182">
        <v>30.4440666666667</v>
      </c>
      <c r="K50" s="182">
        <v>30.4440666666667</v>
      </c>
      <c r="L50" s="182">
        <v>27.921946236559101</v>
      </c>
      <c r="M50" s="182">
        <v>42.5675555555556</v>
      </c>
      <c r="N50" s="182">
        <v>57.6565053763441</v>
      </c>
      <c r="O50" s="182">
        <v>39.790777777777798</v>
      </c>
      <c r="P50" s="182">
        <v>39.829083333333301</v>
      </c>
      <c r="Q50" s="182">
        <v>33.8577333333333</v>
      </c>
      <c r="R50" s="182">
        <v>40.1224675546448</v>
      </c>
    </row>
    <row r="51" spans="2:18" hidden="1" outlineLevel="1" collapsed="1" x14ac:dyDescent="0.25">
      <c r="B51" s="671"/>
      <c r="C51" s="97" t="s">
        <v>104</v>
      </c>
      <c r="D51" s="181">
        <v>7.2819784946236599</v>
      </c>
      <c r="E51" s="181">
        <v>8.8799861303744798</v>
      </c>
      <c r="F51" s="182">
        <v>11.8395806451613</v>
      </c>
      <c r="G51" s="182">
        <v>12.519752688172</v>
      </c>
      <c r="H51" s="182">
        <v>10.9091609195402</v>
      </c>
      <c r="I51" s="181">
        <v>9.2503714670255697</v>
      </c>
      <c r="J51" s="181">
        <v>8.1709555555555493</v>
      </c>
      <c r="K51" s="181">
        <v>8.1709555555555493</v>
      </c>
      <c r="L51" s="181">
        <v>6.3086774193548401</v>
      </c>
      <c r="M51" s="181">
        <v>5.98966666666667</v>
      </c>
      <c r="N51" s="181">
        <v>6.4669354838709703</v>
      </c>
      <c r="O51" s="181">
        <v>6.1791777777777801</v>
      </c>
      <c r="P51" s="181">
        <v>6.18408333333333</v>
      </c>
      <c r="Q51" s="181">
        <v>5.8162000000000003</v>
      </c>
      <c r="R51" s="181">
        <v>8.2988351548269605</v>
      </c>
    </row>
    <row r="52" spans="2:18" hidden="1" outlineLevel="1" collapsed="1" x14ac:dyDescent="0.25">
      <c r="B52" s="671"/>
      <c r="C52" s="97" t="s">
        <v>105</v>
      </c>
      <c r="D52" s="181">
        <v>3.7237419354838699</v>
      </c>
      <c r="E52" s="181">
        <v>6.0283897364771102</v>
      </c>
      <c r="F52" s="181">
        <v>7.9318387096774199</v>
      </c>
      <c r="G52" s="181">
        <v>8.0201935483871001</v>
      </c>
      <c r="H52" s="181">
        <v>7.3268275862068997</v>
      </c>
      <c r="I52" s="181">
        <v>5.5020497981157499</v>
      </c>
      <c r="J52" s="181">
        <v>3.87655555555556</v>
      </c>
      <c r="K52" s="181">
        <v>3.87655555555556</v>
      </c>
      <c r="L52" s="181">
        <v>3.1069677419354802</v>
      </c>
      <c r="M52" s="181">
        <v>3.1492222222222201</v>
      </c>
      <c r="N52" s="181">
        <v>3.9425806451612901</v>
      </c>
      <c r="O52" s="181">
        <v>3.7959999999999998</v>
      </c>
      <c r="P52" s="181">
        <v>3.80125</v>
      </c>
      <c r="Q52" s="181">
        <v>2.99426666666667</v>
      </c>
      <c r="R52" s="181">
        <v>4.9474357923497303</v>
      </c>
    </row>
    <row r="53" spans="2:18" hidden="1" outlineLevel="1" collapsed="1" x14ac:dyDescent="0.25">
      <c r="B53" s="671"/>
      <c r="C53" s="97" t="s">
        <v>106</v>
      </c>
      <c r="D53" s="182">
        <v>16.607569892473101</v>
      </c>
      <c r="E53" s="182">
        <v>17.6961844660194</v>
      </c>
      <c r="F53" s="182">
        <v>22.309247311827999</v>
      </c>
      <c r="G53" s="182">
        <v>22.029505376344101</v>
      </c>
      <c r="H53" s="182">
        <v>20.106471264367801</v>
      </c>
      <c r="I53" s="182">
        <v>18.684582772543699</v>
      </c>
      <c r="J53" s="182">
        <v>17.635444444444399</v>
      </c>
      <c r="K53" s="182">
        <v>17.635444444444399</v>
      </c>
      <c r="L53" s="182">
        <v>15.543064516129</v>
      </c>
      <c r="M53" s="182">
        <v>15.7361111111111</v>
      </c>
      <c r="N53" s="182">
        <v>16.219838709677401</v>
      </c>
      <c r="O53" s="182">
        <v>15.2001777777778</v>
      </c>
      <c r="P53" s="182">
        <v>15.2143333333333</v>
      </c>
      <c r="Q53" s="182">
        <v>15.598800000000001</v>
      </c>
      <c r="R53" s="182">
        <v>17.780553961748598</v>
      </c>
    </row>
    <row r="54" spans="2:18" hidden="1" outlineLevel="1" collapsed="1" x14ac:dyDescent="0.25">
      <c r="B54" s="671"/>
      <c r="C54" s="97" t="s">
        <v>107</v>
      </c>
      <c r="D54" s="181">
        <v>4.10691397849462</v>
      </c>
      <c r="E54" s="181">
        <v>4.6191733703190003</v>
      </c>
      <c r="F54" s="181">
        <v>5.8952795698924696</v>
      </c>
      <c r="G54" s="181">
        <v>5.9730107526881699</v>
      </c>
      <c r="H54" s="181">
        <v>5.36759770114943</v>
      </c>
      <c r="I54" s="181">
        <v>4.6447173620457596</v>
      </c>
      <c r="J54" s="181">
        <v>4.1240666666666703</v>
      </c>
      <c r="K54" s="181">
        <v>4.1240666666666703</v>
      </c>
      <c r="L54" s="181">
        <v>3.8820967741935499</v>
      </c>
      <c r="M54" s="181">
        <v>4.2326666666666704</v>
      </c>
      <c r="N54" s="181">
        <v>4.5257311827956999</v>
      </c>
      <c r="O54" s="181">
        <v>4.0466222222222203</v>
      </c>
      <c r="P54" s="181">
        <v>4.0526666666666697</v>
      </c>
      <c r="Q54" s="181">
        <v>3.6562000000000001</v>
      </c>
      <c r="R54" s="181">
        <v>4.5902314435336997</v>
      </c>
    </row>
    <row r="55" spans="2:18" hidden="1" outlineLevel="1" collapsed="1" x14ac:dyDescent="0.25">
      <c r="B55" s="671"/>
      <c r="C55" s="97" t="s">
        <v>108</v>
      </c>
      <c r="D55" s="182">
        <v>10.431580645161301</v>
      </c>
      <c r="E55" s="182">
        <v>12.582803051317599</v>
      </c>
      <c r="F55" s="182">
        <v>14.523053763440901</v>
      </c>
      <c r="G55" s="182">
        <v>14.764494623655899</v>
      </c>
      <c r="H55" s="182">
        <v>13.5100114942529</v>
      </c>
      <c r="I55" s="182">
        <v>11.006600269179</v>
      </c>
      <c r="J55" s="182">
        <v>10.337577777777801</v>
      </c>
      <c r="K55" s="182">
        <v>10.337577777777801</v>
      </c>
      <c r="L55" s="182">
        <v>10.6019247311828</v>
      </c>
      <c r="M55" s="182">
        <v>11.560222222222199</v>
      </c>
      <c r="N55" s="182">
        <v>13.8840107526882</v>
      </c>
      <c r="O55" s="182">
        <v>13.4475333333333</v>
      </c>
      <c r="P55" s="182">
        <v>13.47025</v>
      </c>
      <c r="Q55" s="182">
        <v>11.0712666666667</v>
      </c>
      <c r="R55" s="182">
        <v>12.314783356102</v>
      </c>
    </row>
    <row r="56" spans="2:18" hidden="1" outlineLevel="1" collapsed="1" x14ac:dyDescent="0.25">
      <c r="B56" s="671"/>
      <c r="C56" s="97" t="s">
        <v>109</v>
      </c>
      <c r="D56" s="182">
        <v>13.4567311827957</v>
      </c>
      <c r="E56" s="182">
        <v>14.649375866851599</v>
      </c>
      <c r="F56" s="182">
        <v>16.9346344086022</v>
      </c>
      <c r="G56" s="182">
        <v>16.612172043010801</v>
      </c>
      <c r="H56" s="182">
        <v>13.6326781609195</v>
      </c>
      <c r="I56" s="182">
        <v>13.167748317631199</v>
      </c>
      <c r="J56" s="182">
        <v>10.617244444444401</v>
      </c>
      <c r="K56" s="182">
        <v>10.617244444444401</v>
      </c>
      <c r="L56" s="181">
        <v>8.2841935483870994</v>
      </c>
      <c r="M56" s="181">
        <v>8.1942222222222192</v>
      </c>
      <c r="N56" s="181">
        <v>8.8182258064516095</v>
      </c>
      <c r="O56" s="182">
        <v>11.8655555555556</v>
      </c>
      <c r="P56" s="182">
        <v>11.890416666666701</v>
      </c>
      <c r="Q56" s="182">
        <v>13.484066666666701</v>
      </c>
      <c r="R56" s="182">
        <v>12.4794304417122</v>
      </c>
    </row>
    <row r="57" spans="2:18" hidden="1" outlineLevel="1" collapsed="1" x14ac:dyDescent="0.25">
      <c r="B57" s="671"/>
      <c r="C57" s="97" t="s">
        <v>110</v>
      </c>
      <c r="D57" s="181">
        <v>6.8032688172042999</v>
      </c>
      <c r="E57" s="181">
        <v>3.65523300970874</v>
      </c>
      <c r="F57" s="181">
        <v>5.5332043010752701</v>
      </c>
      <c r="G57" s="181">
        <v>5.2531720430107498</v>
      </c>
      <c r="H57" s="181">
        <v>3.9316436781609201</v>
      </c>
      <c r="I57" s="181">
        <v>3.3342718707940802</v>
      </c>
      <c r="J57" s="182">
        <v>12.1443333333333</v>
      </c>
      <c r="K57" s="182">
        <v>12.1443333333333</v>
      </c>
      <c r="L57" s="182">
        <v>39.4157096774194</v>
      </c>
      <c r="M57" s="182">
        <v>39.147555555555599</v>
      </c>
      <c r="N57" s="182">
        <v>55.4379462365591</v>
      </c>
      <c r="O57" s="182">
        <v>53.148600000000002</v>
      </c>
      <c r="P57" s="182">
        <v>53.158749999999998</v>
      </c>
      <c r="Q57" s="182">
        <v>31.174133333333302</v>
      </c>
      <c r="R57" s="182">
        <v>21.6790777550091</v>
      </c>
    </row>
    <row r="58" spans="2:18" hidden="1" outlineLevel="1" collapsed="1" x14ac:dyDescent="0.25">
      <c r="B58" s="671"/>
      <c r="C58" s="97" t="s">
        <v>111</v>
      </c>
      <c r="D58" s="181">
        <v>5.5904838709677396</v>
      </c>
      <c r="E58" s="181">
        <v>7.6392496532593599</v>
      </c>
      <c r="F58" s="181">
        <v>9.0338924731182804</v>
      </c>
      <c r="G58" s="181">
        <v>8.7318817204301098</v>
      </c>
      <c r="H58" s="181">
        <v>7.8146091954022996</v>
      </c>
      <c r="I58" s="181">
        <v>6.8681251682368796</v>
      </c>
      <c r="J58" s="181">
        <v>5.9437555555555601</v>
      </c>
      <c r="K58" s="181">
        <v>5.9437555555555601</v>
      </c>
      <c r="L58" s="181">
        <v>5.1125806451612901</v>
      </c>
      <c r="M58" s="181">
        <v>5.0925555555555597</v>
      </c>
      <c r="N58" s="181">
        <v>5.8221290322580597</v>
      </c>
      <c r="O58" s="181">
        <v>5.5600444444444399</v>
      </c>
      <c r="P58" s="181">
        <v>5.5698333333333299</v>
      </c>
      <c r="Q58" s="181">
        <v>4.9065333333333303</v>
      </c>
      <c r="R58" s="181">
        <v>6.5097500000000004</v>
      </c>
    </row>
    <row r="59" spans="2:18" hidden="1" outlineLevel="1" collapsed="1" x14ac:dyDescent="0.25">
      <c r="B59" s="671"/>
      <c r="C59" s="97" t="s">
        <v>112</v>
      </c>
      <c r="D59" s="182">
        <v>84.975204301075294</v>
      </c>
      <c r="E59" s="183">
        <v>101.655644937587</v>
      </c>
      <c r="F59" s="183">
        <v>140.29496774193501</v>
      </c>
      <c r="G59" s="183">
        <v>136.368462365591</v>
      </c>
      <c r="H59" s="183">
        <v>118.98588505747099</v>
      </c>
      <c r="I59" s="182">
        <v>98.978585464333804</v>
      </c>
      <c r="J59" s="182">
        <v>87.084577777777795</v>
      </c>
      <c r="K59" s="182">
        <v>87.084577777777795</v>
      </c>
      <c r="L59" s="182">
        <v>78.398215053763394</v>
      </c>
      <c r="M59" s="182">
        <v>86.644555555555598</v>
      </c>
      <c r="N59" s="182">
        <v>90.958526881720402</v>
      </c>
      <c r="O59" s="182">
        <v>92.267622222222201</v>
      </c>
      <c r="P59" s="182">
        <v>92.390666666666704</v>
      </c>
      <c r="Q59" s="182">
        <v>82.492066666666702</v>
      </c>
      <c r="R59" s="182">
        <v>99.941162226776001</v>
      </c>
    </row>
    <row r="60" spans="2:18" hidden="1" outlineLevel="1" collapsed="1" x14ac:dyDescent="0.25">
      <c r="B60" s="671"/>
      <c r="C60" s="97" t="s">
        <v>113</v>
      </c>
      <c r="D60" s="182">
        <v>39.868204301075302</v>
      </c>
      <c r="E60" s="182">
        <v>48.538108183079103</v>
      </c>
      <c r="F60" s="182">
        <v>57.576322580645197</v>
      </c>
      <c r="G60" s="182">
        <v>60.1678924731183</v>
      </c>
      <c r="H60" s="182">
        <v>56.190919540229899</v>
      </c>
      <c r="I60" s="182">
        <v>50.365317631224798</v>
      </c>
      <c r="J60" s="182">
        <v>43.244644444444397</v>
      </c>
      <c r="K60" s="182">
        <v>43.244644444444397</v>
      </c>
      <c r="L60" s="182">
        <v>34.413172043010697</v>
      </c>
      <c r="M60" s="182">
        <v>32.296555555555599</v>
      </c>
      <c r="N60" s="182">
        <v>30.733612903225801</v>
      </c>
      <c r="O60" s="182">
        <v>30.737111111111101</v>
      </c>
      <c r="P60" s="182">
        <v>30.7848333333333</v>
      </c>
      <c r="Q60" s="182">
        <v>32.695466666666697</v>
      </c>
      <c r="R60" s="182">
        <v>43.041469831511797</v>
      </c>
    </row>
    <row r="61" spans="2:18" hidden="1" outlineLevel="1" collapsed="1" x14ac:dyDescent="0.25">
      <c r="B61" s="671"/>
      <c r="C61" s="97" t="s">
        <v>114</v>
      </c>
      <c r="D61" s="181">
        <v>3.3369032258064499</v>
      </c>
      <c r="E61" s="181">
        <v>3.4568349514563099</v>
      </c>
      <c r="F61" s="181">
        <v>3.71031182795699</v>
      </c>
      <c r="G61" s="181">
        <v>3.5606774193548398</v>
      </c>
      <c r="H61" s="181">
        <v>3.5963333333333298</v>
      </c>
      <c r="I61" s="181">
        <v>3.3186917900403801</v>
      </c>
      <c r="J61" s="181">
        <v>3.23122222222222</v>
      </c>
      <c r="K61" s="181">
        <v>3.23122222222222</v>
      </c>
      <c r="L61" s="181">
        <v>3.3461720430107502</v>
      </c>
      <c r="M61" s="181">
        <v>3.5424444444444401</v>
      </c>
      <c r="N61" s="181">
        <v>3.7839677419354798</v>
      </c>
      <c r="O61" s="181">
        <v>3.84184444444444</v>
      </c>
      <c r="P61" s="181">
        <v>3.8438333333333299</v>
      </c>
      <c r="Q61" s="181">
        <v>3.4009999999999998</v>
      </c>
      <c r="R61" s="181">
        <v>3.5112893897996398</v>
      </c>
    </row>
    <row r="62" spans="2:18" hidden="1" outlineLevel="1" collapsed="1" x14ac:dyDescent="0.25">
      <c r="B62" s="671"/>
      <c r="C62" s="97" t="s">
        <v>115</v>
      </c>
      <c r="D62" s="181">
        <v>7.4653118279569899</v>
      </c>
      <c r="E62" s="181">
        <v>9.8999167822468799</v>
      </c>
      <c r="F62" s="182">
        <v>13.7296021505376</v>
      </c>
      <c r="G62" s="182">
        <v>13.6579569892473</v>
      </c>
      <c r="H62" s="182">
        <v>10.928183908046</v>
      </c>
      <c r="I62" s="181">
        <v>9.9717106325706606</v>
      </c>
      <c r="J62" s="181">
        <v>8.6509777777777792</v>
      </c>
      <c r="K62" s="181">
        <v>8.6509777777777792</v>
      </c>
      <c r="L62" s="181">
        <v>7.4247204301075298</v>
      </c>
      <c r="M62" s="181">
        <v>6.5887777777777803</v>
      </c>
      <c r="N62" s="181">
        <v>8.0777204301075294</v>
      </c>
      <c r="O62" s="181">
        <v>7.9271555555555597</v>
      </c>
      <c r="P62" s="181">
        <v>7.9441666666666704</v>
      </c>
      <c r="Q62" s="181">
        <v>6.5338000000000003</v>
      </c>
      <c r="R62" s="181">
        <v>9.2439076730418908</v>
      </c>
    </row>
    <row r="63" spans="2:18" hidden="1" outlineLevel="1" collapsed="1" x14ac:dyDescent="0.25">
      <c r="B63" s="671"/>
      <c r="C63" s="97" t="s">
        <v>116</v>
      </c>
      <c r="D63" s="182">
        <v>28.9289569892473</v>
      </c>
      <c r="E63" s="182">
        <v>30.296945908460501</v>
      </c>
      <c r="F63" s="182">
        <v>40.897032258064499</v>
      </c>
      <c r="G63" s="182">
        <v>45.051193548387097</v>
      </c>
      <c r="H63" s="182">
        <v>31.915229885057499</v>
      </c>
      <c r="I63" s="182">
        <v>32.663641991924599</v>
      </c>
      <c r="J63" s="182">
        <v>30.625533333333301</v>
      </c>
      <c r="K63" s="182">
        <v>30.625533333333301</v>
      </c>
      <c r="L63" s="182">
        <v>26.360537634408601</v>
      </c>
      <c r="M63" s="182">
        <v>30.953222222222202</v>
      </c>
      <c r="N63" s="182">
        <v>40.789064516129002</v>
      </c>
      <c r="O63" s="182">
        <v>42.499866666666698</v>
      </c>
      <c r="P63" s="182">
        <v>42.569000000000003</v>
      </c>
      <c r="Q63" s="182">
        <v>37.614199999999997</v>
      </c>
      <c r="R63" s="182">
        <v>34.929358834244098</v>
      </c>
    </row>
    <row r="64" spans="2:18" hidden="1" outlineLevel="1" collapsed="1" x14ac:dyDescent="0.25">
      <c r="B64" s="671"/>
      <c r="C64" s="97" t="s">
        <v>117</v>
      </c>
      <c r="D64" s="182">
        <v>40.874462365591398</v>
      </c>
      <c r="E64" s="182">
        <v>48.851848821081802</v>
      </c>
      <c r="F64" s="182">
        <v>65.768698924731197</v>
      </c>
      <c r="G64" s="182">
        <v>66.041021505376307</v>
      </c>
      <c r="H64" s="182">
        <v>58.800816091953997</v>
      </c>
      <c r="I64" s="182">
        <v>51.680017496635301</v>
      </c>
      <c r="J64" s="182">
        <v>43.385599999999997</v>
      </c>
      <c r="K64" s="182">
        <v>43.385599999999997</v>
      </c>
      <c r="L64" s="182">
        <v>35.920741935483903</v>
      </c>
      <c r="M64" s="182">
        <v>40.206777777777802</v>
      </c>
      <c r="N64" s="182">
        <v>47.196870967741901</v>
      </c>
      <c r="O64" s="182">
        <v>46.344133333333303</v>
      </c>
      <c r="P64" s="182">
        <v>46.435000000000002</v>
      </c>
      <c r="Q64" s="182">
        <v>37.880000000000003</v>
      </c>
      <c r="R64" s="182">
        <v>48.592597905282297</v>
      </c>
    </row>
    <row r="65" spans="2:18" hidden="1" outlineLevel="1" collapsed="1" x14ac:dyDescent="0.25">
      <c r="B65" s="671"/>
      <c r="C65" s="97" t="s">
        <v>118</v>
      </c>
      <c r="D65" s="182">
        <v>26.0586989247312</v>
      </c>
      <c r="E65" s="182">
        <v>29.798099861303701</v>
      </c>
      <c r="F65" s="182">
        <v>41.344505376344102</v>
      </c>
      <c r="G65" s="182">
        <v>41.557397849462397</v>
      </c>
      <c r="H65" s="182">
        <v>34.297885057471298</v>
      </c>
      <c r="I65" s="182">
        <v>31.757476446837099</v>
      </c>
      <c r="J65" s="182">
        <v>27.627400000000002</v>
      </c>
      <c r="K65" s="182">
        <v>27.627400000000002</v>
      </c>
      <c r="L65" s="182">
        <v>21.704881720430102</v>
      </c>
      <c r="M65" s="182">
        <v>20.574555555555602</v>
      </c>
      <c r="N65" s="182">
        <v>20.838645161290302</v>
      </c>
      <c r="O65" s="182">
        <v>21.210533333333299</v>
      </c>
      <c r="P65" s="182">
        <v>21.242999999999999</v>
      </c>
      <c r="Q65" s="182">
        <v>20.033999999999999</v>
      </c>
      <c r="R65" s="182">
        <v>28.073044968123899</v>
      </c>
    </row>
    <row r="66" spans="2:18" hidden="1" outlineLevel="1" collapsed="1" x14ac:dyDescent="0.25">
      <c r="B66" s="671"/>
      <c r="C66" s="97" t="s">
        <v>119</v>
      </c>
      <c r="D66" s="182">
        <v>14.1963655913979</v>
      </c>
      <c r="E66" s="182">
        <v>15.4707905686546</v>
      </c>
      <c r="F66" s="182">
        <v>22.4334086021505</v>
      </c>
      <c r="G66" s="182">
        <v>22.787161290322601</v>
      </c>
      <c r="H66" s="182">
        <v>18.469551724137901</v>
      </c>
      <c r="I66" s="182">
        <v>15.845064602960999</v>
      </c>
      <c r="J66" s="182">
        <v>13.774288888888901</v>
      </c>
      <c r="K66" s="182">
        <v>13.774288888888901</v>
      </c>
      <c r="L66" s="182">
        <v>10.067967741935499</v>
      </c>
      <c r="M66" s="182">
        <v>10.0887777777778</v>
      </c>
      <c r="N66" s="182">
        <v>10.484225806451599</v>
      </c>
      <c r="O66" s="182">
        <v>10.331111111111101</v>
      </c>
      <c r="P66" s="182">
        <v>10.343083333333301</v>
      </c>
      <c r="Q66" s="182">
        <v>10.042199999999999</v>
      </c>
      <c r="R66" s="182">
        <v>14.501582308743201</v>
      </c>
    </row>
    <row r="67" spans="2:18" hidden="1" outlineLevel="1" collapsed="1" x14ac:dyDescent="0.25">
      <c r="B67" s="671"/>
      <c r="C67" s="97" t="s">
        <v>120</v>
      </c>
      <c r="D67" s="181">
        <v>3.76882795698925</v>
      </c>
      <c r="E67" s="181">
        <v>4.4062871012482701</v>
      </c>
      <c r="F67" s="181">
        <v>5.8735376344086001</v>
      </c>
      <c r="G67" s="181">
        <v>5.9139247311828003</v>
      </c>
      <c r="H67" s="181">
        <v>5.2626206896551704</v>
      </c>
      <c r="I67" s="181">
        <v>4.1616554508748296</v>
      </c>
      <c r="J67" s="181">
        <v>3.9315777777777798</v>
      </c>
      <c r="K67" s="181">
        <v>3.9315777777777798</v>
      </c>
      <c r="L67" s="182">
        <v>11.2577741935484</v>
      </c>
      <c r="M67" s="182">
        <v>16.832333333333299</v>
      </c>
      <c r="N67" s="182">
        <v>20.634612903225801</v>
      </c>
      <c r="O67" s="182">
        <v>16.7591111111111</v>
      </c>
      <c r="P67" s="182">
        <v>16.760083333333299</v>
      </c>
      <c r="Q67" s="181">
        <v>9.8248666666666704</v>
      </c>
      <c r="R67" s="181">
        <v>9.0763564435336992</v>
      </c>
    </row>
    <row r="68" spans="2:18" hidden="1" outlineLevel="1" collapsed="1" x14ac:dyDescent="0.25">
      <c r="B68" s="671"/>
      <c r="C68" s="97" t="s">
        <v>121</v>
      </c>
      <c r="D68" s="182">
        <v>67.996204301075295</v>
      </c>
      <c r="E68" s="182">
        <v>98.517950069348103</v>
      </c>
      <c r="F68" s="183">
        <v>133.36145161290301</v>
      </c>
      <c r="G68" s="183">
        <v>122.193752688172</v>
      </c>
      <c r="H68" s="183">
        <v>128.731632183908</v>
      </c>
      <c r="I68" s="182">
        <v>98.489356662180398</v>
      </c>
      <c r="J68" s="182">
        <v>76.040666666666695</v>
      </c>
      <c r="K68" s="182">
        <v>76.040666666666695</v>
      </c>
      <c r="L68" s="182">
        <v>51.138548387096797</v>
      </c>
      <c r="M68" s="182">
        <v>53.492333333333299</v>
      </c>
      <c r="N68" s="182">
        <v>50.926752688172002</v>
      </c>
      <c r="O68" s="182">
        <v>50.382577777777797</v>
      </c>
      <c r="P68" s="182">
        <v>50.466583333333297</v>
      </c>
      <c r="Q68" s="182">
        <v>53.951933333333301</v>
      </c>
      <c r="R68" s="182">
        <v>81.977587659380703</v>
      </c>
    </row>
    <row r="69" spans="2:18" hidden="1" outlineLevel="1" collapsed="1" x14ac:dyDescent="0.25">
      <c r="B69" s="671"/>
      <c r="C69" s="97" t="s">
        <v>122</v>
      </c>
      <c r="D69" s="182">
        <v>28.766344086021501</v>
      </c>
      <c r="E69" s="182">
        <v>33.854995839112298</v>
      </c>
      <c r="F69" s="182">
        <v>37.485107526881698</v>
      </c>
      <c r="G69" s="182">
        <v>38.877870967741899</v>
      </c>
      <c r="H69" s="182">
        <v>36.671367816092001</v>
      </c>
      <c r="I69" s="182">
        <v>32.016323014804797</v>
      </c>
      <c r="J69" s="182">
        <v>28.483133333333299</v>
      </c>
      <c r="K69" s="182">
        <v>28.483133333333299</v>
      </c>
      <c r="L69" s="182">
        <v>25.1347204301075</v>
      </c>
      <c r="M69" s="182">
        <v>25.038</v>
      </c>
      <c r="N69" s="182">
        <v>25.770451612903202</v>
      </c>
      <c r="O69" s="182">
        <v>25.9526222222222</v>
      </c>
      <c r="P69" s="182">
        <v>25.992916666666702</v>
      </c>
      <c r="Q69" s="182">
        <v>24.8989333333333</v>
      </c>
      <c r="R69" s="182">
        <v>30.236474043715798</v>
      </c>
    </row>
    <row r="70" spans="2:18" hidden="1" outlineLevel="1" collapsed="1" x14ac:dyDescent="0.25">
      <c r="B70" s="671"/>
      <c r="C70" s="97" t="s">
        <v>123</v>
      </c>
      <c r="D70" s="181">
        <v>3.67878494623656</v>
      </c>
      <c r="E70" s="181">
        <v>4.3041705963938997</v>
      </c>
      <c r="F70" s="181">
        <v>4.9269354838709702</v>
      </c>
      <c r="G70" s="181">
        <v>5.30064516129032</v>
      </c>
      <c r="H70" s="181">
        <v>4.7669425287356297</v>
      </c>
      <c r="I70" s="181">
        <v>4.20952893674293</v>
      </c>
      <c r="J70" s="181">
        <v>3.88144444444444</v>
      </c>
      <c r="K70" s="181">
        <v>3.88144444444444</v>
      </c>
      <c r="L70" s="181">
        <v>2.8924623655913999</v>
      </c>
      <c r="M70" s="181">
        <v>2.8641111111111099</v>
      </c>
      <c r="N70" s="181">
        <v>2.68781720430108</v>
      </c>
      <c r="O70" s="181">
        <v>2.74444444444444</v>
      </c>
      <c r="P70" s="181">
        <v>2.7518333333333298</v>
      </c>
      <c r="Q70" s="181">
        <v>2.8051333333333299</v>
      </c>
      <c r="R70" s="181">
        <v>3.7531925091074698</v>
      </c>
    </row>
    <row r="71" spans="2:18" hidden="1" outlineLevel="1" collapsed="1" x14ac:dyDescent="0.25">
      <c r="B71" s="671"/>
      <c r="C71" s="97" t="s">
        <v>124</v>
      </c>
      <c r="D71" s="182">
        <v>73.8831827956989</v>
      </c>
      <c r="E71" s="182">
        <v>86.141522884882093</v>
      </c>
      <c r="F71" s="182">
        <v>90.804462365591405</v>
      </c>
      <c r="G71" s="182">
        <v>94.808731182795697</v>
      </c>
      <c r="H71" s="182">
        <v>93.914505747126398</v>
      </c>
      <c r="I71" s="182">
        <v>85.673510094212602</v>
      </c>
      <c r="J71" s="182">
        <v>81.128688888888902</v>
      </c>
      <c r="K71" s="182">
        <v>81.128688888888902</v>
      </c>
      <c r="L71" s="182">
        <v>74.333731182795702</v>
      </c>
      <c r="M71" s="182">
        <v>74.393333333333302</v>
      </c>
      <c r="N71" s="182">
        <v>74.936817204301093</v>
      </c>
      <c r="O71" s="182">
        <v>75.076288888888897</v>
      </c>
      <c r="P71" s="182">
        <v>75.202666666666701</v>
      </c>
      <c r="Q71" s="182">
        <v>75.156333333333293</v>
      </c>
      <c r="R71" s="182">
        <v>81.653489071038194</v>
      </c>
    </row>
    <row r="72" spans="2:18" hidden="1" outlineLevel="1" collapsed="1" x14ac:dyDescent="0.25">
      <c r="B72" s="671"/>
      <c r="C72" s="97" t="s">
        <v>125</v>
      </c>
      <c r="D72" s="181">
        <v>8.4560967741935507</v>
      </c>
      <c r="E72" s="182">
        <v>10.6779514563107</v>
      </c>
      <c r="F72" s="182">
        <v>12.6562580645161</v>
      </c>
      <c r="G72" s="182">
        <v>12.515989247311801</v>
      </c>
      <c r="H72" s="182">
        <v>11.268149425287399</v>
      </c>
      <c r="I72" s="181">
        <v>9.5270201884253005</v>
      </c>
      <c r="J72" s="181">
        <v>8.6789333333333296</v>
      </c>
      <c r="K72" s="181">
        <v>8.6789333333333296</v>
      </c>
      <c r="L72" s="181">
        <v>6.3317526881720401</v>
      </c>
      <c r="M72" s="181">
        <v>6.5113333333333303</v>
      </c>
      <c r="N72" s="181">
        <v>6.6802258064516096</v>
      </c>
      <c r="O72" s="181">
        <v>6.6891111111111101</v>
      </c>
      <c r="P72" s="181">
        <v>6.6968333333333296</v>
      </c>
      <c r="Q72" s="181">
        <v>6.6863999999999999</v>
      </c>
      <c r="R72" s="181">
        <v>8.8856187386156602</v>
      </c>
    </row>
    <row r="73" spans="2:18" hidden="1" outlineLevel="1" collapsed="1" x14ac:dyDescent="0.25">
      <c r="B73" s="671"/>
      <c r="C73" s="97" t="s">
        <v>126</v>
      </c>
      <c r="D73" s="182">
        <v>71.420623655914</v>
      </c>
      <c r="E73" s="182">
        <v>90.570816920943102</v>
      </c>
      <c r="F73" s="183">
        <v>102.089698924731</v>
      </c>
      <c r="G73" s="183">
        <v>105.739301075269</v>
      </c>
      <c r="H73" s="182">
        <v>98.392896551724107</v>
      </c>
      <c r="I73" s="182">
        <v>84.018341857335102</v>
      </c>
      <c r="J73" s="182">
        <v>76.232222222222205</v>
      </c>
      <c r="K73" s="182">
        <v>76.232222222222205</v>
      </c>
      <c r="L73" s="182">
        <v>58.601763440860204</v>
      </c>
      <c r="M73" s="182">
        <v>55.905111111111097</v>
      </c>
      <c r="N73" s="182">
        <v>57.379698924731201</v>
      </c>
      <c r="O73" s="182">
        <v>57.522933333333299</v>
      </c>
      <c r="P73" s="182">
        <v>57.5745</v>
      </c>
      <c r="Q73" s="182">
        <v>56.592799999999997</v>
      </c>
      <c r="R73" s="182">
        <v>76.157004895264095</v>
      </c>
    </row>
    <row r="74" spans="2:18" hidden="1" outlineLevel="1" collapsed="1" x14ac:dyDescent="0.25">
      <c r="B74" s="671"/>
      <c r="C74" s="97" t="s">
        <v>127</v>
      </c>
      <c r="D74" s="182">
        <v>22.1972365591398</v>
      </c>
      <c r="E74" s="182">
        <v>24.402785020804401</v>
      </c>
      <c r="F74" s="182">
        <v>30.5116774193548</v>
      </c>
      <c r="G74" s="182">
        <v>32.045462365591398</v>
      </c>
      <c r="H74" s="182">
        <v>27.986057471264399</v>
      </c>
      <c r="I74" s="182">
        <v>25.673846567967701</v>
      </c>
      <c r="J74" s="182">
        <v>22.4562666666667</v>
      </c>
      <c r="K74" s="182">
        <v>22.4562666666667</v>
      </c>
      <c r="L74" s="182">
        <v>20.094247311827999</v>
      </c>
      <c r="M74" s="182">
        <v>22.5736666666667</v>
      </c>
      <c r="N74" s="182">
        <v>26.045924731182801</v>
      </c>
      <c r="O74" s="182">
        <v>25.361911111111102</v>
      </c>
      <c r="P74" s="182">
        <v>25.404333333333302</v>
      </c>
      <c r="Q74" s="182">
        <v>21.050533333333298</v>
      </c>
      <c r="R74" s="182">
        <v>25.045241803278699</v>
      </c>
    </row>
    <row r="75" spans="2:18" hidden="1" outlineLevel="1" collapsed="1" x14ac:dyDescent="0.25">
      <c r="B75" s="671"/>
      <c r="C75" s="97" t="s">
        <v>128</v>
      </c>
      <c r="D75" s="182">
        <v>22.543301075268801</v>
      </c>
      <c r="E75" s="182">
        <v>26.4490762829404</v>
      </c>
      <c r="F75" s="182">
        <v>34.602677419354798</v>
      </c>
      <c r="G75" s="182">
        <v>34.485860215053798</v>
      </c>
      <c r="H75" s="182">
        <v>28.467643678160901</v>
      </c>
      <c r="I75" s="182">
        <v>26.618877523553198</v>
      </c>
      <c r="J75" s="182">
        <v>23.332688888888899</v>
      </c>
      <c r="K75" s="182">
        <v>23.332688888888899</v>
      </c>
      <c r="L75" s="182">
        <v>20.5909892473118</v>
      </c>
      <c r="M75" s="182">
        <v>22.216999999999999</v>
      </c>
      <c r="N75" s="182">
        <v>24.062698924731201</v>
      </c>
      <c r="O75" s="182">
        <v>24.199444444444399</v>
      </c>
      <c r="P75" s="182">
        <v>24.235583333333299</v>
      </c>
      <c r="Q75" s="182">
        <v>20.814</v>
      </c>
      <c r="R75" s="182">
        <v>25.712390938069198</v>
      </c>
    </row>
    <row r="76" spans="2:18" hidden="1" outlineLevel="1" collapsed="1" x14ac:dyDescent="0.25">
      <c r="B76" s="671"/>
      <c r="C76" s="97" t="s">
        <v>129</v>
      </c>
      <c r="D76" s="181">
        <v>6.4960322580645196</v>
      </c>
      <c r="E76" s="181">
        <v>7.7253009708737901</v>
      </c>
      <c r="F76" s="181">
        <v>8.4470752688171995</v>
      </c>
      <c r="G76" s="181">
        <v>8.67090322580645</v>
      </c>
      <c r="H76" s="181">
        <v>8.1152068965517206</v>
      </c>
      <c r="I76" s="181">
        <v>7.2259071332436102</v>
      </c>
      <c r="J76" s="181">
        <v>6.4749999999999996</v>
      </c>
      <c r="K76" s="181">
        <v>6.4749999999999996</v>
      </c>
      <c r="L76" s="181">
        <v>5.2587849462365597</v>
      </c>
      <c r="M76" s="181">
        <v>4.9957777777777803</v>
      </c>
      <c r="N76" s="181">
        <v>5.3749462365591398</v>
      </c>
      <c r="O76" s="181">
        <v>5.3860444444444404</v>
      </c>
      <c r="P76" s="181">
        <v>5.39258333333333</v>
      </c>
      <c r="Q76" s="181">
        <v>5.1574666666666698</v>
      </c>
      <c r="R76" s="181">
        <v>6.6085335837887103</v>
      </c>
    </row>
    <row r="77" spans="2:18" hidden="1" outlineLevel="1" collapsed="1" x14ac:dyDescent="0.25">
      <c r="B77" s="671"/>
      <c r="C77" s="97" t="s">
        <v>130</v>
      </c>
      <c r="D77" s="181">
        <v>8.3236559139784894E-2</v>
      </c>
      <c r="E77" s="181">
        <v>0.106328710124827</v>
      </c>
      <c r="F77" s="181">
        <v>0.15037634408602099</v>
      </c>
      <c r="G77" s="181">
        <v>0.150354838709677</v>
      </c>
      <c r="H77" s="181">
        <v>0.13302298850574701</v>
      </c>
      <c r="I77" s="181">
        <v>0.106679676985195</v>
      </c>
      <c r="J77" s="181">
        <v>8.7577777777777796E-2</v>
      </c>
      <c r="K77" s="181">
        <v>8.7577777777777796E-2</v>
      </c>
      <c r="L77" s="181">
        <v>6.7236559139784893E-2</v>
      </c>
      <c r="M77" s="181">
        <v>6.4888888888888899E-2</v>
      </c>
      <c r="N77" s="181">
        <v>6.7913978494623703E-2</v>
      </c>
      <c r="O77" s="181">
        <v>6.4622222222222206E-2</v>
      </c>
      <c r="P77" s="181">
        <v>6.4666666666666706E-2</v>
      </c>
      <c r="Q77" s="181">
        <v>6.0133333333333303E-2</v>
      </c>
      <c r="R77" s="181">
        <v>9.5161885245901606E-2</v>
      </c>
    </row>
    <row r="78" spans="2:18" hidden="1" outlineLevel="1" collapsed="1" x14ac:dyDescent="0.25">
      <c r="B78" s="671"/>
      <c r="C78" s="97" t="s">
        <v>131</v>
      </c>
      <c r="D78" s="181">
        <v>8.1164838709677394</v>
      </c>
      <c r="E78" s="181">
        <v>9.3834313453536708</v>
      </c>
      <c r="F78" s="182">
        <v>11.0481182795699</v>
      </c>
      <c r="G78" s="182">
        <v>11.677064516129001</v>
      </c>
      <c r="H78" s="182">
        <v>10.487885057471299</v>
      </c>
      <c r="I78" s="181">
        <v>8.97344145356662</v>
      </c>
      <c r="J78" s="181">
        <v>8.4787555555555496</v>
      </c>
      <c r="K78" s="181">
        <v>8.4787555555555496</v>
      </c>
      <c r="L78" s="181">
        <v>7.1910430107526899</v>
      </c>
      <c r="M78" s="181">
        <v>7.1774444444444496</v>
      </c>
      <c r="N78" s="181">
        <v>7.5661612903225803</v>
      </c>
      <c r="O78" s="181">
        <v>7.31531111111111</v>
      </c>
      <c r="P78" s="181">
        <v>7.3280833333333302</v>
      </c>
      <c r="Q78" s="181">
        <v>7.1731333333333298</v>
      </c>
      <c r="R78" s="181">
        <v>8.7138507513661203</v>
      </c>
    </row>
    <row r="79" spans="2:18" hidden="1" outlineLevel="1" collapsed="1" x14ac:dyDescent="0.25">
      <c r="B79" s="671"/>
      <c r="C79" s="97" t="s">
        <v>132</v>
      </c>
      <c r="D79" s="182">
        <v>35.6050537634409</v>
      </c>
      <c r="E79" s="182">
        <v>46.188454923717103</v>
      </c>
      <c r="F79" s="182">
        <v>57.668537634408601</v>
      </c>
      <c r="G79" s="182">
        <v>52.821086021505401</v>
      </c>
      <c r="H79" s="182">
        <v>48.558057471264398</v>
      </c>
      <c r="I79" s="182">
        <v>43.3396958277254</v>
      </c>
      <c r="J79" s="182">
        <v>40.392933333333303</v>
      </c>
      <c r="K79" s="182">
        <v>40.392933333333303</v>
      </c>
      <c r="L79" s="182">
        <v>43.3766344086022</v>
      </c>
      <c r="M79" s="182">
        <v>40.234999999999999</v>
      </c>
      <c r="N79" s="182">
        <v>45.058559139784897</v>
      </c>
      <c r="O79" s="182">
        <v>44.345955555555598</v>
      </c>
      <c r="P79" s="182">
        <v>44.368166666666703</v>
      </c>
      <c r="Q79" s="182">
        <v>36.6606666666667</v>
      </c>
      <c r="R79" s="182">
        <v>44.540028916211298</v>
      </c>
    </row>
    <row r="80" spans="2:18" hidden="1" outlineLevel="1" collapsed="1" x14ac:dyDescent="0.25">
      <c r="B80" s="671"/>
      <c r="C80" s="97" t="s">
        <v>133</v>
      </c>
      <c r="D80" s="181">
        <v>7.3178172043010798</v>
      </c>
      <c r="E80" s="181">
        <v>9.4231497919556197</v>
      </c>
      <c r="F80" s="182">
        <v>13.031161290322601</v>
      </c>
      <c r="G80" s="182">
        <v>12.878064516128999</v>
      </c>
      <c r="H80" s="182">
        <v>10.7182298850575</v>
      </c>
      <c r="I80" s="181">
        <v>9.5034710632570594</v>
      </c>
      <c r="J80" s="181">
        <v>8.5390444444444409</v>
      </c>
      <c r="K80" s="181">
        <v>8.5390444444444409</v>
      </c>
      <c r="L80" s="181">
        <v>6.6713655913978496</v>
      </c>
      <c r="M80" s="181">
        <v>6.1107777777777796</v>
      </c>
      <c r="N80" s="181">
        <v>8.6930430107526906</v>
      </c>
      <c r="O80" s="181">
        <v>8.6472444444444392</v>
      </c>
      <c r="P80" s="181">
        <v>8.6698333333333295</v>
      </c>
      <c r="Q80" s="181">
        <v>7.7670666666666701</v>
      </c>
      <c r="R80" s="181">
        <v>9.1131013205828797</v>
      </c>
    </row>
    <row r="81" spans="2:18" hidden="1" outlineLevel="1" collapsed="1" x14ac:dyDescent="0.25">
      <c r="B81" s="671"/>
      <c r="C81" s="97" t="s">
        <v>134</v>
      </c>
      <c r="D81" s="181">
        <v>4.4379354838709704</v>
      </c>
      <c r="E81" s="181">
        <v>2.8295270457697601</v>
      </c>
      <c r="F81" s="181">
        <v>4.0447096774193598</v>
      </c>
      <c r="G81" s="181">
        <v>4.15459139784946</v>
      </c>
      <c r="H81" s="181">
        <v>3.2820229885057501</v>
      </c>
      <c r="I81" s="181">
        <v>2.4291063257065901</v>
      </c>
      <c r="J81" s="181">
        <v>3.80731111111111</v>
      </c>
      <c r="K81" s="181">
        <v>3.80731111111111</v>
      </c>
      <c r="L81" s="181">
        <v>6.1940215053763499</v>
      </c>
      <c r="M81" s="181">
        <v>8.56111111111111</v>
      </c>
      <c r="N81" s="182">
        <v>10.4526129032258</v>
      </c>
      <c r="O81" s="181">
        <v>9.7964666666666709</v>
      </c>
      <c r="P81" s="181">
        <v>9.8049999999999997</v>
      </c>
      <c r="Q81" s="181">
        <v>7.1028000000000002</v>
      </c>
      <c r="R81" s="181">
        <v>5.6042271174863396</v>
      </c>
    </row>
    <row r="82" spans="2:18" hidden="1" outlineLevel="1" collapsed="1" x14ac:dyDescent="0.25">
      <c r="B82" s="671"/>
      <c r="C82" s="97" t="s">
        <v>135</v>
      </c>
      <c r="D82" s="182">
        <v>34.275462365591402</v>
      </c>
      <c r="E82" s="182">
        <v>46.808861303744798</v>
      </c>
      <c r="F82" s="182">
        <v>55.746903225806399</v>
      </c>
      <c r="G82" s="182">
        <v>54.093827956989202</v>
      </c>
      <c r="H82" s="182">
        <v>50.509597701149403</v>
      </c>
      <c r="I82" s="182">
        <v>43.672226110363397</v>
      </c>
      <c r="J82" s="182">
        <v>36.261155555555597</v>
      </c>
      <c r="K82" s="182">
        <v>36.261155555555597</v>
      </c>
      <c r="L82" s="182">
        <v>27.253677419354801</v>
      </c>
      <c r="M82" s="182">
        <v>28.425555555555601</v>
      </c>
      <c r="N82" s="182">
        <v>32.290311827956998</v>
      </c>
      <c r="O82" s="182">
        <v>32.316355555555603</v>
      </c>
      <c r="P82" s="182">
        <v>32.367416666666699</v>
      </c>
      <c r="Q82" s="182">
        <v>32.985599999999998</v>
      </c>
      <c r="R82" s="182">
        <v>39.533532445355199</v>
      </c>
    </row>
    <row r="83" spans="2:18" hidden="1" outlineLevel="1" collapsed="1" x14ac:dyDescent="0.25">
      <c r="B83" s="671"/>
      <c r="C83" s="97" t="s">
        <v>136</v>
      </c>
      <c r="D83" s="182">
        <v>53.670731182795699</v>
      </c>
      <c r="E83" s="182">
        <v>59.970420249653301</v>
      </c>
      <c r="F83" s="182">
        <v>68.837440860215096</v>
      </c>
      <c r="G83" s="182">
        <v>73.006935483871004</v>
      </c>
      <c r="H83" s="182">
        <v>70.215482758620695</v>
      </c>
      <c r="I83" s="182">
        <v>61.291617765814301</v>
      </c>
      <c r="J83" s="182">
        <v>56.3508</v>
      </c>
      <c r="K83" s="182">
        <v>56.3508</v>
      </c>
      <c r="L83" s="182">
        <v>55.702258064516101</v>
      </c>
      <c r="M83" s="182">
        <v>58.092333333333301</v>
      </c>
      <c r="N83" s="182">
        <v>63.063397849462397</v>
      </c>
      <c r="O83" s="182">
        <v>62.461133333333301</v>
      </c>
      <c r="P83" s="182">
        <v>62.518500000000003</v>
      </c>
      <c r="Q83" s="182">
        <v>57.903133333333301</v>
      </c>
      <c r="R83" s="182">
        <v>61.709429986338797</v>
      </c>
    </row>
    <row r="84" spans="2:18" hidden="1" outlineLevel="1" collapsed="1" x14ac:dyDescent="0.25">
      <c r="B84" s="671"/>
      <c r="C84" s="97" t="s">
        <v>137</v>
      </c>
      <c r="D84" s="182">
        <v>24.943580645161301</v>
      </c>
      <c r="E84" s="182">
        <v>33.775368932038802</v>
      </c>
      <c r="F84" s="182">
        <v>36.8905806451613</v>
      </c>
      <c r="G84" s="182">
        <v>40.371118279569899</v>
      </c>
      <c r="H84" s="182">
        <v>36.017781609195403</v>
      </c>
      <c r="I84" s="182">
        <v>31.4581372812921</v>
      </c>
      <c r="J84" s="182">
        <v>26.451044444444399</v>
      </c>
      <c r="K84" s="182">
        <v>26.451044444444399</v>
      </c>
      <c r="L84" s="182">
        <v>21.0156021505376</v>
      </c>
      <c r="M84" s="182">
        <v>19.7305555555556</v>
      </c>
      <c r="N84" s="182">
        <v>19.914376344086001</v>
      </c>
      <c r="O84" s="182">
        <v>19.816955555555602</v>
      </c>
      <c r="P84" s="182">
        <v>19.842916666666699</v>
      </c>
      <c r="Q84" s="182">
        <v>20.514666666666699</v>
      </c>
      <c r="R84" s="182">
        <v>27.557097108378901</v>
      </c>
    </row>
    <row r="85" spans="2:18" hidden="1" outlineLevel="1" collapsed="1" x14ac:dyDescent="0.25">
      <c r="B85" s="671"/>
      <c r="C85" s="97" t="s">
        <v>138</v>
      </c>
      <c r="D85" s="181">
        <v>5.8642688172042998</v>
      </c>
      <c r="E85" s="181">
        <v>9.2808959778085995</v>
      </c>
      <c r="F85" s="182">
        <v>12.646204301075301</v>
      </c>
      <c r="G85" s="182">
        <v>11.8910752688172</v>
      </c>
      <c r="H85" s="182">
        <v>10.4655057471264</v>
      </c>
      <c r="I85" s="181">
        <v>7.4367335127859997</v>
      </c>
      <c r="J85" s="181">
        <v>5.79788888888889</v>
      </c>
      <c r="K85" s="181">
        <v>5.79788888888889</v>
      </c>
      <c r="L85" s="181">
        <v>5.2048064516128996</v>
      </c>
      <c r="M85" s="181">
        <v>5.2186666666666701</v>
      </c>
      <c r="N85" s="181">
        <v>5.9770752688171997</v>
      </c>
      <c r="O85" s="181">
        <v>5.7975555555555598</v>
      </c>
      <c r="P85" s="181">
        <v>5.8039166666666704</v>
      </c>
      <c r="Q85" s="181">
        <v>5.1460666666666697</v>
      </c>
      <c r="R85" s="181">
        <v>7.5582872267759598</v>
      </c>
    </row>
    <row r="86" spans="2:18" hidden="1" outlineLevel="1" collapsed="1" x14ac:dyDescent="0.25">
      <c r="B86" s="671"/>
      <c r="C86" s="97" t="s">
        <v>139</v>
      </c>
      <c r="D86" s="182">
        <v>10.2940537634409</v>
      </c>
      <c r="E86" s="182">
        <v>12.4898904299584</v>
      </c>
      <c r="F86" s="182">
        <v>15.542838709677399</v>
      </c>
      <c r="G86" s="182">
        <v>16.029021505376299</v>
      </c>
      <c r="H86" s="182">
        <v>13.723908045977</v>
      </c>
      <c r="I86" s="182">
        <v>12.0574764468371</v>
      </c>
      <c r="J86" s="182">
        <v>10.756133333333301</v>
      </c>
      <c r="K86" s="182">
        <v>10.756133333333301</v>
      </c>
      <c r="L86" s="181">
        <v>7.4141827956989204</v>
      </c>
      <c r="M86" s="181">
        <v>7.61188888888889</v>
      </c>
      <c r="N86" s="181">
        <v>7.3327634408602096</v>
      </c>
      <c r="O86" s="181">
        <v>7.4432666666666698</v>
      </c>
      <c r="P86" s="181">
        <v>7.4532499999999997</v>
      </c>
      <c r="Q86" s="181">
        <v>7.1577333333333302</v>
      </c>
      <c r="R86" s="182">
        <v>10.650716302367901</v>
      </c>
    </row>
    <row r="87" spans="2:18" hidden="1" outlineLevel="1" collapsed="1" x14ac:dyDescent="0.25">
      <c r="B87" s="671"/>
      <c r="C87" s="97" t="s">
        <v>140</v>
      </c>
      <c r="D87" s="182">
        <v>66.372075268817198</v>
      </c>
      <c r="E87" s="182">
        <v>72.4601803051318</v>
      </c>
      <c r="F87" s="182">
        <v>89.823548387096807</v>
      </c>
      <c r="G87" s="182">
        <v>89.262075268817199</v>
      </c>
      <c r="H87" s="182">
        <v>80.594252873563207</v>
      </c>
      <c r="I87" s="182">
        <v>72.367768506056507</v>
      </c>
      <c r="J87" s="182">
        <v>69.887</v>
      </c>
      <c r="K87" s="182">
        <v>69.887</v>
      </c>
      <c r="L87" s="182">
        <v>68.692516129032299</v>
      </c>
      <c r="M87" s="182">
        <v>73.314777777777806</v>
      </c>
      <c r="N87" s="182">
        <v>79.440290322580694</v>
      </c>
      <c r="O87" s="182">
        <v>77.347688888888896</v>
      </c>
      <c r="P87" s="182">
        <v>77.466416666666703</v>
      </c>
      <c r="Q87" s="182">
        <v>65.380200000000002</v>
      </c>
      <c r="R87" s="182">
        <v>75.445044854280496</v>
      </c>
    </row>
    <row r="88" spans="2:18" hidden="1" outlineLevel="1" collapsed="1" x14ac:dyDescent="0.25">
      <c r="B88" s="671"/>
      <c r="C88" s="97" t="s">
        <v>141</v>
      </c>
      <c r="D88" s="182">
        <v>12.5564623655914</v>
      </c>
      <c r="E88" s="182">
        <v>15.9455922330097</v>
      </c>
      <c r="F88" s="182">
        <v>17.661236559139802</v>
      </c>
      <c r="G88" s="182">
        <v>18.110924731182799</v>
      </c>
      <c r="H88" s="182">
        <v>17.1734482758621</v>
      </c>
      <c r="I88" s="182">
        <v>15.186602960968999</v>
      </c>
      <c r="J88" s="182">
        <v>13.0491333333333</v>
      </c>
      <c r="K88" s="182">
        <v>13.0491333333333</v>
      </c>
      <c r="L88" s="182">
        <v>10.542602150537601</v>
      </c>
      <c r="M88" s="182">
        <v>10.253222222222201</v>
      </c>
      <c r="N88" s="181">
        <v>9.9922473118279598</v>
      </c>
      <c r="O88" s="182">
        <v>10.011377777777801</v>
      </c>
      <c r="P88" s="182">
        <v>10.0210833333333</v>
      </c>
      <c r="Q88" s="182">
        <v>10.5984</v>
      </c>
      <c r="R88" s="182">
        <v>13.4139683515483</v>
      </c>
    </row>
    <row r="89" spans="2:18" hidden="1" outlineLevel="1" collapsed="1" x14ac:dyDescent="0.25">
      <c r="B89" s="671"/>
      <c r="C89" s="97" t="s">
        <v>142</v>
      </c>
      <c r="D89" s="181">
        <v>3.68938709677419</v>
      </c>
      <c r="E89" s="181">
        <v>4.1509999999999998</v>
      </c>
      <c r="F89" s="181">
        <v>4.9930322580645203</v>
      </c>
      <c r="G89" s="181">
        <v>5.0458387096774198</v>
      </c>
      <c r="H89" s="181">
        <v>4.7091264367816104</v>
      </c>
      <c r="I89" s="181">
        <v>4.3678882907133296</v>
      </c>
      <c r="J89" s="181">
        <v>3.73555555555556</v>
      </c>
      <c r="K89" s="181">
        <v>3.73555555555556</v>
      </c>
      <c r="L89" s="181">
        <v>3.2437741935483899</v>
      </c>
      <c r="M89" s="181">
        <v>3.1179999999999999</v>
      </c>
      <c r="N89" s="181">
        <v>3.0699677419354798</v>
      </c>
      <c r="O89" s="181">
        <v>3.0931777777777798</v>
      </c>
      <c r="P89" s="181">
        <v>3.0980833333333302</v>
      </c>
      <c r="Q89" s="181">
        <v>3.0843333333333298</v>
      </c>
      <c r="R89" s="181">
        <v>3.8576388888888902</v>
      </c>
    </row>
    <row r="90" spans="2:18" hidden="1" outlineLevel="1" collapsed="1" x14ac:dyDescent="0.25">
      <c r="B90" s="671"/>
      <c r="C90" s="97" t="s">
        <v>143</v>
      </c>
      <c r="D90" s="182">
        <v>63.8955268817204</v>
      </c>
      <c r="E90" s="182">
        <v>80.949381414701804</v>
      </c>
      <c r="F90" s="182">
        <v>91.520290322580607</v>
      </c>
      <c r="G90" s="182">
        <v>92.1194731182796</v>
      </c>
      <c r="H90" s="182">
        <v>89.005862068965499</v>
      </c>
      <c r="I90" s="182">
        <v>73.705304172274595</v>
      </c>
      <c r="J90" s="182">
        <v>64.658955555555593</v>
      </c>
      <c r="K90" s="182">
        <v>64.658955555555593</v>
      </c>
      <c r="L90" s="182">
        <v>52.0171505376344</v>
      </c>
      <c r="M90" s="182">
        <v>51.858777777777803</v>
      </c>
      <c r="N90" s="182">
        <v>53.980591397849501</v>
      </c>
      <c r="O90" s="182">
        <v>54.933666666666703</v>
      </c>
      <c r="P90" s="182">
        <v>55.0075</v>
      </c>
      <c r="Q90" s="182">
        <v>52.475200000000001</v>
      </c>
      <c r="R90" s="182">
        <v>68.383209585610203</v>
      </c>
    </row>
    <row r="91" spans="2:18" hidden="1" outlineLevel="1" collapsed="1" x14ac:dyDescent="0.25">
      <c r="B91" s="671"/>
      <c r="C91" s="97" t="s">
        <v>144</v>
      </c>
      <c r="D91" s="182">
        <v>41.252827956989201</v>
      </c>
      <c r="E91" s="182">
        <v>47.819335644937603</v>
      </c>
      <c r="F91" s="182">
        <v>55.273924731182802</v>
      </c>
      <c r="G91" s="182">
        <v>56.4505268817204</v>
      </c>
      <c r="H91" s="182">
        <v>54.627816091954003</v>
      </c>
      <c r="I91" s="182">
        <v>50.251998654105002</v>
      </c>
      <c r="J91" s="182">
        <v>43.455866666666701</v>
      </c>
      <c r="K91" s="182">
        <v>43.455866666666701</v>
      </c>
      <c r="L91" s="182">
        <v>36.534537634408601</v>
      </c>
      <c r="M91" s="182">
        <v>34.534777777777798</v>
      </c>
      <c r="N91" s="182">
        <v>33.424279569892498</v>
      </c>
      <c r="O91" s="182">
        <v>33.3783777777778</v>
      </c>
      <c r="P91" s="182">
        <v>33.3973333333333</v>
      </c>
      <c r="Q91" s="182">
        <v>34.576466666666697</v>
      </c>
      <c r="R91" s="182">
        <v>43.4414280510018</v>
      </c>
    </row>
    <row r="92" spans="2:18" hidden="1" outlineLevel="1" collapsed="1" x14ac:dyDescent="0.25">
      <c r="B92" s="671"/>
      <c r="C92" s="97" t="s">
        <v>145</v>
      </c>
      <c r="D92" s="182">
        <v>17.615408602150499</v>
      </c>
      <c r="E92" s="182">
        <v>20.417785020804398</v>
      </c>
      <c r="F92" s="182">
        <v>27.696225806451601</v>
      </c>
      <c r="G92" s="182">
        <v>27.288419354838702</v>
      </c>
      <c r="H92" s="182">
        <v>21.799724137931001</v>
      </c>
      <c r="I92" s="182">
        <v>20.538170928667601</v>
      </c>
      <c r="J92" s="182">
        <v>18.529333333333302</v>
      </c>
      <c r="K92" s="182">
        <v>18.529333333333302</v>
      </c>
      <c r="L92" s="182">
        <v>17.329161290322599</v>
      </c>
      <c r="M92" s="182">
        <v>18.198</v>
      </c>
      <c r="N92" s="182">
        <v>19.753473118279601</v>
      </c>
      <c r="O92" s="182">
        <v>19.489355555555601</v>
      </c>
      <c r="P92" s="182">
        <v>19.510166666666699</v>
      </c>
      <c r="Q92" s="182">
        <v>16.3184</v>
      </c>
      <c r="R92" s="182">
        <v>20.4301698542805</v>
      </c>
    </row>
    <row r="93" spans="2:18" hidden="1" outlineLevel="1" collapsed="1" x14ac:dyDescent="0.25">
      <c r="B93" s="671"/>
      <c r="C93" s="97" t="s">
        <v>146</v>
      </c>
      <c r="D93" s="182">
        <v>82.294021505376307</v>
      </c>
      <c r="E93" s="182">
        <v>93.023528432732306</v>
      </c>
      <c r="F93" s="183">
        <v>125.676774193548</v>
      </c>
      <c r="G93" s="183">
        <v>124.87588172043</v>
      </c>
      <c r="H93" s="182">
        <v>99.809804597701103</v>
      </c>
      <c r="I93" s="182">
        <v>90.639951547779305</v>
      </c>
      <c r="J93" s="182">
        <v>82.011866666666705</v>
      </c>
      <c r="K93" s="182">
        <v>82.011866666666705</v>
      </c>
      <c r="L93" s="182">
        <v>86.897118279569895</v>
      </c>
      <c r="M93" s="182">
        <v>95.523111111111106</v>
      </c>
      <c r="N93" s="183">
        <v>110.39543010752701</v>
      </c>
      <c r="O93" s="183">
        <v>108.322533333333</v>
      </c>
      <c r="P93" s="183">
        <v>108.509</v>
      </c>
      <c r="Q93" s="182">
        <v>86.709733333333304</v>
      </c>
      <c r="R93" s="182">
        <v>98.955648451730397</v>
      </c>
    </row>
    <row r="94" spans="2:18" hidden="1" outlineLevel="1" collapsed="1" x14ac:dyDescent="0.25">
      <c r="B94" s="671"/>
      <c r="C94" s="97" t="s">
        <v>147</v>
      </c>
      <c r="D94" s="181">
        <v>7.8895376344086001</v>
      </c>
      <c r="E94" s="181">
        <v>9.8328723994452094</v>
      </c>
      <c r="F94" s="182">
        <v>11.9459892473118</v>
      </c>
      <c r="G94" s="182">
        <v>12.1474623655914</v>
      </c>
      <c r="H94" s="182">
        <v>11.349908045976999</v>
      </c>
      <c r="I94" s="181">
        <v>9.5424037685060608</v>
      </c>
      <c r="J94" s="181">
        <v>8.2363999999999997</v>
      </c>
      <c r="K94" s="181">
        <v>8.2363999999999997</v>
      </c>
      <c r="L94" s="181">
        <v>7.32967741935484</v>
      </c>
      <c r="M94" s="181">
        <v>7.6074444444444396</v>
      </c>
      <c r="N94" s="181">
        <v>8.3636666666666706</v>
      </c>
      <c r="O94" s="181">
        <v>7.7873777777777802</v>
      </c>
      <c r="P94" s="181">
        <v>7.7975833333333302</v>
      </c>
      <c r="Q94" s="181">
        <v>7.2023333333333301</v>
      </c>
      <c r="R94" s="181">
        <v>9.1007753870674009</v>
      </c>
    </row>
    <row r="95" spans="2:18" hidden="1" outlineLevel="1" collapsed="1" x14ac:dyDescent="0.25">
      <c r="B95" s="671"/>
      <c r="C95" s="97" t="s">
        <v>148</v>
      </c>
      <c r="D95" s="182">
        <v>18.743440860215099</v>
      </c>
      <c r="E95" s="182">
        <v>16.741972260749002</v>
      </c>
      <c r="F95" s="182">
        <v>19.199903225806501</v>
      </c>
      <c r="G95" s="182">
        <v>19.174634408602099</v>
      </c>
      <c r="H95" s="182">
        <v>18.1643333333333</v>
      </c>
      <c r="I95" s="182">
        <v>16.346928667563901</v>
      </c>
      <c r="J95" s="182">
        <v>24.208066666666699</v>
      </c>
      <c r="K95" s="182">
        <v>24.208066666666699</v>
      </c>
      <c r="L95" s="182">
        <v>49.019236559139799</v>
      </c>
      <c r="M95" s="182">
        <v>65.227666666666707</v>
      </c>
      <c r="N95" s="182">
        <v>68.977741935483905</v>
      </c>
      <c r="O95" s="182">
        <v>62.490777777777801</v>
      </c>
      <c r="P95" s="182">
        <v>62.487833333333299</v>
      </c>
      <c r="Q95" s="182">
        <v>45.244133333333302</v>
      </c>
      <c r="R95" s="182">
        <v>35.360444672131102</v>
      </c>
    </row>
    <row r="96" spans="2:18" hidden="1" outlineLevel="1" collapsed="1" x14ac:dyDescent="0.25">
      <c r="B96" s="671"/>
      <c r="C96" s="97" t="s">
        <v>149</v>
      </c>
      <c r="D96" s="181">
        <v>1.72087096774194</v>
      </c>
      <c r="E96" s="181">
        <v>1.91338973647712</v>
      </c>
      <c r="F96" s="181">
        <v>2.9129247311827999</v>
      </c>
      <c r="G96" s="181">
        <v>2.9381827956989199</v>
      </c>
      <c r="H96" s="181">
        <v>2.46701149425287</v>
      </c>
      <c r="I96" s="181">
        <v>1.9843176312247599</v>
      </c>
      <c r="J96" s="181">
        <v>2.2207555555555598</v>
      </c>
      <c r="K96" s="181">
        <v>2.2207555555555598</v>
      </c>
      <c r="L96" s="181">
        <v>2.7902473118279598</v>
      </c>
      <c r="M96" s="181">
        <v>3.47211111111111</v>
      </c>
      <c r="N96" s="181">
        <v>3.4888064516128998</v>
      </c>
      <c r="O96" s="181">
        <v>3.1553777777777801</v>
      </c>
      <c r="P96" s="181">
        <v>3.1588333333333298</v>
      </c>
      <c r="Q96" s="181">
        <v>2.0912666666666699</v>
      </c>
      <c r="R96" s="181">
        <v>2.5989997723133</v>
      </c>
    </row>
    <row r="97" spans="2:18" hidden="1" outlineLevel="1" collapsed="1" x14ac:dyDescent="0.25">
      <c r="B97" s="671"/>
      <c r="C97" s="97" t="s">
        <v>150</v>
      </c>
      <c r="D97" s="182">
        <v>32.972956989247301</v>
      </c>
      <c r="E97" s="182">
        <v>40.214785020804399</v>
      </c>
      <c r="F97" s="182">
        <v>45.351967741935503</v>
      </c>
      <c r="G97" s="182">
        <v>43.044494623655901</v>
      </c>
      <c r="H97" s="182">
        <v>42.477333333333299</v>
      </c>
      <c r="I97" s="182">
        <v>37.472729475100898</v>
      </c>
      <c r="J97" s="182">
        <v>34.263222222222197</v>
      </c>
      <c r="K97" s="182">
        <v>34.263222222222197</v>
      </c>
      <c r="L97" s="182">
        <v>31.611204301075301</v>
      </c>
      <c r="M97" s="182">
        <v>31.681333333333299</v>
      </c>
      <c r="N97" s="182">
        <v>35.676967741935499</v>
      </c>
      <c r="O97" s="182">
        <v>35.640822222222198</v>
      </c>
      <c r="P97" s="182">
        <v>35.710666666666697</v>
      </c>
      <c r="Q97" s="182">
        <v>31.995000000000001</v>
      </c>
      <c r="R97" s="182">
        <v>36.865054872495399</v>
      </c>
    </row>
    <row r="98" spans="2:18" hidden="1" outlineLevel="1" collapsed="1" x14ac:dyDescent="0.25">
      <c r="B98" s="671"/>
      <c r="C98" s="97" t="s">
        <v>151</v>
      </c>
      <c r="D98" s="181">
        <v>2.8682688172042998</v>
      </c>
      <c r="E98" s="181">
        <v>3.26607628294036</v>
      </c>
      <c r="F98" s="181">
        <v>3.71796774193548</v>
      </c>
      <c r="G98" s="181">
        <v>3.7401720430107499</v>
      </c>
      <c r="H98" s="181">
        <v>3.48590804597701</v>
      </c>
      <c r="I98" s="181">
        <v>3.2330753701211301</v>
      </c>
      <c r="J98" s="181">
        <v>3.0281111111111101</v>
      </c>
      <c r="K98" s="181">
        <v>3.0281111111111101</v>
      </c>
      <c r="L98" s="181">
        <v>2.6432258064516101</v>
      </c>
      <c r="M98" s="181">
        <v>2.4470000000000001</v>
      </c>
      <c r="N98" s="181">
        <v>2.6053010752688199</v>
      </c>
      <c r="O98" s="181">
        <v>2.6703777777777802</v>
      </c>
      <c r="P98" s="181">
        <v>2.6743333333333301</v>
      </c>
      <c r="Q98" s="181">
        <v>2.6982666666666701</v>
      </c>
      <c r="R98" s="181">
        <v>3.0332504553734099</v>
      </c>
    </row>
    <row r="99" spans="2:18" hidden="1" outlineLevel="1" collapsed="1" x14ac:dyDescent="0.25">
      <c r="B99" s="671"/>
      <c r="C99" s="97" t="s">
        <v>152</v>
      </c>
      <c r="D99" s="182">
        <v>16.1331827956989</v>
      </c>
      <c r="E99" s="182">
        <v>16.039485436893202</v>
      </c>
      <c r="F99" s="182">
        <v>16.1166451612903</v>
      </c>
      <c r="G99" s="182">
        <v>16.213096774193499</v>
      </c>
      <c r="H99" s="182">
        <v>16.035206896551699</v>
      </c>
      <c r="I99" s="182">
        <v>15.848742934051099</v>
      </c>
      <c r="J99" s="182">
        <v>15.8922666666667</v>
      </c>
      <c r="K99" s="182">
        <v>15.8922666666667</v>
      </c>
      <c r="L99" s="182">
        <v>16.0937311827957</v>
      </c>
      <c r="M99" s="182">
        <v>17.112111111111101</v>
      </c>
      <c r="N99" s="182">
        <v>18.029516129032299</v>
      </c>
      <c r="O99" s="182">
        <v>18.398511111111102</v>
      </c>
      <c r="P99" s="182">
        <v>18.399083333333301</v>
      </c>
      <c r="Q99" s="182">
        <v>17.4786</v>
      </c>
      <c r="R99" s="182">
        <v>16.618984175774099</v>
      </c>
    </row>
    <row r="100" spans="2:18" hidden="1" outlineLevel="1" collapsed="1" x14ac:dyDescent="0.25">
      <c r="B100" s="671"/>
      <c r="C100" s="97" t="s">
        <v>153</v>
      </c>
      <c r="D100" s="182">
        <v>13.3718709677419</v>
      </c>
      <c r="E100" s="182">
        <v>16.7387517337032</v>
      </c>
      <c r="F100" s="182">
        <v>20.474182795698901</v>
      </c>
      <c r="G100" s="182">
        <v>20.9438602150538</v>
      </c>
      <c r="H100" s="182">
        <v>19.815540229885102</v>
      </c>
      <c r="I100" s="182">
        <v>18.4796742934051</v>
      </c>
      <c r="J100" s="182">
        <v>14.219577777777801</v>
      </c>
      <c r="K100" s="182">
        <v>14.219577777777801</v>
      </c>
      <c r="L100" s="182">
        <v>11.3971397849462</v>
      </c>
      <c r="M100" s="182">
        <v>11.290333333333299</v>
      </c>
      <c r="N100" s="182">
        <v>12.045752688172</v>
      </c>
      <c r="O100" s="182">
        <v>11.8584444444444</v>
      </c>
      <c r="P100" s="182">
        <v>11.8850833333333</v>
      </c>
      <c r="Q100" s="182">
        <v>11.3012</v>
      </c>
      <c r="R100" s="182">
        <v>15.1562811930783</v>
      </c>
    </row>
    <row r="101" spans="2:18" hidden="1" outlineLevel="1" collapsed="1" x14ac:dyDescent="0.25">
      <c r="B101" s="671"/>
      <c r="C101" s="97" t="s">
        <v>154</v>
      </c>
      <c r="D101" s="181">
        <v>9.2876451612903193</v>
      </c>
      <c r="E101" s="182">
        <v>11.2030984743412</v>
      </c>
      <c r="F101" s="182">
        <v>14.0641612903226</v>
      </c>
      <c r="G101" s="182">
        <v>14.0868817204301</v>
      </c>
      <c r="H101" s="182">
        <v>13.152367816091999</v>
      </c>
      <c r="I101" s="182">
        <v>11.5570134589502</v>
      </c>
      <c r="J101" s="182">
        <v>10.455022222222199</v>
      </c>
      <c r="K101" s="182">
        <v>10.455022222222199</v>
      </c>
      <c r="L101" s="182">
        <v>12.414505376344099</v>
      </c>
      <c r="M101" s="182">
        <v>12.4912222222222</v>
      </c>
      <c r="N101" s="182">
        <v>12.802096774193499</v>
      </c>
      <c r="O101" s="182">
        <v>11.829044444444399</v>
      </c>
      <c r="P101" s="182">
        <v>11.830833333333301</v>
      </c>
      <c r="Q101" s="182">
        <v>10.088200000000001</v>
      </c>
      <c r="R101" s="182">
        <v>11.955848702185801</v>
      </c>
    </row>
    <row r="102" spans="2:18" hidden="1" outlineLevel="1" collapsed="1" x14ac:dyDescent="0.25">
      <c r="B102" s="671"/>
      <c r="C102" s="97" t="s">
        <v>155</v>
      </c>
      <c r="D102" s="181">
        <v>4.0245591397849498</v>
      </c>
      <c r="E102" s="181">
        <v>3.99928016643551</v>
      </c>
      <c r="F102" s="181">
        <v>5.5364838709677402</v>
      </c>
      <c r="G102" s="181">
        <v>5.5274193548387096</v>
      </c>
      <c r="H102" s="181">
        <v>4.7628620689655197</v>
      </c>
      <c r="I102" s="181">
        <v>3.9336796769852</v>
      </c>
      <c r="J102" s="181">
        <v>5.0106666666666699</v>
      </c>
      <c r="K102" s="181">
        <v>5.0106666666666699</v>
      </c>
      <c r="L102" s="181">
        <v>8.2305268817204293</v>
      </c>
      <c r="M102" s="182">
        <v>13.0585555555556</v>
      </c>
      <c r="N102" s="182">
        <v>13.253021505376299</v>
      </c>
      <c r="O102" s="182">
        <v>12.0398</v>
      </c>
      <c r="P102" s="182">
        <v>12.045249999999999</v>
      </c>
      <c r="Q102" s="181">
        <v>7.0059333333333296</v>
      </c>
      <c r="R102" s="181">
        <v>7.2113557604735901</v>
      </c>
    </row>
    <row r="103" spans="2:18" hidden="1" outlineLevel="1" collapsed="1" x14ac:dyDescent="0.25">
      <c r="B103" s="671"/>
      <c r="C103" s="97" t="s">
        <v>156</v>
      </c>
      <c r="D103" s="181">
        <v>4.2518924731182803</v>
      </c>
      <c r="E103" s="181">
        <v>5.4821359223300998</v>
      </c>
      <c r="F103" s="181">
        <v>5.9657311827957002</v>
      </c>
      <c r="G103" s="181">
        <v>6.1687634408602197</v>
      </c>
      <c r="H103" s="181">
        <v>5.67236781609195</v>
      </c>
      <c r="I103" s="181">
        <v>4.94068102288022</v>
      </c>
      <c r="J103" s="181">
        <v>4.4421999999999997</v>
      </c>
      <c r="K103" s="181">
        <v>4.4421999999999997</v>
      </c>
      <c r="L103" s="181">
        <v>3.6553870967741902</v>
      </c>
      <c r="M103" s="181">
        <v>3.3798888888888898</v>
      </c>
      <c r="N103" s="181">
        <v>3.4614086021505401</v>
      </c>
      <c r="O103" s="181">
        <v>3.4811999999999999</v>
      </c>
      <c r="P103" s="181">
        <v>3.484</v>
      </c>
      <c r="Q103" s="181">
        <v>3.45766666666667</v>
      </c>
      <c r="R103" s="181">
        <v>4.5275949453551902</v>
      </c>
    </row>
    <row r="104" spans="2:18" hidden="1" outlineLevel="1" collapsed="1" x14ac:dyDescent="0.25">
      <c r="B104" s="671"/>
      <c r="C104" s="97" t="s">
        <v>157</v>
      </c>
      <c r="D104" s="182">
        <v>85.472827956989207</v>
      </c>
      <c r="E104" s="182">
        <v>91.791828016643507</v>
      </c>
      <c r="F104" s="183">
        <v>118.594462365591</v>
      </c>
      <c r="G104" s="183">
        <v>117.179086021505</v>
      </c>
      <c r="H104" s="183">
        <v>103.564356321839</v>
      </c>
      <c r="I104" s="182">
        <v>96.737025572005393</v>
      </c>
      <c r="J104" s="182">
        <v>87.1216222222222</v>
      </c>
      <c r="K104" s="182">
        <v>87.1216222222222</v>
      </c>
      <c r="L104" s="182">
        <v>75.959827956989201</v>
      </c>
      <c r="M104" s="182">
        <v>77.717444444444396</v>
      </c>
      <c r="N104" s="182">
        <v>81.746430107526905</v>
      </c>
      <c r="O104" s="182">
        <v>82.468511111111098</v>
      </c>
      <c r="P104" s="182">
        <v>82.603833333333299</v>
      </c>
      <c r="Q104" s="182">
        <v>75.384066666666698</v>
      </c>
      <c r="R104" s="182">
        <v>91.171250227686699</v>
      </c>
    </row>
    <row r="105" spans="2:18" hidden="1" outlineLevel="1" collapsed="1" x14ac:dyDescent="0.25">
      <c r="B105" s="671"/>
      <c r="C105" s="97" t="s">
        <v>158</v>
      </c>
      <c r="D105" s="181">
        <v>3.5098279569892501</v>
      </c>
      <c r="E105" s="181">
        <v>3.5867642163661602</v>
      </c>
      <c r="F105" s="181">
        <v>3.6174946236559098</v>
      </c>
      <c r="G105" s="181">
        <v>4.2613655913978503</v>
      </c>
      <c r="H105" s="181">
        <v>4.2504942528735601</v>
      </c>
      <c r="I105" s="181">
        <v>4.0936312247644704</v>
      </c>
      <c r="J105" s="181">
        <v>3.7822888888888899</v>
      </c>
      <c r="K105" s="181">
        <v>3.7822888888888899</v>
      </c>
      <c r="L105" s="181">
        <v>3.6631505376344098</v>
      </c>
      <c r="M105" s="181">
        <v>3.6440000000000001</v>
      </c>
      <c r="N105" s="181">
        <v>3.6331075268817199</v>
      </c>
      <c r="O105" s="181">
        <v>3.6375999999999999</v>
      </c>
      <c r="P105" s="181">
        <v>3.6440000000000001</v>
      </c>
      <c r="Q105" s="181">
        <v>3.4704666666666699</v>
      </c>
      <c r="R105" s="181">
        <v>3.7616194216757699</v>
      </c>
    </row>
    <row r="106" spans="2:18" hidden="1" outlineLevel="1" collapsed="1" x14ac:dyDescent="0.25">
      <c r="B106" s="671"/>
      <c r="C106" s="97" t="s">
        <v>159</v>
      </c>
      <c r="D106" s="181">
        <v>8.7123548387096807</v>
      </c>
      <c r="E106" s="181">
        <v>9.0841289875173405</v>
      </c>
      <c r="F106" s="182">
        <v>10.9489247311828</v>
      </c>
      <c r="G106" s="182">
        <v>11.861774193548399</v>
      </c>
      <c r="H106" s="182">
        <v>10.073620689655201</v>
      </c>
      <c r="I106" s="181">
        <v>9.3118573351278595</v>
      </c>
      <c r="J106" s="182">
        <v>10.174444444444401</v>
      </c>
      <c r="K106" s="182">
        <v>10.174444444444401</v>
      </c>
      <c r="L106" s="182">
        <v>17.936634408602199</v>
      </c>
      <c r="M106" s="182">
        <v>20.784777777777801</v>
      </c>
      <c r="N106" s="182">
        <v>29.9060107526882</v>
      </c>
      <c r="O106" s="182">
        <v>29.466177777777801</v>
      </c>
      <c r="P106" s="182">
        <v>29.4805833333333</v>
      </c>
      <c r="Q106" s="182">
        <v>19.128799999999998</v>
      </c>
      <c r="R106" s="182">
        <v>15.655672928051001</v>
      </c>
    </row>
    <row r="107" spans="2:18" hidden="1" outlineLevel="1" collapsed="1" x14ac:dyDescent="0.25">
      <c r="B107" s="671"/>
      <c r="C107" s="97" t="s">
        <v>160</v>
      </c>
      <c r="D107" s="182">
        <v>47.726258064516102</v>
      </c>
      <c r="E107" s="182">
        <v>52.667033287101198</v>
      </c>
      <c r="F107" s="182">
        <v>70.248053763440893</v>
      </c>
      <c r="G107" s="182">
        <v>67.368645161290303</v>
      </c>
      <c r="H107" s="182">
        <v>70.075563218390798</v>
      </c>
      <c r="I107" s="182">
        <v>61.602788694481802</v>
      </c>
      <c r="J107" s="182">
        <v>55.353466666666698</v>
      </c>
      <c r="K107" s="182">
        <v>55.353466666666698</v>
      </c>
      <c r="L107" s="182">
        <v>45.012494623655897</v>
      </c>
      <c r="M107" s="182">
        <v>42.958666666666701</v>
      </c>
      <c r="N107" s="182">
        <v>42.122913978494601</v>
      </c>
      <c r="O107" s="182">
        <v>43.211599999999997</v>
      </c>
      <c r="P107" s="182">
        <v>43.268000000000001</v>
      </c>
      <c r="Q107" s="182">
        <v>42.683733333333301</v>
      </c>
      <c r="R107" s="182">
        <v>53.384381944444399</v>
      </c>
    </row>
    <row r="108" spans="2:18" hidden="1" outlineLevel="1" collapsed="1" x14ac:dyDescent="0.25">
      <c r="B108" s="671"/>
      <c r="C108" s="97" t="s">
        <v>161</v>
      </c>
      <c r="D108" s="182">
        <v>10.2121612903226</v>
      </c>
      <c r="E108" s="182">
        <v>12.8304507628294</v>
      </c>
      <c r="F108" s="182">
        <v>14.259032258064501</v>
      </c>
      <c r="G108" s="182">
        <v>14.163892473118301</v>
      </c>
      <c r="H108" s="182">
        <v>13.586126436781599</v>
      </c>
      <c r="I108" s="182">
        <v>12.326401076715999</v>
      </c>
      <c r="J108" s="182">
        <v>10.311199999999999</v>
      </c>
      <c r="K108" s="182">
        <v>10.311199999999999</v>
      </c>
      <c r="L108" s="181">
        <v>9.2392580645161306</v>
      </c>
      <c r="M108" s="181">
        <v>9.5566666666666595</v>
      </c>
      <c r="N108" s="181">
        <v>9.7685053763440894</v>
      </c>
      <c r="O108" s="181">
        <v>9.6416888888888899</v>
      </c>
      <c r="P108" s="181">
        <v>9.6511666666666702</v>
      </c>
      <c r="Q108" s="181">
        <v>9.43333333333333</v>
      </c>
      <c r="R108" s="182">
        <v>11.2733851320583</v>
      </c>
    </row>
    <row r="109" spans="2:18" hidden="1" outlineLevel="1" collapsed="1" x14ac:dyDescent="0.25">
      <c r="B109" s="671"/>
      <c r="C109" s="97" t="s">
        <v>162</v>
      </c>
      <c r="D109" s="181">
        <v>1.8983978494623699</v>
      </c>
      <c r="E109" s="181">
        <v>2.23611373092927</v>
      </c>
      <c r="F109" s="181">
        <v>2.9855806451612898</v>
      </c>
      <c r="G109" s="181">
        <v>3.0531182795698899</v>
      </c>
      <c r="H109" s="181">
        <v>2.5964942528735602</v>
      </c>
      <c r="I109" s="181">
        <v>2.31440511440108</v>
      </c>
      <c r="J109" s="181">
        <v>1.97431111111111</v>
      </c>
      <c r="K109" s="181">
        <v>1.97431111111111</v>
      </c>
      <c r="L109" s="181">
        <v>1.4370107526881699</v>
      </c>
      <c r="M109" s="181">
        <v>1.36577777777778</v>
      </c>
      <c r="N109" s="181">
        <v>1.3668924731182801</v>
      </c>
      <c r="O109" s="181">
        <v>1.3390222222222199</v>
      </c>
      <c r="P109" s="181">
        <v>1.3409166666666701</v>
      </c>
      <c r="Q109" s="181">
        <v>1.3785333333333301</v>
      </c>
      <c r="R109" s="181">
        <v>1.9950675091074701</v>
      </c>
    </row>
    <row r="110" spans="2:18" hidden="1" outlineLevel="1" collapsed="1" x14ac:dyDescent="0.25">
      <c r="B110" s="671"/>
      <c r="C110" s="97" t="s">
        <v>163</v>
      </c>
      <c r="D110" s="182">
        <v>83.221258064516107</v>
      </c>
      <c r="E110" s="182">
        <v>74.114968099861301</v>
      </c>
      <c r="F110" s="182">
        <v>73.7513655913978</v>
      </c>
      <c r="G110" s="182">
        <v>68.026204301075296</v>
      </c>
      <c r="H110" s="182">
        <v>67.5562068965517</v>
      </c>
      <c r="I110" s="182">
        <v>64.814687752355297</v>
      </c>
      <c r="J110" s="182">
        <v>94.078133333333298</v>
      </c>
      <c r="K110" s="182">
        <v>94.078133333333298</v>
      </c>
      <c r="L110" s="183">
        <v>130.037322580645</v>
      </c>
      <c r="M110" s="183">
        <v>170.62888888888901</v>
      </c>
      <c r="N110" s="183">
        <v>178.12604301075299</v>
      </c>
      <c r="O110" s="183">
        <v>169.195155555556</v>
      </c>
      <c r="P110" s="183">
        <v>169.285666666667</v>
      </c>
      <c r="Q110" s="183">
        <v>119.2072</v>
      </c>
      <c r="R110" s="183">
        <v>107.880258310565</v>
      </c>
    </row>
    <row r="111" spans="2:18" hidden="1" outlineLevel="1" collapsed="1" x14ac:dyDescent="0.25">
      <c r="B111" s="671"/>
      <c r="C111" s="97" t="s">
        <v>164</v>
      </c>
      <c r="D111" s="181">
        <v>2.69044086021505</v>
      </c>
      <c r="E111" s="181">
        <v>2.8271220527045799</v>
      </c>
      <c r="F111" s="181">
        <v>2.9357419354838701</v>
      </c>
      <c r="G111" s="181">
        <v>2.96179569892473</v>
      </c>
      <c r="H111" s="181">
        <v>2.8872988505747101</v>
      </c>
      <c r="I111" s="181">
        <v>2.87099461641992</v>
      </c>
      <c r="J111" s="181">
        <v>2.79626666666667</v>
      </c>
      <c r="K111" s="181">
        <v>2.79626666666667</v>
      </c>
      <c r="L111" s="181">
        <v>2.7053655913978498</v>
      </c>
      <c r="M111" s="181">
        <v>2.7725555555555599</v>
      </c>
      <c r="N111" s="181">
        <v>2.8132688172043001</v>
      </c>
      <c r="O111" s="181">
        <v>2.7456666666666698</v>
      </c>
      <c r="P111" s="181">
        <v>2.7480000000000002</v>
      </c>
      <c r="Q111" s="181">
        <v>2.6758666666666699</v>
      </c>
      <c r="R111" s="181">
        <v>2.8069480874316901</v>
      </c>
    </row>
    <row r="112" spans="2:18" hidden="1" outlineLevel="1" collapsed="1" x14ac:dyDescent="0.25">
      <c r="B112" s="671"/>
      <c r="C112" s="97" t="s">
        <v>165</v>
      </c>
      <c r="D112" s="182">
        <v>20.742860215053799</v>
      </c>
      <c r="E112" s="182">
        <v>23.186981969486801</v>
      </c>
      <c r="F112" s="182">
        <v>28.338215053763399</v>
      </c>
      <c r="G112" s="182">
        <v>28.814032258064501</v>
      </c>
      <c r="H112" s="182">
        <v>26.1692413793103</v>
      </c>
      <c r="I112" s="182">
        <v>21.843795423956902</v>
      </c>
      <c r="J112" s="182">
        <v>23.729399999999998</v>
      </c>
      <c r="K112" s="182">
        <v>23.729399999999998</v>
      </c>
      <c r="L112" s="182">
        <v>29.385150537634399</v>
      </c>
      <c r="M112" s="182">
        <v>41.283000000000001</v>
      </c>
      <c r="N112" s="182">
        <v>38.865591397849499</v>
      </c>
      <c r="O112" s="182">
        <v>33.956555555555603</v>
      </c>
      <c r="P112" s="182">
        <v>33.985416666666701</v>
      </c>
      <c r="Q112" s="182">
        <v>26.258933333333299</v>
      </c>
      <c r="R112" s="182">
        <v>28.561495673952599</v>
      </c>
    </row>
    <row r="113" spans="2:20" hidden="1" outlineLevel="1" collapsed="1" x14ac:dyDescent="0.25">
      <c r="B113" s="671"/>
      <c r="C113" s="97" t="s">
        <v>166</v>
      </c>
      <c r="D113" s="182">
        <v>11.7854408602151</v>
      </c>
      <c r="E113" s="182">
        <v>13.562048543689301</v>
      </c>
      <c r="F113" s="182">
        <v>18.696548387096801</v>
      </c>
      <c r="G113" s="182">
        <v>18.401537634408601</v>
      </c>
      <c r="H113" s="182">
        <v>15.8251034482759</v>
      </c>
      <c r="I113" s="182">
        <v>14.182857335127901</v>
      </c>
      <c r="J113" s="182">
        <v>12.924466666666699</v>
      </c>
      <c r="K113" s="182">
        <v>12.924466666666699</v>
      </c>
      <c r="L113" s="182">
        <v>18.942655913978498</v>
      </c>
      <c r="M113" s="182">
        <v>25.135999999999999</v>
      </c>
      <c r="N113" s="182">
        <v>28.4663978494624</v>
      </c>
      <c r="O113" s="182">
        <v>23.921622222222201</v>
      </c>
      <c r="P113" s="182">
        <v>23.931166666666702</v>
      </c>
      <c r="Q113" s="182">
        <v>16.8317333333333</v>
      </c>
      <c r="R113" s="182">
        <v>18.248609744990901</v>
      </c>
    </row>
    <row r="114" spans="2:20" hidden="1" outlineLevel="1" collapsed="1" x14ac:dyDescent="0.25">
      <c r="B114" s="671"/>
      <c r="C114" s="97" t="s">
        <v>167</v>
      </c>
      <c r="D114" s="182">
        <v>23.088774193548399</v>
      </c>
      <c r="E114" s="182">
        <v>27.600757281553399</v>
      </c>
      <c r="F114" s="182">
        <v>34.147118279569902</v>
      </c>
      <c r="G114" s="182">
        <v>33.569139784946202</v>
      </c>
      <c r="H114" s="182">
        <v>30.5285287356322</v>
      </c>
      <c r="I114" s="182">
        <v>27.3825760430686</v>
      </c>
      <c r="J114" s="182">
        <v>23.792155555555599</v>
      </c>
      <c r="K114" s="182">
        <v>23.792155555555599</v>
      </c>
      <c r="L114" s="182">
        <v>21.5447849462366</v>
      </c>
      <c r="M114" s="182">
        <v>23.191777777777801</v>
      </c>
      <c r="N114" s="182">
        <v>26.872075268817198</v>
      </c>
      <c r="O114" s="182">
        <v>25.776</v>
      </c>
      <c r="P114" s="182">
        <v>25.816500000000001</v>
      </c>
      <c r="Q114" s="182">
        <v>21.763933333333298</v>
      </c>
      <c r="R114" s="182">
        <v>26.612671220400699</v>
      </c>
    </row>
    <row r="115" spans="2:20" hidden="1" outlineLevel="1" collapsed="1" x14ac:dyDescent="0.25">
      <c r="B115" s="671"/>
      <c r="C115" s="97" t="s">
        <v>168</v>
      </c>
      <c r="D115" s="181">
        <v>5.6287311827956996</v>
      </c>
      <c r="E115" s="181">
        <v>6.4984244105409203</v>
      </c>
      <c r="F115" s="181">
        <v>7.5135591397849497</v>
      </c>
      <c r="G115" s="181">
        <v>7.7912688172043003</v>
      </c>
      <c r="H115" s="181">
        <v>6.9537701149425297</v>
      </c>
      <c r="I115" s="181">
        <v>6.0246877523553204</v>
      </c>
      <c r="J115" s="181">
        <v>5.4978444444444401</v>
      </c>
      <c r="K115" s="181">
        <v>5.4978444444444401</v>
      </c>
      <c r="L115" s="181">
        <v>5.3082365591397798</v>
      </c>
      <c r="M115" s="181">
        <v>5.9543333333333299</v>
      </c>
      <c r="N115" s="181">
        <v>7.45289247311828</v>
      </c>
      <c r="O115" s="181">
        <v>7.0758000000000001</v>
      </c>
      <c r="P115" s="181">
        <v>7.09</v>
      </c>
      <c r="Q115" s="181">
        <v>5.4904000000000002</v>
      </c>
      <c r="R115" s="181">
        <v>6.4365759335154804</v>
      </c>
    </row>
    <row r="116" spans="2:20" hidden="1" outlineLevel="1" collapsed="1" x14ac:dyDescent="0.25">
      <c r="B116" s="671"/>
      <c r="C116" s="97" t="s">
        <v>169</v>
      </c>
      <c r="D116" s="181">
        <v>4.5689462365591398</v>
      </c>
      <c r="E116" s="181">
        <v>5.9126823855755903</v>
      </c>
      <c r="F116" s="181">
        <v>7.4427956989247299</v>
      </c>
      <c r="G116" s="181">
        <v>7.5419569892473097</v>
      </c>
      <c r="H116" s="181">
        <v>7.4385172413793104</v>
      </c>
      <c r="I116" s="181">
        <v>6.3804212651413197</v>
      </c>
      <c r="J116" s="181">
        <v>5.3121777777777801</v>
      </c>
      <c r="K116" s="181">
        <v>5.3121777777777801</v>
      </c>
      <c r="L116" s="181">
        <v>3.91009677419355</v>
      </c>
      <c r="M116" s="181">
        <v>3.6521111111111102</v>
      </c>
      <c r="N116" s="181">
        <v>3.4469032258064498</v>
      </c>
      <c r="O116" s="181">
        <v>3.4789555555555598</v>
      </c>
      <c r="P116" s="181">
        <v>3.48416666666667</v>
      </c>
      <c r="Q116" s="181">
        <v>3.621</v>
      </c>
      <c r="R116" s="181">
        <v>5.2201977459016398</v>
      </c>
    </row>
    <row r="117" spans="2:20" hidden="1" outlineLevel="1" collapsed="1" x14ac:dyDescent="0.25">
      <c r="B117" s="671"/>
      <c r="C117" s="97" t="s">
        <v>170</v>
      </c>
      <c r="D117" s="181">
        <v>7.9137204301075297</v>
      </c>
      <c r="E117" s="181">
        <v>8.5486726768377306</v>
      </c>
      <c r="F117" s="182">
        <v>10.833688172043001</v>
      </c>
      <c r="G117" s="182">
        <v>10.837838709677399</v>
      </c>
      <c r="H117" s="181">
        <v>9.5746551724137898</v>
      </c>
      <c r="I117" s="181">
        <v>9.3429569313593497</v>
      </c>
      <c r="J117" s="181">
        <v>8.3872888888888895</v>
      </c>
      <c r="K117" s="181">
        <v>8.3872888888888895</v>
      </c>
      <c r="L117" s="181">
        <v>6.7690645161290304</v>
      </c>
      <c r="M117" s="181">
        <v>6.7583333333333302</v>
      </c>
      <c r="N117" s="181">
        <v>6.6165268817204304</v>
      </c>
      <c r="O117" s="181">
        <v>6.7402666666666704</v>
      </c>
      <c r="P117" s="181">
        <v>6.7522500000000001</v>
      </c>
      <c r="Q117" s="181">
        <v>6.5586000000000002</v>
      </c>
      <c r="R117" s="181">
        <v>8.2406732695810607</v>
      </c>
    </row>
    <row r="118" spans="2:20" hidden="1" outlineLevel="1" collapsed="1" x14ac:dyDescent="0.25">
      <c r="B118" s="671"/>
      <c r="C118" s="97" t="s">
        <v>171</v>
      </c>
      <c r="D118" s="182">
        <v>86.574956989247298</v>
      </c>
      <c r="E118" s="182">
        <v>91.028310679611707</v>
      </c>
      <c r="F118" s="182">
        <v>97.584548387096802</v>
      </c>
      <c r="G118" s="182">
        <v>99.486602150537607</v>
      </c>
      <c r="H118" s="182">
        <v>95.939298850574701</v>
      </c>
      <c r="I118" s="182">
        <v>92.721732166891002</v>
      </c>
      <c r="J118" s="182">
        <v>87.054955555555594</v>
      </c>
      <c r="K118" s="182">
        <v>87.054955555555594</v>
      </c>
      <c r="L118" s="182">
        <v>72.892967741935493</v>
      </c>
      <c r="M118" s="182">
        <v>93.320444444444405</v>
      </c>
      <c r="N118" s="182">
        <v>91.387</v>
      </c>
      <c r="O118" s="182">
        <v>96.178488888888893</v>
      </c>
      <c r="P118" s="182">
        <v>96.176916666666699</v>
      </c>
      <c r="Q118" s="182">
        <v>91.080600000000004</v>
      </c>
      <c r="R118" s="182">
        <v>91.252154257741395</v>
      </c>
    </row>
    <row r="119" spans="2:20" hidden="1" outlineLevel="1" collapsed="1" x14ac:dyDescent="0.25">
      <c r="B119" s="671"/>
      <c r="C119" s="97" t="s">
        <v>172</v>
      </c>
      <c r="D119" s="181">
        <v>8.5551612903225802</v>
      </c>
      <c r="E119" s="182">
        <v>10.710861303744799</v>
      </c>
      <c r="F119" s="182">
        <v>15.059913978494601</v>
      </c>
      <c r="G119" s="182">
        <v>15.462</v>
      </c>
      <c r="H119" s="182">
        <v>10.840367816092</v>
      </c>
      <c r="I119" s="182">
        <v>10.518269179003999</v>
      </c>
      <c r="J119" s="181">
        <v>9.6948444444444402</v>
      </c>
      <c r="K119" s="181">
        <v>9.6948444444444402</v>
      </c>
      <c r="L119" s="182">
        <v>10.060322580645201</v>
      </c>
      <c r="M119" s="182">
        <v>11.512</v>
      </c>
      <c r="N119" s="182">
        <v>13.058182795698899</v>
      </c>
      <c r="O119" s="182">
        <v>12.065533333333301</v>
      </c>
      <c r="P119" s="182">
        <v>12.081250000000001</v>
      </c>
      <c r="Q119" s="181">
        <v>9.9414666666666704</v>
      </c>
      <c r="R119" s="182">
        <v>11.471492372495399</v>
      </c>
    </row>
    <row r="120" spans="2:20" hidden="1" outlineLevel="1" collapsed="1" x14ac:dyDescent="0.25">
      <c r="B120" s="671"/>
      <c r="C120" s="97" t="s">
        <v>173</v>
      </c>
      <c r="D120" s="182">
        <v>26.495849462365602</v>
      </c>
      <c r="E120" s="182">
        <v>26.2140319001387</v>
      </c>
      <c r="F120" s="182">
        <v>26.3368602150538</v>
      </c>
      <c r="G120" s="182">
        <v>26.299806451612898</v>
      </c>
      <c r="H120" s="182">
        <v>26.5176551724138</v>
      </c>
      <c r="I120" s="182">
        <v>26.274647375504699</v>
      </c>
      <c r="J120" s="182">
        <v>26.289400000000001</v>
      </c>
      <c r="K120" s="182">
        <v>26.289400000000001</v>
      </c>
      <c r="L120" s="182">
        <v>25.995301075268799</v>
      </c>
      <c r="M120" s="182">
        <v>25.9968888888889</v>
      </c>
      <c r="N120" s="182">
        <v>17.999989247311799</v>
      </c>
      <c r="O120" s="182">
        <v>26.426066666666699</v>
      </c>
      <c r="P120" s="182">
        <v>26.425000000000001</v>
      </c>
      <c r="Q120" s="182">
        <v>26.092400000000001</v>
      </c>
      <c r="R120" s="182">
        <v>25.566825591985399</v>
      </c>
    </row>
    <row r="121" spans="2:20" hidden="1" outlineLevel="1" collapsed="1" x14ac:dyDescent="0.25">
      <c r="B121" s="671"/>
      <c r="C121" s="97" t="s">
        <v>174</v>
      </c>
      <c r="D121" s="182">
        <v>13.472129032258101</v>
      </c>
      <c r="E121" s="182">
        <v>11.520983356449401</v>
      </c>
      <c r="F121" s="182">
        <v>13.741666666666699</v>
      </c>
      <c r="G121" s="182">
        <v>13.4722688172043</v>
      </c>
      <c r="H121" s="182">
        <v>13.5695862068966</v>
      </c>
      <c r="I121" s="182">
        <v>11.6255545087483</v>
      </c>
      <c r="J121" s="182">
        <v>15.054933333333301</v>
      </c>
      <c r="K121" s="182">
        <v>15.054933333333301</v>
      </c>
      <c r="L121" s="182">
        <v>19.633924731182798</v>
      </c>
      <c r="M121" s="182">
        <v>24.722000000000001</v>
      </c>
      <c r="N121" s="182">
        <v>30.779397849462399</v>
      </c>
      <c r="O121" s="182">
        <v>31.416244444444398</v>
      </c>
      <c r="P121" s="182">
        <v>31.441583333333298</v>
      </c>
      <c r="Q121" s="182">
        <v>21.680599999999998</v>
      </c>
      <c r="R121" s="182">
        <v>18.4198123861567</v>
      </c>
    </row>
    <row r="122" spans="2:20" hidden="1" outlineLevel="1" collapsed="1" x14ac:dyDescent="0.25">
      <c r="B122" s="671"/>
      <c r="C122" s="97" t="s">
        <v>175</v>
      </c>
      <c r="D122" s="182">
        <v>-45.491999999999997</v>
      </c>
      <c r="E122" s="182">
        <v>-45.491999999999997</v>
      </c>
      <c r="F122" s="182">
        <v>-45.491999999999997</v>
      </c>
      <c r="G122" s="182">
        <v>-45.491999999999997</v>
      </c>
      <c r="H122" s="182">
        <v>-45.491999999999997</v>
      </c>
      <c r="I122" s="182">
        <v>-45.491999999999997</v>
      </c>
      <c r="J122" s="182">
        <v>-45.491999999999997</v>
      </c>
      <c r="K122" s="182">
        <v>-45.491999999999997</v>
      </c>
      <c r="L122" s="182">
        <v>-45.491999999999997</v>
      </c>
      <c r="M122" s="182">
        <v>-45.491999999999997</v>
      </c>
      <c r="N122" s="182">
        <v>-45.491999999999997</v>
      </c>
      <c r="O122" s="182">
        <v>-45.491999999999997</v>
      </c>
      <c r="P122" s="182">
        <v>-45.491999999999997</v>
      </c>
      <c r="Q122" s="182">
        <v>-45.491999999999997</v>
      </c>
      <c r="R122" s="182">
        <v>-45.491999999999997</v>
      </c>
    </row>
    <row r="123" spans="2:20" hidden="1" outlineLevel="1" collapsed="1" x14ac:dyDescent="0.25">
      <c r="B123" s="101" t="s">
        <v>54</v>
      </c>
      <c r="C123" s="97" t="s">
        <v>54</v>
      </c>
      <c r="D123" s="184" t="s">
        <v>54</v>
      </c>
      <c r="E123" s="184" t="s">
        <v>54</v>
      </c>
      <c r="F123" s="184" t="s">
        <v>54</v>
      </c>
      <c r="G123" s="184" t="s">
        <v>54</v>
      </c>
      <c r="H123" s="184" t="s">
        <v>54</v>
      </c>
      <c r="I123" s="184" t="s">
        <v>54</v>
      </c>
      <c r="J123" s="184" t="s">
        <v>54</v>
      </c>
      <c r="K123" s="184" t="s">
        <v>54</v>
      </c>
      <c r="L123" s="184" t="s">
        <v>54</v>
      </c>
      <c r="M123" s="184" t="s">
        <v>54</v>
      </c>
      <c r="N123" s="184" t="s">
        <v>54</v>
      </c>
      <c r="O123" s="184" t="s">
        <v>54</v>
      </c>
      <c r="P123" s="184" t="s">
        <v>54</v>
      </c>
      <c r="Q123" s="184" t="s">
        <v>54</v>
      </c>
      <c r="R123" s="184" t="s">
        <v>54</v>
      </c>
    </row>
    <row r="124" spans="2:20" collapsed="1" x14ac:dyDescent="0.25">
      <c r="B124" s="94">
        <v>3</v>
      </c>
      <c r="C124" s="95" t="s">
        <v>176</v>
      </c>
      <c r="D124" s="180">
        <v>112.016086021505</v>
      </c>
      <c r="E124" s="180">
        <v>127.082617198336</v>
      </c>
      <c r="F124" s="180">
        <v>157.011924731183</v>
      </c>
      <c r="G124" s="180">
        <v>159.51333333333301</v>
      </c>
      <c r="H124" s="180">
        <v>140.399977011494</v>
      </c>
      <c r="I124" s="180">
        <v>129.806238223419</v>
      </c>
      <c r="J124" s="180">
        <v>115.478977777778</v>
      </c>
      <c r="K124" s="180">
        <v>115.478977777778</v>
      </c>
      <c r="L124" s="180">
        <v>103.344720430108</v>
      </c>
      <c r="M124" s="180">
        <v>105.433777777778</v>
      </c>
      <c r="N124" s="180">
        <v>116.38765591397799</v>
      </c>
      <c r="O124" s="180">
        <v>116.621977777778</v>
      </c>
      <c r="P124" s="180">
        <v>116.718083333333</v>
      </c>
      <c r="Q124" s="180">
        <v>106.704866666667</v>
      </c>
      <c r="R124" s="180">
        <v>124.179756147541</v>
      </c>
      <c r="T124" s="105" t="s">
        <v>323</v>
      </c>
    </row>
    <row r="125" spans="2:20" hidden="1" outlineLevel="1" collapsed="1" x14ac:dyDescent="0.25">
      <c r="B125" s="673" t="s">
        <v>54</v>
      </c>
      <c r="C125" s="97" t="s">
        <v>63</v>
      </c>
      <c r="D125" s="98">
        <v>0</v>
      </c>
      <c r="E125" s="98">
        <v>0</v>
      </c>
      <c r="F125" s="98">
        <v>0</v>
      </c>
      <c r="G125" s="98">
        <v>0</v>
      </c>
      <c r="H125" s="98">
        <v>0</v>
      </c>
      <c r="I125" s="98">
        <v>0</v>
      </c>
      <c r="J125" s="98">
        <v>0</v>
      </c>
      <c r="K125" s="98">
        <v>0</v>
      </c>
      <c r="L125" s="98">
        <v>0</v>
      </c>
      <c r="M125" s="98">
        <v>0</v>
      </c>
      <c r="N125" s="98">
        <v>0</v>
      </c>
      <c r="O125" s="98">
        <v>0</v>
      </c>
      <c r="P125" s="98">
        <v>0</v>
      </c>
      <c r="Q125" s="98">
        <v>0</v>
      </c>
      <c r="R125" s="98">
        <v>0</v>
      </c>
    </row>
    <row r="126" spans="2:20" hidden="1" outlineLevel="1" collapsed="1" x14ac:dyDescent="0.25">
      <c r="B126" s="671"/>
      <c r="C126" s="97" t="s">
        <v>177</v>
      </c>
      <c r="D126" s="98">
        <v>0.63721505376344101</v>
      </c>
      <c r="E126" s="98">
        <v>0.80377392510402201</v>
      </c>
      <c r="F126" s="98">
        <v>1.00313978494624</v>
      </c>
      <c r="G126" s="98">
        <v>1.0457956989247299</v>
      </c>
      <c r="H126" s="98">
        <v>0.94252873563218398</v>
      </c>
      <c r="I126" s="98">
        <v>0.81360161507402395</v>
      </c>
      <c r="J126" s="98">
        <v>0.74980000000000002</v>
      </c>
      <c r="K126" s="98">
        <v>0.74980000000000002</v>
      </c>
      <c r="L126" s="98">
        <v>0.58297849462365603</v>
      </c>
      <c r="M126" s="98">
        <v>0.55588888888888899</v>
      </c>
      <c r="N126" s="98">
        <v>0.54458064516129001</v>
      </c>
      <c r="O126" s="98">
        <v>0.54959999999999998</v>
      </c>
      <c r="P126" s="98">
        <v>0.55000000000000004</v>
      </c>
      <c r="Q126" s="98">
        <v>0.55206666666666704</v>
      </c>
      <c r="R126" s="98">
        <v>0.73133731785063705</v>
      </c>
    </row>
    <row r="127" spans="2:20" hidden="1" outlineLevel="1" collapsed="1" x14ac:dyDescent="0.25">
      <c r="B127" s="671"/>
      <c r="C127" s="97" t="s">
        <v>178</v>
      </c>
      <c r="D127" s="99">
        <v>28.7206451612903</v>
      </c>
      <c r="E127" s="99">
        <v>33.122004160887698</v>
      </c>
      <c r="F127" s="99">
        <v>37.8558709677419</v>
      </c>
      <c r="G127" s="99">
        <v>38.057978494623697</v>
      </c>
      <c r="H127" s="99">
        <v>35.454402298850603</v>
      </c>
      <c r="I127" s="99">
        <v>32.383372812920598</v>
      </c>
      <c r="J127" s="99">
        <v>29.700866666666698</v>
      </c>
      <c r="K127" s="99">
        <v>29.700866666666698</v>
      </c>
      <c r="L127" s="99">
        <v>27.733731182795701</v>
      </c>
      <c r="M127" s="99">
        <v>29.0548888888889</v>
      </c>
      <c r="N127" s="99">
        <v>29.609903225806502</v>
      </c>
      <c r="O127" s="99">
        <v>30.044</v>
      </c>
      <c r="P127" s="99">
        <v>30.061</v>
      </c>
      <c r="Q127" s="99">
        <v>28.643466666666701</v>
      </c>
      <c r="R127" s="99">
        <v>31.695868283242302</v>
      </c>
    </row>
    <row r="128" spans="2:20" hidden="1" outlineLevel="1" collapsed="1" x14ac:dyDescent="0.25">
      <c r="B128" s="671"/>
      <c r="C128" s="97" t="s">
        <v>179</v>
      </c>
      <c r="D128" s="98">
        <v>4.9953010752688201</v>
      </c>
      <c r="E128" s="98">
        <v>5.1245811373092902</v>
      </c>
      <c r="F128" s="98">
        <v>5.9427311827956997</v>
      </c>
      <c r="G128" s="98">
        <v>5.8981612903225802</v>
      </c>
      <c r="H128" s="98">
        <v>5.4308965517241399</v>
      </c>
      <c r="I128" s="98">
        <v>5.0436056527590898</v>
      </c>
      <c r="J128" s="98">
        <v>5.0010000000000003</v>
      </c>
      <c r="K128" s="98">
        <v>5.0010000000000003</v>
      </c>
      <c r="L128" s="98">
        <v>4.90459139784946</v>
      </c>
      <c r="M128" s="98">
        <v>5.1324444444444399</v>
      </c>
      <c r="N128" s="98">
        <v>5.4698387096774201</v>
      </c>
      <c r="O128" s="98">
        <v>5.3752444444444496</v>
      </c>
      <c r="P128" s="98">
        <v>5.3823333333333299</v>
      </c>
      <c r="Q128" s="98">
        <v>4.9577999999999998</v>
      </c>
      <c r="R128" s="98">
        <v>5.2748668032786901</v>
      </c>
    </row>
    <row r="129" spans="2:20" hidden="1" outlineLevel="1" collapsed="1" x14ac:dyDescent="0.25">
      <c r="B129" s="671"/>
      <c r="C129" s="97" t="s">
        <v>180</v>
      </c>
      <c r="D129" s="99">
        <v>28.902989247311801</v>
      </c>
      <c r="E129" s="99">
        <v>38.322216366158102</v>
      </c>
      <c r="F129" s="99">
        <v>57.633258064516099</v>
      </c>
      <c r="G129" s="99">
        <v>59.086903225806402</v>
      </c>
      <c r="H129" s="99">
        <v>46.249195402298902</v>
      </c>
      <c r="I129" s="99">
        <v>39.846398384925998</v>
      </c>
      <c r="J129" s="99">
        <v>29.8854222222222</v>
      </c>
      <c r="K129" s="99">
        <v>29.8854222222222</v>
      </c>
      <c r="L129" s="99">
        <v>22.369311827956999</v>
      </c>
      <c r="M129" s="99">
        <v>22.555111111111099</v>
      </c>
      <c r="N129" s="99">
        <v>31.6077311827957</v>
      </c>
      <c r="O129" s="99">
        <v>32.422600000000003</v>
      </c>
      <c r="P129" s="99">
        <v>32.46425</v>
      </c>
      <c r="Q129" s="99">
        <v>24.737466666666698</v>
      </c>
      <c r="R129" s="99">
        <v>36.160603825136597</v>
      </c>
    </row>
    <row r="130" spans="2:20" hidden="1" outlineLevel="1" collapsed="1" x14ac:dyDescent="0.25">
      <c r="B130" s="671"/>
      <c r="C130" s="97" t="s">
        <v>181</v>
      </c>
      <c r="D130" s="99">
        <v>19.215548387096799</v>
      </c>
      <c r="E130" s="99">
        <v>20.137768377253799</v>
      </c>
      <c r="F130" s="99">
        <v>22.9633655913978</v>
      </c>
      <c r="G130" s="99">
        <v>22.934956989247301</v>
      </c>
      <c r="H130" s="99">
        <v>20.5012528735632</v>
      </c>
      <c r="I130" s="99">
        <v>19.830730820995999</v>
      </c>
      <c r="J130" s="99">
        <v>19.548222222222201</v>
      </c>
      <c r="K130" s="99">
        <v>19.548222222222201</v>
      </c>
      <c r="L130" s="99">
        <v>17.841526881720402</v>
      </c>
      <c r="M130" s="99">
        <v>17.722444444444399</v>
      </c>
      <c r="N130" s="99">
        <v>18.2044623655914</v>
      </c>
      <c r="O130" s="99">
        <v>17.349911111111101</v>
      </c>
      <c r="P130" s="99">
        <v>17.359083333333299</v>
      </c>
      <c r="Q130" s="99">
        <v>17.2037333333333</v>
      </c>
      <c r="R130" s="99">
        <v>19.457968579235001</v>
      </c>
    </row>
    <row r="131" spans="2:20" hidden="1" outlineLevel="1" collapsed="1" x14ac:dyDescent="0.25">
      <c r="B131" s="671"/>
      <c r="C131" s="97" t="s">
        <v>182</v>
      </c>
      <c r="D131" s="99">
        <v>27.764301075268801</v>
      </c>
      <c r="E131" s="99">
        <v>27.7854646324549</v>
      </c>
      <c r="F131" s="99">
        <v>29.6817204301075</v>
      </c>
      <c r="G131" s="99">
        <v>30.576000000000001</v>
      </c>
      <c r="H131" s="99">
        <v>29.967356321839102</v>
      </c>
      <c r="I131" s="99">
        <v>30.0643956931359</v>
      </c>
      <c r="J131" s="99">
        <v>28.8346444444445</v>
      </c>
      <c r="K131" s="99">
        <v>28.8346444444445</v>
      </c>
      <c r="L131" s="99">
        <v>28.3651612903226</v>
      </c>
      <c r="M131" s="99">
        <v>28.887555555555601</v>
      </c>
      <c r="N131" s="99">
        <v>29.453397849462402</v>
      </c>
      <c r="O131" s="99">
        <v>29.325777777777802</v>
      </c>
      <c r="P131" s="99">
        <v>29.346333333333298</v>
      </c>
      <c r="Q131" s="99">
        <v>29.9044666666667</v>
      </c>
      <c r="R131" s="99">
        <v>29.218045309653899</v>
      </c>
    </row>
    <row r="132" spans="2:20" hidden="1" outlineLevel="1" collapsed="1" x14ac:dyDescent="0.25">
      <c r="B132" s="671"/>
      <c r="C132" s="97" t="s">
        <v>183</v>
      </c>
      <c r="D132" s="98">
        <v>1.78008602150538</v>
      </c>
      <c r="E132" s="98">
        <v>1.78680859916782</v>
      </c>
      <c r="F132" s="98">
        <v>1.9318387096774201</v>
      </c>
      <c r="G132" s="98">
        <v>1.9135376344085999</v>
      </c>
      <c r="H132" s="98">
        <v>1.85434482758621</v>
      </c>
      <c r="I132" s="98">
        <v>1.8241332436069999</v>
      </c>
      <c r="J132" s="98">
        <v>1.75902222222222</v>
      </c>
      <c r="K132" s="98">
        <v>1.75902222222222</v>
      </c>
      <c r="L132" s="98">
        <v>1.5474193548387101</v>
      </c>
      <c r="M132" s="98">
        <v>1.5254444444444399</v>
      </c>
      <c r="N132" s="98">
        <v>1.4977419354838699</v>
      </c>
      <c r="O132" s="98">
        <v>1.55484444444444</v>
      </c>
      <c r="P132" s="98">
        <v>1.55508333333333</v>
      </c>
      <c r="Q132" s="98">
        <v>0.70586666666666698</v>
      </c>
      <c r="R132" s="98">
        <v>1.6410660291439001</v>
      </c>
    </row>
    <row r="133" spans="2:20" hidden="1" outlineLevel="1" collapsed="1" x14ac:dyDescent="0.25">
      <c r="B133" s="101" t="s">
        <v>54</v>
      </c>
      <c r="C133" s="97" t="s">
        <v>54</v>
      </c>
      <c r="D133" s="102" t="s">
        <v>54</v>
      </c>
      <c r="E133" s="102" t="s">
        <v>54</v>
      </c>
      <c r="F133" s="102" t="s">
        <v>54</v>
      </c>
      <c r="G133" s="102" t="s">
        <v>54</v>
      </c>
      <c r="H133" s="102" t="s">
        <v>54</v>
      </c>
      <c r="I133" s="102" t="s">
        <v>54</v>
      </c>
      <c r="J133" s="102" t="s">
        <v>54</v>
      </c>
      <c r="K133" s="102" t="s">
        <v>54</v>
      </c>
      <c r="L133" s="102" t="s">
        <v>54</v>
      </c>
      <c r="M133" s="102" t="s">
        <v>54</v>
      </c>
      <c r="N133" s="102" t="s">
        <v>54</v>
      </c>
      <c r="O133" s="102" t="s">
        <v>54</v>
      </c>
      <c r="P133" s="102" t="s">
        <v>54</v>
      </c>
      <c r="Q133" s="102" t="s">
        <v>54</v>
      </c>
      <c r="R133" s="102" t="s">
        <v>54</v>
      </c>
    </row>
    <row r="134" spans="2:20" collapsed="1" x14ac:dyDescent="0.25">
      <c r="B134" s="94">
        <v>4</v>
      </c>
      <c r="C134" s="95" t="s">
        <v>184</v>
      </c>
      <c r="D134" s="120">
        <v>122.767397849462</v>
      </c>
      <c r="E134" s="121">
        <v>9.6641484049930693</v>
      </c>
      <c r="F134" s="119">
        <v>10.8123548387097</v>
      </c>
      <c r="G134" s="121">
        <v>8.3913870967741904</v>
      </c>
      <c r="H134" s="119">
        <v>18.025034482758599</v>
      </c>
      <c r="I134" s="119">
        <v>60.949438761776598</v>
      </c>
      <c r="J134" s="120">
        <v>234.10075555555599</v>
      </c>
      <c r="K134" s="120">
        <v>234.10075555555599</v>
      </c>
      <c r="L134" s="120">
        <v>345.022365591398</v>
      </c>
      <c r="M134" s="120">
        <v>394.61533333333301</v>
      </c>
      <c r="N134" s="120">
        <v>427.19517204301098</v>
      </c>
      <c r="O134" s="120">
        <v>330.32942222222198</v>
      </c>
      <c r="P134" s="120">
        <v>328.97966666666701</v>
      </c>
      <c r="Q134" s="120">
        <v>286.01353333333299</v>
      </c>
      <c r="R134" s="120">
        <v>187.705737249545</v>
      </c>
      <c r="T134" s="84" t="s">
        <v>386</v>
      </c>
    </row>
    <row r="135" spans="2:20" hidden="1" outlineLevel="1" collapsed="1" x14ac:dyDescent="0.25">
      <c r="B135" s="673" t="s">
        <v>54</v>
      </c>
      <c r="C135" s="97" t="s">
        <v>63</v>
      </c>
      <c r="D135" s="98">
        <v>0</v>
      </c>
      <c r="E135" s="98">
        <v>0</v>
      </c>
      <c r="F135" s="98">
        <v>0</v>
      </c>
      <c r="G135" s="98">
        <v>0</v>
      </c>
      <c r="H135" s="98">
        <v>0</v>
      </c>
      <c r="I135" s="98">
        <v>0</v>
      </c>
      <c r="J135" s="98">
        <v>0</v>
      </c>
      <c r="K135" s="98">
        <v>0</v>
      </c>
      <c r="L135" s="98">
        <v>0</v>
      </c>
      <c r="M135" s="98">
        <v>0</v>
      </c>
      <c r="N135" s="98">
        <v>0</v>
      </c>
      <c r="O135" s="98">
        <v>0</v>
      </c>
      <c r="P135" s="98">
        <v>0</v>
      </c>
      <c r="Q135" s="98">
        <v>0</v>
      </c>
      <c r="R135" s="98">
        <v>0</v>
      </c>
    </row>
    <row r="136" spans="2:20" hidden="1" outlineLevel="1" collapsed="1" x14ac:dyDescent="0.25">
      <c r="B136" s="671"/>
      <c r="C136" s="97" t="s">
        <v>185</v>
      </c>
      <c r="D136" s="100">
        <v>107.45672043010801</v>
      </c>
      <c r="E136" s="98">
        <v>8.3146962552011097</v>
      </c>
      <c r="F136" s="98">
        <v>9.6835053763440904</v>
      </c>
      <c r="G136" s="98">
        <v>7.1599032258064499</v>
      </c>
      <c r="H136" s="99">
        <v>16.837678160919499</v>
      </c>
      <c r="I136" s="99">
        <v>59.228903095558501</v>
      </c>
      <c r="J136" s="100">
        <v>214.68448888888901</v>
      </c>
      <c r="K136" s="100">
        <v>214.68448888888901</v>
      </c>
      <c r="L136" s="100">
        <v>283.77378494623701</v>
      </c>
      <c r="M136" s="100">
        <v>297.70677777777797</v>
      </c>
      <c r="N136" s="100">
        <v>317.32506451612898</v>
      </c>
      <c r="O136" s="100">
        <v>231.22986666666699</v>
      </c>
      <c r="P136" s="100">
        <v>229.86924999999999</v>
      </c>
      <c r="Q136" s="100">
        <v>223.6326</v>
      </c>
      <c r="R136" s="100">
        <v>148.32280999544599</v>
      </c>
    </row>
    <row r="137" spans="2:20" hidden="1" outlineLevel="1" collapsed="1" x14ac:dyDescent="0.25">
      <c r="B137" s="671"/>
      <c r="C137" s="97" t="s">
        <v>186</v>
      </c>
      <c r="D137" s="98">
        <v>4.2982473118279598</v>
      </c>
      <c r="E137" s="98">
        <v>0.17422607489597799</v>
      </c>
      <c r="F137" s="98">
        <v>0.13561290322580599</v>
      </c>
      <c r="G137" s="98">
        <v>0.14120430107526899</v>
      </c>
      <c r="H137" s="98">
        <v>0.13997701149425301</v>
      </c>
      <c r="I137" s="98">
        <v>0.30351278600269199</v>
      </c>
      <c r="J137" s="98">
        <v>4.45295555555556</v>
      </c>
      <c r="K137" s="98">
        <v>4.45295555555556</v>
      </c>
      <c r="L137" s="99">
        <v>13.3225483870968</v>
      </c>
      <c r="M137" s="99">
        <v>19.434555555555601</v>
      </c>
      <c r="N137" s="99">
        <v>23.860301075268801</v>
      </c>
      <c r="O137" s="99">
        <v>22.4502666666667</v>
      </c>
      <c r="P137" s="99">
        <v>22.454249999999998</v>
      </c>
      <c r="Q137" s="99">
        <v>13.5762</v>
      </c>
      <c r="R137" s="98">
        <v>8.5604324908925307</v>
      </c>
    </row>
    <row r="138" spans="2:20" hidden="1" outlineLevel="1" collapsed="1" x14ac:dyDescent="0.25">
      <c r="B138" s="671"/>
      <c r="C138" s="97" t="s">
        <v>187</v>
      </c>
      <c r="D138" s="98">
        <v>1.2532473118279599</v>
      </c>
      <c r="E138" s="98">
        <v>3.4116504854368901E-2</v>
      </c>
      <c r="F138" s="98">
        <v>1.2311827956989201E-2</v>
      </c>
      <c r="G138" s="98">
        <v>1.00860215053763E-2</v>
      </c>
      <c r="H138" s="98">
        <v>1.1126436781609199E-2</v>
      </c>
      <c r="I138" s="98">
        <v>8.7604306864064608E-3</v>
      </c>
      <c r="J138" s="98">
        <v>3.68888888888889E-3</v>
      </c>
      <c r="K138" s="98">
        <v>3.68888888888889E-3</v>
      </c>
      <c r="L138" s="98">
        <v>1.1608817204301101</v>
      </c>
      <c r="M138" s="98">
        <v>1.4003333333333301</v>
      </c>
      <c r="N138" s="98">
        <v>1.4282043010752701</v>
      </c>
      <c r="O138" s="98">
        <v>1.4662666666666699</v>
      </c>
      <c r="P138" s="98">
        <v>1.4662500000000001</v>
      </c>
      <c r="Q138" s="98">
        <v>1.4061999999999999</v>
      </c>
      <c r="R138" s="98">
        <v>0.68630088797814204</v>
      </c>
    </row>
    <row r="139" spans="2:20" hidden="1" outlineLevel="1" collapsed="1" x14ac:dyDescent="0.25">
      <c r="B139" s="671"/>
      <c r="C139" s="97" t="s">
        <v>188</v>
      </c>
      <c r="D139" s="98">
        <v>0.25788172043010799</v>
      </c>
      <c r="E139" s="98">
        <v>0.13978085991678199</v>
      </c>
      <c r="F139" s="98">
        <v>0.13768817204301101</v>
      </c>
      <c r="G139" s="98">
        <v>0.137645161290323</v>
      </c>
      <c r="H139" s="98">
        <v>0.136275862068966</v>
      </c>
      <c r="I139" s="98">
        <v>0.13423956931359399</v>
      </c>
      <c r="J139" s="98">
        <v>0.162422222222222</v>
      </c>
      <c r="K139" s="98">
        <v>0.162422222222222</v>
      </c>
      <c r="L139" s="98">
        <v>0.63506451612903203</v>
      </c>
      <c r="M139" s="98">
        <v>1.1135555555555601</v>
      </c>
      <c r="N139" s="98">
        <v>2.6126344086021498</v>
      </c>
      <c r="O139" s="98">
        <v>2.4964888888888899</v>
      </c>
      <c r="P139" s="98">
        <v>2.4949166666666698</v>
      </c>
      <c r="Q139" s="98">
        <v>1.18146666666667</v>
      </c>
      <c r="R139" s="98">
        <v>0.76667964480874295</v>
      </c>
    </row>
    <row r="140" spans="2:20" hidden="1" outlineLevel="1" collapsed="1" x14ac:dyDescent="0.25">
      <c r="B140" s="671"/>
      <c r="C140" s="97" t="s">
        <v>189</v>
      </c>
      <c r="D140" s="98">
        <v>0.170763440860215</v>
      </c>
      <c r="E140" s="98">
        <v>0.121335644937587</v>
      </c>
      <c r="F140" s="98">
        <v>0.12792473118279599</v>
      </c>
      <c r="G140" s="98">
        <v>0.143763440860215</v>
      </c>
      <c r="H140" s="98">
        <v>0.13370114942528699</v>
      </c>
      <c r="I140" s="98">
        <v>0.111200538358008</v>
      </c>
      <c r="J140" s="98">
        <v>1.17268888888889</v>
      </c>
      <c r="K140" s="98">
        <v>1.17268888888889</v>
      </c>
      <c r="L140" s="98">
        <v>2.4251505376344098</v>
      </c>
      <c r="M140" s="98">
        <v>3.27155555555556</v>
      </c>
      <c r="N140" s="98">
        <v>3.6386774193548401</v>
      </c>
      <c r="O140" s="98">
        <v>3.3994</v>
      </c>
      <c r="P140" s="98">
        <v>3.3992499999999999</v>
      </c>
      <c r="Q140" s="98">
        <v>1.2064666666666699</v>
      </c>
      <c r="R140" s="98">
        <v>1.3321312613843399</v>
      </c>
    </row>
    <row r="141" spans="2:20" hidden="1" outlineLevel="1" collapsed="1" x14ac:dyDescent="0.25">
      <c r="B141" s="671"/>
      <c r="C141" s="97" t="s">
        <v>190</v>
      </c>
      <c r="D141" s="98">
        <v>4.62884946236559</v>
      </c>
      <c r="E141" s="98">
        <v>0.23267128987517299</v>
      </c>
      <c r="F141" s="98">
        <v>0.24676344086021501</v>
      </c>
      <c r="G141" s="98">
        <v>0.30484946236559102</v>
      </c>
      <c r="H141" s="98">
        <v>0.28285057471264402</v>
      </c>
      <c r="I141" s="98">
        <v>0.232078061911171</v>
      </c>
      <c r="J141" s="99">
        <v>10.004</v>
      </c>
      <c r="K141" s="99">
        <v>10.004</v>
      </c>
      <c r="L141" s="99">
        <v>33.345817204301099</v>
      </c>
      <c r="M141" s="99">
        <v>54.578888888888898</v>
      </c>
      <c r="N141" s="99">
        <v>56.7557634408602</v>
      </c>
      <c r="O141" s="99">
        <v>48.3508</v>
      </c>
      <c r="P141" s="99">
        <v>48.350999999999999</v>
      </c>
      <c r="Q141" s="99">
        <v>31.707533333333298</v>
      </c>
      <c r="R141" s="99">
        <v>20.119429644808701</v>
      </c>
    </row>
    <row r="142" spans="2:20" hidden="1" outlineLevel="1" collapsed="1" x14ac:dyDescent="0.25">
      <c r="B142" s="671"/>
      <c r="C142" s="97" t="s">
        <v>191</v>
      </c>
      <c r="D142" s="98">
        <v>6.0268817204301099E-2</v>
      </c>
      <c r="E142" s="98">
        <v>2E-3</v>
      </c>
      <c r="F142" s="98">
        <v>2E-3</v>
      </c>
      <c r="G142" s="98">
        <v>2E-3</v>
      </c>
      <c r="H142" s="98">
        <v>2E-3</v>
      </c>
      <c r="I142" s="98">
        <v>3.0000000000000001E-3</v>
      </c>
      <c r="J142" s="98">
        <v>0.159088888888889</v>
      </c>
      <c r="K142" s="98">
        <v>0.159088888888889</v>
      </c>
      <c r="L142" s="98">
        <v>0.59466666666666701</v>
      </c>
      <c r="M142" s="98">
        <v>0.843444444444444</v>
      </c>
      <c r="N142" s="98">
        <v>0.99651612903225795</v>
      </c>
      <c r="O142" s="98">
        <v>0.81137777777777798</v>
      </c>
      <c r="P142" s="98">
        <v>0.81133333333333302</v>
      </c>
      <c r="Q142" s="98">
        <v>0.35146666666666698</v>
      </c>
      <c r="R142" s="98">
        <v>0.32049715391621098</v>
      </c>
    </row>
    <row r="143" spans="2:20" hidden="1" outlineLevel="1" collapsed="1" x14ac:dyDescent="0.25">
      <c r="B143" s="671"/>
      <c r="C143" s="97" t="s">
        <v>192</v>
      </c>
      <c r="D143" s="98">
        <v>0.36211827956989201</v>
      </c>
      <c r="E143" s="98">
        <v>0.21799306518723999</v>
      </c>
      <c r="F143" s="98">
        <v>0.225903225806452</v>
      </c>
      <c r="G143" s="98">
        <v>0.235236559139785</v>
      </c>
      <c r="H143" s="98">
        <v>0.234770114942529</v>
      </c>
      <c r="I143" s="98">
        <v>0.22679676985195199</v>
      </c>
      <c r="J143" s="98">
        <v>0.28971111111111097</v>
      </c>
      <c r="K143" s="98">
        <v>0.28971111111111097</v>
      </c>
      <c r="L143" s="98">
        <v>0.71486021505376296</v>
      </c>
      <c r="M143" s="98">
        <v>1.0740000000000001</v>
      </c>
      <c r="N143" s="98">
        <v>1.8420752688172</v>
      </c>
      <c r="O143" s="98">
        <v>1.79755555555556</v>
      </c>
      <c r="P143" s="98">
        <v>1.7964166666666701</v>
      </c>
      <c r="Q143" s="98">
        <v>1.0069999999999999</v>
      </c>
      <c r="R143" s="98">
        <v>0.68850216302367895</v>
      </c>
    </row>
    <row r="144" spans="2:20" hidden="1" outlineLevel="1" collapsed="1" x14ac:dyDescent="0.25">
      <c r="B144" s="671"/>
      <c r="C144" s="97" t="s">
        <v>193</v>
      </c>
      <c r="D144" s="98">
        <v>0.84029032258064495</v>
      </c>
      <c r="E144" s="98">
        <v>5.04521497919556E-2</v>
      </c>
      <c r="F144" s="98">
        <v>5.7010752688172003E-2</v>
      </c>
      <c r="G144" s="98">
        <v>5.7795698924731201E-2</v>
      </c>
      <c r="H144" s="98">
        <v>5.8574712643678202E-2</v>
      </c>
      <c r="I144" s="98">
        <v>0.10527590847913899</v>
      </c>
      <c r="J144" s="98">
        <v>0.68413333333333304</v>
      </c>
      <c r="K144" s="98">
        <v>0.68413333333333304</v>
      </c>
      <c r="L144" s="98">
        <v>3.1739784946236602</v>
      </c>
      <c r="M144" s="98">
        <v>3.8959999999999999</v>
      </c>
      <c r="N144" s="98">
        <v>5.2795053763440896</v>
      </c>
      <c r="O144" s="98">
        <v>5.3694666666666704</v>
      </c>
      <c r="P144" s="98">
        <v>5.3730000000000002</v>
      </c>
      <c r="Q144" s="98">
        <v>3.2686000000000002</v>
      </c>
      <c r="R144" s="98">
        <v>1.91287295081967</v>
      </c>
    </row>
    <row r="145" spans="2:20" hidden="1" outlineLevel="1" collapsed="1" x14ac:dyDescent="0.25">
      <c r="B145" s="671"/>
      <c r="C145" s="97" t="s">
        <v>194</v>
      </c>
      <c r="D145" s="98">
        <v>0.37393548387096798</v>
      </c>
      <c r="E145" s="98">
        <v>8.1657420249653306E-2</v>
      </c>
      <c r="F145" s="98">
        <v>2.85376344086022E-2</v>
      </c>
      <c r="G145" s="98">
        <v>3.0559139784946201E-2</v>
      </c>
      <c r="H145" s="98">
        <v>2.8149425287356301E-2</v>
      </c>
      <c r="I145" s="98">
        <v>4.8039030955585503E-2</v>
      </c>
      <c r="J145" s="98">
        <v>0.168244444444444</v>
      </c>
      <c r="K145" s="98">
        <v>0.168244444444444</v>
      </c>
      <c r="L145" s="98">
        <v>0.84456989247311798</v>
      </c>
      <c r="M145" s="98">
        <v>1.46922222222222</v>
      </c>
      <c r="N145" s="98">
        <v>2.3862473118279599</v>
      </c>
      <c r="O145" s="98">
        <v>2.3619333333333299</v>
      </c>
      <c r="P145" s="98">
        <v>2.3652500000000001</v>
      </c>
      <c r="Q145" s="98">
        <v>1.2852666666666701</v>
      </c>
      <c r="R145" s="98">
        <v>0.76309016393442597</v>
      </c>
    </row>
    <row r="146" spans="2:20" hidden="1" outlineLevel="1" collapsed="1" x14ac:dyDescent="0.25">
      <c r="B146" s="671"/>
      <c r="C146" s="97" t="s">
        <v>195</v>
      </c>
      <c r="D146" s="98">
        <v>1.45775268817204</v>
      </c>
      <c r="E146" s="98">
        <v>3.8445214979195598E-2</v>
      </c>
      <c r="F146" s="98">
        <v>4.86129032258064E-2</v>
      </c>
      <c r="G146" s="98">
        <v>4.6440860215053802E-2</v>
      </c>
      <c r="H146" s="98">
        <v>6.12758620689655E-2</v>
      </c>
      <c r="I146" s="98">
        <v>5.0197846567967698E-2</v>
      </c>
      <c r="J146" s="98">
        <v>0.309644444444444</v>
      </c>
      <c r="K146" s="98">
        <v>0.309644444444444</v>
      </c>
      <c r="L146" s="98">
        <v>2.6880430107526898</v>
      </c>
      <c r="M146" s="98">
        <v>6.9227777777777799</v>
      </c>
      <c r="N146" s="98">
        <v>7.3543333333333303</v>
      </c>
      <c r="O146" s="98">
        <v>6.8427555555555504</v>
      </c>
      <c r="P146" s="98">
        <v>6.8454166666666696</v>
      </c>
      <c r="Q146" s="98">
        <v>4.4435333333333302</v>
      </c>
      <c r="R146" s="98">
        <v>2.5311020036429901</v>
      </c>
    </row>
    <row r="147" spans="2:20" hidden="1" outlineLevel="1" collapsed="1" x14ac:dyDescent="0.25">
      <c r="B147" s="671"/>
      <c r="C147" s="97" t="s">
        <v>196</v>
      </c>
      <c r="D147" s="98">
        <v>1.6073225806451601</v>
      </c>
      <c r="E147" s="98">
        <v>0.25677392510402203</v>
      </c>
      <c r="F147" s="98">
        <v>0.10648387096774201</v>
      </c>
      <c r="G147" s="98">
        <v>0.12190322580645201</v>
      </c>
      <c r="H147" s="98">
        <v>9.8655172413793096E-2</v>
      </c>
      <c r="I147" s="98">
        <v>0.49743472409152101</v>
      </c>
      <c r="J147" s="98">
        <v>2.0096888888888902</v>
      </c>
      <c r="K147" s="98">
        <v>2.0096888888888902</v>
      </c>
      <c r="L147" s="98">
        <v>2.343</v>
      </c>
      <c r="M147" s="98">
        <v>2.90422222222222</v>
      </c>
      <c r="N147" s="98">
        <v>3.7158494623655902</v>
      </c>
      <c r="O147" s="98">
        <v>3.7532444444444399</v>
      </c>
      <c r="P147" s="98">
        <v>3.7533333333333299</v>
      </c>
      <c r="Q147" s="98">
        <v>2.9472</v>
      </c>
      <c r="R147" s="98">
        <v>1.7018888888888899</v>
      </c>
    </row>
    <row r="148" spans="2:20" hidden="1" outlineLevel="1" collapsed="1" x14ac:dyDescent="0.25">
      <c r="B148" s="101" t="s">
        <v>54</v>
      </c>
      <c r="C148" s="97" t="s">
        <v>54</v>
      </c>
      <c r="D148" s="102" t="s">
        <v>54</v>
      </c>
      <c r="E148" s="102" t="s">
        <v>54</v>
      </c>
      <c r="F148" s="102" t="s">
        <v>54</v>
      </c>
      <c r="G148" s="102" t="s">
        <v>54</v>
      </c>
      <c r="H148" s="102" t="s">
        <v>54</v>
      </c>
      <c r="I148" s="102" t="s">
        <v>54</v>
      </c>
      <c r="J148" s="102" t="s">
        <v>54</v>
      </c>
      <c r="K148" s="102" t="s">
        <v>54</v>
      </c>
      <c r="L148" s="102" t="s">
        <v>54</v>
      </c>
      <c r="M148" s="102" t="s">
        <v>54</v>
      </c>
      <c r="N148" s="102" t="s">
        <v>54</v>
      </c>
      <c r="O148" s="102" t="s">
        <v>54</v>
      </c>
      <c r="P148" s="102" t="s">
        <v>54</v>
      </c>
      <c r="Q148" s="102" t="s">
        <v>54</v>
      </c>
      <c r="R148" s="102" t="s">
        <v>54</v>
      </c>
    </row>
    <row r="149" spans="2:20" collapsed="1" x14ac:dyDescent="0.25">
      <c r="B149" s="94">
        <v>5</v>
      </c>
      <c r="C149" s="95" t="s">
        <v>197</v>
      </c>
      <c r="D149" s="103">
        <v>0</v>
      </c>
      <c r="E149" s="103">
        <v>0</v>
      </c>
      <c r="F149" s="103">
        <v>0</v>
      </c>
      <c r="G149" s="103">
        <v>0</v>
      </c>
      <c r="H149" s="103">
        <v>0</v>
      </c>
      <c r="I149" s="103">
        <v>0</v>
      </c>
      <c r="J149" s="103">
        <v>0</v>
      </c>
      <c r="K149" s="103">
        <v>0</v>
      </c>
      <c r="L149" s="103">
        <v>0</v>
      </c>
      <c r="M149" s="103">
        <v>0</v>
      </c>
      <c r="N149" s="103">
        <v>0</v>
      </c>
      <c r="O149" s="103">
        <v>0</v>
      </c>
      <c r="P149" s="103">
        <v>0</v>
      </c>
      <c r="Q149" s="103">
        <v>0</v>
      </c>
      <c r="R149" s="103">
        <v>0</v>
      </c>
    </row>
    <row r="150" spans="2:20" hidden="1" outlineLevel="1" collapsed="1" x14ac:dyDescent="0.25">
      <c r="B150" s="673" t="s">
        <v>54</v>
      </c>
      <c r="C150" s="97" t="s">
        <v>63</v>
      </c>
      <c r="D150" s="98">
        <v>0</v>
      </c>
      <c r="E150" s="98">
        <v>0</v>
      </c>
      <c r="F150" s="98">
        <v>0</v>
      </c>
      <c r="G150" s="98">
        <v>0</v>
      </c>
      <c r="H150" s="98">
        <v>0</v>
      </c>
      <c r="I150" s="98">
        <v>0</v>
      </c>
      <c r="J150" s="98">
        <v>0</v>
      </c>
      <c r="K150" s="98">
        <v>0</v>
      </c>
      <c r="L150" s="98">
        <v>0</v>
      </c>
      <c r="M150" s="98">
        <v>0</v>
      </c>
      <c r="N150" s="98">
        <v>0</v>
      </c>
      <c r="O150" s="98">
        <v>0</v>
      </c>
      <c r="P150" s="98">
        <v>0</v>
      </c>
      <c r="Q150" s="98">
        <v>0</v>
      </c>
      <c r="R150" s="98">
        <v>0</v>
      </c>
    </row>
    <row r="151" spans="2:20" ht="22.5" hidden="1" outlineLevel="1" collapsed="1" x14ac:dyDescent="0.25">
      <c r="B151" s="671"/>
      <c r="C151" s="97" t="s">
        <v>198</v>
      </c>
      <c r="D151" s="98">
        <v>0</v>
      </c>
      <c r="E151" s="98">
        <v>0</v>
      </c>
      <c r="F151" s="98">
        <v>0</v>
      </c>
      <c r="G151" s="98">
        <v>0</v>
      </c>
      <c r="H151" s="98">
        <v>0</v>
      </c>
      <c r="I151" s="98">
        <v>0</v>
      </c>
      <c r="J151" s="98">
        <v>0</v>
      </c>
      <c r="K151" s="98">
        <v>0</v>
      </c>
      <c r="L151" s="98">
        <v>0</v>
      </c>
      <c r="M151" s="98">
        <v>0</v>
      </c>
      <c r="N151" s="98">
        <v>0</v>
      </c>
      <c r="O151" s="98">
        <v>0</v>
      </c>
      <c r="P151" s="98">
        <v>0</v>
      </c>
      <c r="Q151" s="98">
        <v>0</v>
      </c>
      <c r="R151" s="98">
        <v>0</v>
      </c>
    </row>
    <row r="152" spans="2:20" hidden="1" outlineLevel="1" collapsed="1" x14ac:dyDescent="0.25">
      <c r="B152" s="101" t="s">
        <v>54</v>
      </c>
      <c r="C152" s="97" t="s">
        <v>54</v>
      </c>
      <c r="D152" s="102" t="s">
        <v>54</v>
      </c>
      <c r="E152" s="102" t="s">
        <v>54</v>
      </c>
      <c r="F152" s="102" t="s">
        <v>54</v>
      </c>
      <c r="G152" s="102" t="s">
        <v>54</v>
      </c>
      <c r="H152" s="102" t="s">
        <v>54</v>
      </c>
      <c r="I152" s="102" t="s">
        <v>54</v>
      </c>
      <c r="J152" s="102" t="s">
        <v>54</v>
      </c>
      <c r="K152" s="102" t="s">
        <v>54</v>
      </c>
      <c r="L152" s="102" t="s">
        <v>54</v>
      </c>
      <c r="M152" s="102" t="s">
        <v>54</v>
      </c>
      <c r="N152" s="102" t="s">
        <v>54</v>
      </c>
      <c r="O152" s="102" t="s">
        <v>54</v>
      </c>
      <c r="P152" s="102" t="s">
        <v>54</v>
      </c>
      <c r="Q152" s="102" t="s">
        <v>54</v>
      </c>
      <c r="R152" s="102" t="s">
        <v>54</v>
      </c>
    </row>
    <row r="153" spans="2:20" collapsed="1" x14ac:dyDescent="0.25">
      <c r="B153" s="101" t="s">
        <v>54</v>
      </c>
      <c r="C153" s="97" t="s">
        <v>54</v>
      </c>
      <c r="D153" s="102" t="s">
        <v>54</v>
      </c>
      <c r="E153" s="102" t="s">
        <v>54</v>
      </c>
      <c r="F153" s="102" t="s">
        <v>54</v>
      </c>
      <c r="G153" s="102" t="s">
        <v>54</v>
      </c>
      <c r="H153" s="102" t="s">
        <v>54</v>
      </c>
      <c r="I153" s="102" t="s">
        <v>54</v>
      </c>
      <c r="J153" s="102" t="s">
        <v>54</v>
      </c>
      <c r="K153" s="102" t="s">
        <v>54</v>
      </c>
      <c r="L153" s="102" t="s">
        <v>54</v>
      </c>
      <c r="M153" s="102" t="s">
        <v>54</v>
      </c>
      <c r="N153" s="102" t="s">
        <v>54</v>
      </c>
      <c r="O153" s="102" t="s">
        <v>54</v>
      </c>
      <c r="P153" s="102" t="s">
        <v>54</v>
      </c>
      <c r="Q153" s="102" t="s">
        <v>54</v>
      </c>
      <c r="R153" s="102" t="s">
        <v>54</v>
      </c>
    </row>
    <row r="154" spans="2:20" x14ac:dyDescent="0.25">
      <c r="B154" s="91">
        <v>6</v>
      </c>
      <c r="C154" s="92" t="s">
        <v>199</v>
      </c>
      <c r="D154" s="179">
        <v>460.181623655914</v>
      </c>
      <c r="E154" s="179">
        <v>734.52894868238604</v>
      </c>
      <c r="F154" s="179">
        <v>739.37610752688204</v>
      </c>
      <c r="G154" s="179">
        <v>803.37952688172004</v>
      </c>
      <c r="H154" s="179">
        <v>728.11810344827597</v>
      </c>
      <c r="I154" s="179">
        <v>718.37809017496602</v>
      </c>
      <c r="J154" s="179">
        <v>369.14235555555598</v>
      </c>
      <c r="K154" s="179">
        <v>369.14235555555598</v>
      </c>
      <c r="L154" s="179">
        <v>133.50932258064501</v>
      </c>
      <c r="M154" s="185">
        <v>20.280333333333299</v>
      </c>
      <c r="N154" s="179">
        <v>293.56530107526902</v>
      </c>
      <c r="O154" s="179">
        <v>330.97364444444401</v>
      </c>
      <c r="P154" s="179">
        <v>331.11983333333302</v>
      </c>
      <c r="Q154" s="179">
        <v>540.77786666666702</v>
      </c>
      <c r="R154" s="179">
        <v>488.85408253642998</v>
      </c>
      <c r="T154" s="105" t="s">
        <v>323</v>
      </c>
    </row>
    <row r="155" spans="2:20" collapsed="1" x14ac:dyDescent="0.25">
      <c r="B155" s="94">
        <v>7</v>
      </c>
      <c r="C155" s="95" t="s">
        <v>200</v>
      </c>
      <c r="D155" s="96">
        <v>460.181623655914</v>
      </c>
      <c r="E155" s="96">
        <v>734.52894868238604</v>
      </c>
      <c r="F155" s="96">
        <v>739.37610752688204</v>
      </c>
      <c r="G155" s="96">
        <v>803.37952688172004</v>
      </c>
      <c r="H155" s="96">
        <v>728.11810344827597</v>
      </c>
      <c r="I155" s="96">
        <v>718.37809017496602</v>
      </c>
      <c r="J155" s="96">
        <v>369.14235555555598</v>
      </c>
      <c r="K155" s="96">
        <v>369.14235555555598</v>
      </c>
      <c r="L155" s="96">
        <v>133.50932258064501</v>
      </c>
      <c r="M155" s="104">
        <v>20.280333333333299</v>
      </c>
      <c r="N155" s="96">
        <v>293.56530107526902</v>
      </c>
      <c r="O155" s="96">
        <v>330.97364444444401</v>
      </c>
      <c r="P155" s="96">
        <v>331.11983333333302</v>
      </c>
      <c r="Q155" s="96">
        <v>540.77786666666702</v>
      </c>
      <c r="R155" s="96">
        <v>488.85408253642998</v>
      </c>
      <c r="T155" s="106"/>
    </row>
    <row r="156" spans="2:20" hidden="1" outlineLevel="1" collapsed="1" x14ac:dyDescent="0.25">
      <c r="B156" s="673" t="s">
        <v>54</v>
      </c>
      <c r="C156" s="97" t="s">
        <v>63</v>
      </c>
      <c r="D156" s="98">
        <v>0</v>
      </c>
      <c r="E156" s="98">
        <v>0</v>
      </c>
      <c r="F156" s="98">
        <v>0</v>
      </c>
      <c r="G156" s="98">
        <v>0</v>
      </c>
      <c r="H156" s="98">
        <v>0</v>
      </c>
      <c r="I156" s="98">
        <v>0</v>
      </c>
      <c r="J156" s="98">
        <v>0</v>
      </c>
      <c r="K156" s="98">
        <v>0</v>
      </c>
      <c r="L156" s="98">
        <v>0</v>
      </c>
      <c r="M156" s="98">
        <v>0</v>
      </c>
      <c r="N156" s="98">
        <v>0</v>
      </c>
      <c r="O156" s="98">
        <v>0</v>
      </c>
      <c r="P156" s="98">
        <v>0</v>
      </c>
      <c r="Q156" s="98">
        <v>0</v>
      </c>
      <c r="R156" s="98">
        <v>0</v>
      </c>
    </row>
    <row r="157" spans="2:20" hidden="1" outlineLevel="1" collapsed="1" x14ac:dyDescent="0.25">
      <c r="B157" s="671"/>
      <c r="C157" s="97" t="s">
        <v>201</v>
      </c>
      <c r="D157" s="99">
        <v>39.768849462365601</v>
      </c>
      <c r="E157" s="99">
        <v>45.8336463245492</v>
      </c>
      <c r="F157" s="99">
        <v>61.460322580645197</v>
      </c>
      <c r="G157" s="99">
        <v>67.657752688172096</v>
      </c>
      <c r="H157" s="99">
        <v>59.625827586206903</v>
      </c>
      <c r="I157" s="99">
        <v>55.3369502018842</v>
      </c>
      <c r="J157" s="99">
        <v>37.891911111111099</v>
      </c>
      <c r="K157" s="99">
        <v>37.891911111111099</v>
      </c>
      <c r="L157" s="99">
        <v>28.405989247311801</v>
      </c>
      <c r="M157" s="99">
        <v>20.280333333333299</v>
      </c>
      <c r="N157" s="99">
        <v>41.317548387096799</v>
      </c>
      <c r="O157" s="99">
        <v>31.497755555555599</v>
      </c>
      <c r="P157" s="99">
        <v>31.511666666666699</v>
      </c>
      <c r="Q157" s="99">
        <v>35.757266666666702</v>
      </c>
      <c r="R157" s="99">
        <v>43.745001479963598</v>
      </c>
    </row>
    <row r="158" spans="2:20" hidden="1" outlineLevel="1" collapsed="1" x14ac:dyDescent="0.25">
      <c r="B158" s="671"/>
      <c r="C158" s="97" t="s">
        <v>202</v>
      </c>
      <c r="D158" s="98">
        <v>0</v>
      </c>
      <c r="E158" s="98">
        <v>0</v>
      </c>
      <c r="F158" s="98">
        <v>0</v>
      </c>
      <c r="G158" s="98">
        <v>0</v>
      </c>
      <c r="H158" s="98">
        <v>0</v>
      </c>
      <c r="I158" s="98">
        <v>0</v>
      </c>
      <c r="J158" s="98">
        <v>0</v>
      </c>
      <c r="K158" s="98">
        <v>0</v>
      </c>
      <c r="L158" s="98">
        <v>0</v>
      </c>
      <c r="M158" s="98">
        <v>0</v>
      </c>
      <c r="N158" s="98">
        <v>0</v>
      </c>
      <c r="O158" s="98">
        <v>0</v>
      </c>
      <c r="P158" s="98">
        <v>0</v>
      </c>
      <c r="Q158" s="98">
        <v>0</v>
      </c>
      <c r="R158" s="98">
        <v>0</v>
      </c>
    </row>
    <row r="159" spans="2:20" hidden="1" outlineLevel="1" collapsed="1" x14ac:dyDescent="0.25">
      <c r="B159" s="671"/>
      <c r="C159" s="97" t="s">
        <v>203</v>
      </c>
      <c r="D159" s="100">
        <v>420.41277419354799</v>
      </c>
      <c r="E159" s="100">
        <v>688.695302357836</v>
      </c>
      <c r="F159" s="100">
        <v>677.91578494623604</v>
      </c>
      <c r="G159" s="100">
        <v>735.72177419354796</v>
      </c>
      <c r="H159" s="100">
        <v>668.49227586206905</v>
      </c>
      <c r="I159" s="100">
        <v>663.04113997308195</v>
      </c>
      <c r="J159" s="100">
        <v>331.25044444444399</v>
      </c>
      <c r="K159" s="100">
        <v>331.25044444444399</v>
      </c>
      <c r="L159" s="100">
        <v>105.103333333333</v>
      </c>
      <c r="M159" s="98">
        <v>0</v>
      </c>
      <c r="N159" s="100">
        <v>252.247752688172</v>
      </c>
      <c r="O159" s="100">
        <v>299.47588888888902</v>
      </c>
      <c r="P159" s="100">
        <v>299.60816666666699</v>
      </c>
      <c r="Q159" s="100">
        <v>505.0206</v>
      </c>
      <c r="R159" s="100">
        <v>445.10908105646598</v>
      </c>
    </row>
    <row r="160" spans="2:20" hidden="1" outlineLevel="1" collapsed="1" x14ac:dyDescent="0.25">
      <c r="B160" s="101" t="s">
        <v>54</v>
      </c>
      <c r="C160" s="97" t="s">
        <v>54</v>
      </c>
      <c r="D160" s="102" t="s">
        <v>54</v>
      </c>
      <c r="E160" s="102" t="s">
        <v>54</v>
      </c>
      <c r="F160" s="102" t="s">
        <v>54</v>
      </c>
      <c r="G160" s="102" t="s">
        <v>54</v>
      </c>
      <c r="H160" s="102" t="s">
        <v>54</v>
      </c>
      <c r="I160" s="102" t="s">
        <v>54</v>
      </c>
      <c r="J160" s="102" t="s">
        <v>54</v>
      </c>
      <c r="K160" s="102" t="s">
        <v>54</v>
      </c>
      <c r="L160" s="102" t="s">
        <v>54</v>
      </c>
      <c r="M160" s="102" t="s">
        <v>54</v>
      </c>
      <c r="N160" s="102" t="s">
        <v>54</v>
      </c>
      <c r="O160" s="102" t="s">
        <v>54</v>
      </c>
      <c r="P160" s="102" t="s">
        <v>54</v>
      </c>
      <c r="Q160" s="102" t="s">
        <v>54</v>
      </c>
      <c r="R160" s="102" t="s">
        <v>54</v>
      </c>
    </row>
    <row r="161" spans="2:20" collapsed="1" x14ac:dyDescent="0.25">
      <c r="B161" s="101" t="s">
        <v>54</v>
      </c>
      <c r="C161" s="97" t="s">
        <v>54</v>
      </c>
      <c r="D161" s="102" t="s">
        <v>54</v>
      </c>
      <c r="E161" s="102" t="s">
        <v>54</v>
      </c>
      <c r="F161" s="102" t="s">
        <v>54</v>
      </c>
      <c r="G161" s="102" t="s">
        <v>54</v>
      </c>
      <c r="H161" s="102" t="s">
        <v>54</v>
      </c>
      <c r="I161" s="102" t="s">
        <v>54</v>
      </c>
      <c r="J161" s="102" t="s">
        <v>54</v>
      </c>
      <c r="K161" s="102" t="s">
        <v>54</v>
      </c>
      <c r="L161" s="102" t="s">
        <v>54</v>
      </c>
      <c r="M161" s="102" t="s">
        <v>54</v>
      </c>
      <c r="N161" s="102" t="s">
        <v>54</v>
      </c>
      <c r="O161" s="102" t="s">
        <v>54</v>
      </c>
      <c r="P161" s="102" t="s">
        <v>54</v>
      </c>
      <c r="Q161" s="102" t="s">
        <v>54</v>
      </c>
      <c r="R161" s="102" t="s">
        <v>54</v>
      </c>
    </row>
    <row r="162" spans="2:20" x14ac:dyDescent="0.25">
      <c r="B162" s="91">
        <v>8</v>
      </c>
      <c r="C162" s="92" t="s">
        <v>204</v>
      </c>
      <c r="D162" s="93">
        <v>2555.8061172615298</v>
      </c>
      <c r="E162" s="93">
        <v>3178.3046366673798</v>
      </c>
      <c r="F162" s="93">
        <v>3318.7941569569698</v>
      </c>
      <c r="G162" s="93">
        <v>3009.4660551949</v>
      </c>
      <c r="H162" s="93">
        <v>2753.49952244939</v>
      </c>
      <c r="I162" s="93">
        <v>2793.3810777010599</v>
      </c>
      <c r="J162" s="93">
        <v>2583.0600374627302</v>
      </c>
      <c r="K162" s="93">
        <v>2400.6663545358701</v>
      </c>
      <c r="L162" s="93">
        <v>2953.9363102530301</v>
      </c>
      <c r="M162" s="93">
        <v>3066.5900619622498</v>
      </c>
      <c r="N162" s="93">
        <v>2804.2435743840401</v>
      </c>
      <c r="O162" s="93">
        <v>2766.4321160537502</v>
      </c>
      <c r="P162" s="93">
        <v>2694.91327273663</v>
      </c>
      <c r="Q162" s="93">
        <v>2608.9480125194</v>
      </c>
      <c r="R162" s="93">
        <v>2856.1700600983499</v>
      </c>
      <c r="T162" s="122"/>
    </row>
    <row r="163" spans="2:20" collapsed="1" x14ac:dyDescent="0.25">
      <c r="B163" s="94">
        <v>9</v>
      </c>
      <c r="C163" s="95" t="s">
        <v>205</v>
      </c>
      <c r="D163" s="180">
        <v>1200.1641182795699</v>
      </c>
      <c r="E163" s="180">
        <v>1399.92564355062</v>
      </c>
      <c r="F163" s="180">
        <v>1601.6008709677401</v>
      </c>
      <c r="G163" s="180">
        <v>1594.27355913978</v>
      </c>
      <c r="H163" s="180">
        <v>1411.9589540229899</v>
      </c>
      <c r="I163" s="180">
        <v>1350.00284118439</v>
      </c>
      <c r="J163" s="180">
        <v>1256.75051111111</v>
      </c>
      <c r="K163" s="180">
        <v>1256.75051111111</v>
      </c>
      <c r="L163" s="180">
        <v>1221.30255913978</v>
      </c>
      <c r="M163" s="180">
        <v>1193.1986666666701</v>
      </c>
      <c r="N163" s="180">
        <v>1247.85055913979</v>
      </c>
      <c r="O163" s="180">
        <v>1220.40844444444</v>
      </c>
      <c r="P163" s="180">
        <v>1220.4085833333299</v>
      </c>
      <c r="Q163" s="180">
        <v>1166.70493333333</v>
      </c>
      <c r="R163" s="180">
        <v>1322.2676944444399</v>
      </c>
      <c r="T163" s="105" t="s">
        <v>323</v>
      </c>
    </row>
    <row r="164" spans="2:20" hidden="1" outlineLevel="1" collapsed="1" x14ac:dyDescent="0.25">
      <c r="B164" s="673" t="s">
        <v>54</v>
      </c>
      <c r="C164" s="97" t="s">
        <v>63</v>
      </c>
      <c r="D164" s="181">
        <v>0</v>
      </c>
      <c r="E164" s="181">
        <v>0</v>
      </c>
      <c r="F164" s="181">
        <v>0</v>
      </c>
      <c r="G164" s="181">
        <v>0</v>
      </c>
      <c r="H164" s="181">
        <v>0</v>
      </c>
      <c r="I164" s="181">
        <v>0</v>
      </c>
      <c r="J164" s="181">
        <v>0</v>
      </c>
      <c r="K164" s="181">
        <v>0</v>
      </c>
      <c r="L164" s="181">
        <v>0</v>
      </c>
      <c r="M164" s="181">
        <v>0</v>
      </c>
      <c r="N164" s="181">
        <v>0</v>
      </c>
      <c r="O164" s="181">
        <v>0</v>
      </c>
      <c r="P164" s="181">
        <v>0</v>
      </c>
      <c r="Q164" s="181">
        <v>0</v>
      </c>
      <c r="R164" s="181">
        <v>0</v>
      </c>
    </row>
    <row r="165" spans="2:20" hidden="1" outlineLevel="1" collapsed="1" x14ac:dyDescent="0.25">
      <c r="B165" s="671"/>
      <c r="C165" s="97" t="s">
        <v>206</v>
      </c>
      <c r="D165" s="182">
        <v>75.932000000000002</v>
      </c>
      <c r="E165" s="182">
        <v>83.176109570041604</v>
      </c>
      <c r="F165" s="182">
        <v>94.622924731182806</v>
      </c>
      <c r="G165" s="183">
        <v>102.8</v>
      </c>
      <c r="H165" s="182">
        <v>82.417425287356295</v>
      </c>
      <c r="I165" s="182">
        <v>76.0344401076716</v>
      </c>
      <c r="J165" s="182">
        <v>84.498577777777797</v>
      </c>
      <c r="K165" s="182">
        <v>84.498577777777797</v>
      </c>
      <c r="L165" s="183">
        <v>102.8</v>
      </c>
      <c r="M165" s="183">
        <v>124.334111111111</v>
      </c>
      <c r="N165" s="183">
        <v>146.023</v>
      </c>
      <c r="O165" s="183">
        <v>126.16415555555599</v>
      </c>
      <c r="P165" s="183">
        <v>126.164166666667</v>
      </c>
      <c r="Q165" s="182">
        <v>86.912933333333299</v>
      </c>
      <c r="R165" s="182">
        <v>98.944609744990899</v>
      </c>
    </row>
    <row r="166" spans="2:20" hidden="1" outlineLevel="1" collapsed="1" x14ac:dyDescent="0.25">
      <c r="B166" s="671"/>
      <c r="C166" s="97" t="s">
        <v>207</v>
      </c>
      <c r="D166" s="182">
        <v>22.603999999999999</v>
      </c>
      <c r="E166" s="182">
        <v>26.7915547850208</v>
      </c>
      <c r="F166" s="182">
        <v>32.072462365591399</v>
      </c>
      <c r="G166" s="182">
        <v>32.988999999999997</v>
      </c>
      <c r="H166" s="182">
        <v>29.06</v>
      </c>
      <c r="I166" s="182">
        <v>25.387</v>
      </c>
      <c r="J166" s="182">
        <v>22.725999999999999</v>
      </c>
      <c r="K166" s="182">
        <v>22.725999999999999</v>
      </c>
      <c r="L166" s="182">
        <v>24.131</v>
      </c>
      <c r="M166" s="182">
        <v>23.356999999999999</v>
      </c>
      <c r="N166" s="182">
        <v>25.353000000000002</v>
      </c>
      <c r="O166" s="182">
        <v>24.741577777777799</v>
      </c>
      <c r="P166" s="182">
        <v>24.741583333333299</v>
      </c>
      <c r="Q166" s="182">
        <v>21.147466666666698</v>
      </c>
      <c r="R166" s="182">
        <v>25.871799180327901</v>
      </c>
    </row>
    <row r="167" spans="2:20" hidden="1" outlineLevel="1" collapsed="1" x14ac:dyDescent="0.25">
      <c r="B167" s="671"/>
      <c r="C167" s="97" t="s">
        <v>208</v>
      </c>
      <c r="D167" s="183">
        <v>130.238</v>
      </c>
      <c r="E167" s="183">
        <v>179.821219140083</v>
      </c>
      <c r="F167" s="183">
        <v>216.451849462366</v>
      </c>
      <c r="G167" s="183">
        <v>220.120559139785</v>
      </c>
      <c r="H167" s="183">
        <v>170.59342528735601</v>
      </c>
      <c r="I167" s="183">
        <v>148.78144010767201</v>
      </c>
      <c r="J167" s="183">
        <v>126.99757777777801</v>
      </c>
      <c r="K167" s="183">
        <v>126.99757777777801</v>
      </c>
      <c r="L167" s="183">
        <v>172.428</v>
      </c>
      <c r="M167" s="183">
        <v>123.206111111111</v>
      </c>
      <c r="N167" s="183">
        <v>130.238</v>
      </c>
      <c r="O167" s="183">
        <v>132.07215555555601</v>
      </c>
      <c r="P167" s="183">
        <v>132.07216666666699</v>
      </c>
      <c r="Q167" s="183">
        <v>111.83346666666699</v>
      </c>
      <c r="R167" s="183">
        <v>155.367443192168</v>
      </c>
    </row>
    <row r="168" spans="2:20" hidden="1" outlineLevel="1" collapsed="1" x14ac:dyDescent="0.25">
      <c r="B168" s="671"/>
      <c r="C168" s="97" t="s">
        <v>209</v>
      </c>
      <c r="D168" s="182">
        <v>33.054000000000002</v>
      </c>
      <c r="E168" s="182">
        <v>34.1085547850208</v>
      </c>
      <c r="F168" s="182">
        <v>36.638462365591401</v>
      </c>
      <c r="G168" s="182">
        <v>35.841999999999999</v>
      </c>
      <c r="H168" s="182">
        <v>35.334000000000003</v>
      </c>
      <c r="I168" s="182">
        <v>36.289000000000001</v>
      </c>
      <c r="J168" s="182">
        <v>35.3905777777778</v>
      </c>
      <c r="K168" s="182">
        <v>35.3905777777778</v>
      </c>
      <c r="L168" s="182">
        <v>26.681999999999999</v>
      </c>
      <c r="M168" s="182">
        <v>34.5675555555556</v>
      </c>
      <c r="N168" s="182">
        <v>31.859000000000002</v>
      </c>
      <c r="O168" s="182">
        <v>32.257577777777797</v>
      </c>
      <c r="P168" s="182">
        <v>32.257583333333301</v>
      </c>
      <c r="Q168" s="182">
        <v>32.921466666666703</v>
      </c>
      <c r="R168" s="182">
        <v>33.730937500000003</v>
      </c>
    </row>
    <row r="169" spans="2:20" hidden="1" outlineLevel="1" collapsed="1" x14ac:dyDescent="0.25">
      <c r="B169" s="671"/>
      <c r="C169" s="97" t="s">
        <v>210</v>
      </c>
      <c r="D169" s="183">
        <v>202.23</v>
      </c>
      <c r="E169" s="183">
        <v>216.22377392510401</v>
      </c>
      <c r="F169" s="183">
        <v>224.15884946236599</v>
      </c>
      <c r="G169" s="183">
        <v>221.72200000000001</v>
      </c>
      <c r="H169" s="183">
        <v>205.75885057471299</v>
      </c>
      <c r="I169" s="183">
        <v>204.94188021534299</v>
      </c>
      <c r="J169" s="183">
        <v>206.45315555555601</v>
      </c>
      <c r="K169" s="183">
        <v>206.45315555555601</v>
      </c>
      <c r="L169" s="183">
        <v>197.357</v>
      </c>
      <c r="M169" s="183">
        <v>196.382222222222</v>
      </c>
      <c r="N169" s="183">
        <v>199.79300000000001</v>
      </c>
      <c r="O169" s="183">
        <v>199.793311111111</v>
      </c>
      <c r="P169" s="183">
        <v>199.79333333333301</v>
      </c>
      <c r="Q169" s="183">
        <v>201.41739999999999</v>
      </c>
      <c r="R169" s="183">
        <v>206.37063091985399</v>
      </c>
    </row>
    <row r="170" spans="2:20" hidden="1" outlineLevel="1" collapsed="1" x14ac:dyDescent="0.25">
      <c r="B170" s="671"/>
      <c r="C170" s="97" t="s">
        <v>211</v>
      </c>
      <c r="D170" s="182">
        <v>20.190999999999999</v>
      </c>
      <c r="E170" s="182">
        <v>25.495999999999999</v>
      </c>
      <c r="F170" s="182">
        <v>30.286999999999999</v>
      </c>
      <c r="G170" s="182">
        <v>27.896000000000001</v>
      </c>
      <c r="H170" s="182">
        <v>25.844000000000001</v>
      </c>
      <c r="I170" s="182">
        <v>23.145</v>
      </c>
      <c r="J170" s="182">
        <v>21.687999999999999</v>
      </c>
      <c r="K170" s="182">
        <v>21.687999999999999</v>
      </c>
      <c r="L170" s="182">
        <v>18.863</v>
      </c>
      <c r="M170" s="182">
        <v>18.119</v>
      </c>
      <c r="N170" s="182">
        <v>20.190999999999999</v>
      </c>
      <c r="O170" s="182">
        <v>19.9255777777778</v>
      </c>
      <c r="P170" s="182">
        <v>19.9255833333333</v>
      </c>
      <c r="Q170" s="182">
        <v>18.393466666666701</v>
      </c>
      <c r="R170" s="182">
        <v>22.502524476320598</v>
      </c>
    </row>
    <row r="171" spans="2:20" hidden="1" outlineLevel="1" collapsed="1" x14ac:dyDescent="0.25">
      <c r="B171" s="671"/>
      <c r="C171" s="97" t="s">
        <v>212</v>
      </c>
      <c r="D171" s="183">
        <v>101.669</v>
      </c>
      <c r="E171" s="182">
        <v>99.731109570041596</v>
      </c>
      <c r="F171" s="183">
        <v>124.261924731183</v>
      </c>
      <c r="G171" s="183">
        <v>131.79300000000001</v>
      </c>
      <c r="H171" s="183">
        <v>124.781425287356</v>
      </c>
      <c r="I171" s="183">
        <v>115.63144010767201</v>
      </c>
      <c r="J171" s="183">
        <v>105.05757777777799</v>
      </c>
      <c r="K171" s="183">
        <v>105.05757777777799</v>
      </c>
      <c r="L171" s="182">
        <v>82.840999999999994</v>
      </c>
      <c r="M171" s="182">
        <v>85.602555555555597</v>
      </c>
      <c r="N171" s="183">
        <v>101.669</v>
      </c>
      <c r="O171" s="183">
        <v>104.17915555555599</v>
      </c>
      <c r="P171" s="183">
        <v>104.179166666667</v>
      </c>
      <c r="Q171" s="182">
        <v>98.572933333333296</v>
      </c>
      <c r="R171" s="183">
        <v>106.312307149362</v>
      </c>
    </row>
    <row r="172" spans="2:20" hidden="1" outlineLevel="1" collapsed="1" x14ac:dyDescent="0.25">
      <c r="B172" s="671"/>
      <c r="C172" s="97" t="s">
        <v>213</v>
      </c>
      <c r="D172" s="182">
        <v>52.198</v>
      </c>
      <c r="E172" s="182">
        <v>50.990554785020798</v>
      </c>
      <c r="F172" s="182">
        <v>57.766462365591401</v>
      </c>
      <c r="G172" s="182">
        <v>61.942</v>
      </c>
      <c r="H172" s="182">
        <v>52.078425287356303</v>
      </c>
      <c r="I172" s="182">
        <v>48.087000000000003</v>
      </c>
      <c r="J172" s="182">
        <v>49.622999999999998</v>
      </c>
      <c r="K172" s="182">
        <v>49.622999999999998</v>
      </c>
      <c r="L172" s="182">
        <v>54.981999999999999</v>
      </c>
      <c r="M172" s="182">
        <v>65.445111111111103</v>
      </c>
      <c r="N172" s="182">
        <v>77.949559139784995</v>
      </c>
      <c r="O172" s="182">
        <v>74.469577777777801</v>
      </c>
      <c r="P172" s="182">
        <v>74.469583333333304</v>
      </c>
      <c r="Q172" s="182">
        <v>61.13</v>
      </c>
      <c r="R172" s="182">
        <v>58.948874203096501</v>
      </c>
    </row>
    <row r="173" spans="2:20" hidden="1" outlineLevel="1" collapsed="1" x14ac:dyDescent="0.25">
      <c r="B173" s="671"/>
      <c r="C173" s="97" t="s">
        <v>214</v>
      </c>
      <c r="D173" s="182">
        <v>54.62</v>
      </c>
      <c r="E173" s="182">
        <v>67.201554785020804</v>
      </c>
      <c r="F173" s="182">
        <v>74.927462365591396</v>
      </c>
      <c r="G173" s="182">
        <v>74.927999999999997</v>
      </c>
      <c r="H173" s="182">
        <v>68.118425287356303</v>
      </c>
      <c r="I173" s="182">
        <v>63.107999999999997</v>
      </c>
      <c r="J173" s="182">
        <v>58.611577777777804</v>
      </c>
      <c r="K173" s="182">
        <v>58.611577777777804</v>
      </c>
      <c r="L173" s="182">
        <v>52.518999999999998</v>
      </c>
      <c r="M173" s="182">
        <v>50.652000000000001</v>
      </c>
      <c r="N173" s="182">
        <v>49.018000000000001</v>
      </c>
      <c r="O173" s="182">
        <v>48.317577777777799</v>
      </c>
      <c r="P173" s="182">
        <v>48.317583333333303</v>
      </c>
      <c r="Q173" s="182">
        <v>49.928466666666701</v>
      </c>
      <c r="R173" s="182">
        <v>59.311454121129302</v>
      </c>
    </row>
    <row r="174" spans="2:20" hidden="1" outlineLevel="1" collapsed="1" x14ac:dyDescent="0.25">
      <c r="B174" s="671"/>
      <c r="C174" s="97" t="s">
        <v>215</v>
      </c>
      <c r="D174" s="182">
        <v>37.944000000000003</v>
      </c>
      <c r="E174" s="182">
        <v>46.496554785020798</v>
      </c>
      <c r="F174" s="182">
        <v>54.5444623655914</v>
      </c>
      <c r="G174" s="182">
        <v>47.905000000000001</v>
      </c>
      <c r="H174" s="182">
        <v>45.124425287356303</v>
      </c>
      <c r="I174" s="182">
        <v>42.27</v>
      </c>
      <c r="J174" s="182">
        <v>41.169577777777803</v>
      </c>
      <c r="K174" s="182">
        <v>41.169577777777803</v>
      </c>
      <c r="L174" s="182">
        <v>35.573</v>
      </c>
      <c r="M174" s="182">
        <v>33.327555555555598</v>
      </c>
      <c r="N174" s="182">
        <v>31.777999999999999</v>
      </c>
      <c r="O174" s="182">
        <v>32.252577777777802</v>
      </c>
      <c r="P174" s="182">
        <v>32.252583333333298</v>
      </c>
      <c r="Q174" s="182">
        <v>33.817999999999998</v>
      </c>
      <c r="R174" s="182">
        <v>40.173260701274998</v>
      </c>
    </row>
    <row r="175" spans="2:20" hidden="1" outlineLevel="1" collapsed="1" x14ac:dyDescent="0.25">
      <c r="B175" s="671"/>
      <c r="C175" s="97" t="s">
        <v>201</v>
      </c>
      <c r="D175" s="181">
        <v>0</v>
      </c>
      <c r="E175" s="181">
        <v>0</v>
      </c>
      <c r="F175" s="181">
        <v>0</v>
      </c>
      <c r="G175" s="181">
        <v>0</v>
      </c>
      <c r="H175" s="181">
        <v>0</v>
      </c>
      <c r="I175" s="181">
        <v>0</v>
      </c>
      <c r="J175" s="181">
        <v>0</v>
      </c>
      <c r="K175" s="181">
        <v>0</v>
      </c>
      <c r="L175" s="181">
        <v>0</v>
      </c>
      <c r="M175" s="181">
        <v>0</v>
      </c>
      <c r="N175" s="181">
        <v>0</v>
      </c>
      <c r="O175" s="181">
        <v>0</v>
      </c>
      <c r="P175" s="181">
        <v>0</v>
      </c>
      <c r="Q175" s="181">
        <v>0</v>
      </c>
      <c r="R175" s="181">
        <v>0</v>
      </c>
    </row>
    <row r="176" spans="2:20" hidden="1" outlineLevel="1" collapsed="1" x14ac:dyDescent="0.25">
      <c r="B176" s="671"/>
      <c r="C176" s="97" t="s">
        <v>216</v>
      </c>
      <c r="D176" s="182">
        <v>13.91</v>
      </c>
      <c r="E176" s="182">
        <v>18.508554785020799</v>
      </c>
      <c r="F176" s="182">
        <v>21.2304623655914</v>
      </c>
      <c r="G176" s="182">
        <v>21.414000000000001</v>
      </c>
      <c r="H176" s="182">
        <v>18.390999999999998</v>
      </c>
      <c r="I176" s="182">
        <v>17.227</v>
      </c>
      <c r="J176" s="182">
        <v>15.13</v>
      </c>
      <c r="K176" s="182">
        <v>15.13</v>
      </c>
      <c r="L176" s="182">
        <v>12.994999999999999</v>
      </c>
      <c r="M176" s="182">
        <v>11.914999999999999</v>
      </c>
      <c r="N176" s="182">
        <v>11.53</v>
      </c>
      <c r="O176" s="182">
        <v>11.7135777777778</v>
      </c>
      <c r="P176" s="182">
        <v>11.7135833333333</v>
      </c>
      <c r="Q176" s="182">
        <v>12.103999999999999</v>
      </c>
      <c r="R176" s="182">
        <v>15.5020228825137</v>
      </c>
    </row>
    <row r="177" spans="2:20" hidden="1" outlineLevel="1" collapsed="1" x14ac:dyDescent="0.25">
      <c r="B177" s="671"/>
      <c r="C177" s="97" t="s">
        <v>217</v>
      </c>
      <c r="D177" s="183">
        <v>320.804559139785</v>
      </c>
      <c r="E177" s="183">
        <v>371.40888349514597</v>
      </c>
      <c r="F177" s="183">
        <v>418.61069892473103</v>
      </c>
      <c r="G177" s="183">
        <v>410.786</v>
      </c>
      <c r="H177" s="183">
        <v>368.02170114942498</v>
      </c>
      <c r="I177" s="183">
        <v>348.65876043068602</v>
      </c>
      <c r="J177" s="183">
        <v>315.32773333333301</v>
      </c>
      <c r="K177" s="183">
        <v>315.32773333333301</v>
      </c>
      <c r="L177" s="183">
        <v>289.506559139785</v>
      </c>
      <c r="M177" s="183">
        <v>287.02877777777798</v>
      </c>
      <c r="N177" s="183">
        <v>277.77</v>
      </c>
      <c r="O177" s="183">
        <v>277.769888888889</v>
      </c>
      <c r="P177" s="183">
        <v>277.76991666666697</v>
      </c>
      <c r="Q177" s="183">
        <v>291.07139999999998</v>
      </c>
      <c r="R177" s="183">
        <v>331.365524590164</v>
      </c>
    </row>
    <row r="178" spans="2:20" hidden="1" outlineLevel="1" collapsed="1" x14ac:dyDescent="0.25">
      <c r="B178" s="671"/>
      <c r="C178" s="97" t="s">
        <v>218</v>
      </c>
      <c r="D178" s="183">
        <v>134.769559139785</v>
      </c>
      <c r="E178" s="183">
        <v>179.97121914008301</v>
      </c>
      <c r="F178" s="183">
        <v>216.02784946236599</v>
      </c>
      <c r="G178" s="183">
        <v>204.136</v>
      </c>
      <c r="H178" s="183">
        <v>186.43585057471299</v>
      </c>
      <c r="I178" s="183">
        <v>200.44188021534299</v>
      </c>
      <c r="J178" s="183">
        <v>174.077155555556</v>
      </c>
      <c r="K178" s="183">
        <v>174.077155555556</v>
      </c>
      <c r="L178" s="183">
        <v>150.625</v>
      </c>
      <c r="M178" s="183">
        <v>139.261666666667</v>
      </c>
      <c r="N178" s="183">
        <v>144.679</v>
      </c>
      <c r="O178" s="183">
        <v>136.75173333333299</v>
      </c>
      <c r="P178" s="183">
        <v>136.75174999999999</v>
      </c>
      <c r="Q178" s="183">
        <v>147.453933333333</v>
      </c>
      <c r="R178" s="183">
        <v>167.86630578324201</v>
      </c>
    </row>
    <row r="179" spans="2:20" hidden="1" outlineLevel="1" collapsed="1" x14ac:dyDescent="0.25">
      <c r="B179" s="101" t="s">
        <v>54</v>
      </c>
      <c r="C179" s="97" t="s">
        <v>54</v>
      </c>
      <c r="D179" s="184" t="s">
        <v>54</v>
      </c>
      <c r="E179" s="184" t="s">
        <v>54</v>
      </c>
      <c r="F179" s="184" t="s">
        <v>54</v>
      </c>
      <c r="G179" s="184" t="s">
        <v>54</v>
      </c>
      <c r="H179" s="184" t="s">
        <v>54</v>
      </c>
      <c r="I179" s="184" t="s">
        <v>54</v>
      </c>
      <c r="J179" s="184" t="s">
        <v>54</v>
      </c>
      <c r="K179" s="184" t="s">
        <v>54</v>
      </c>
      <c r="L179" s="184" t="s">
        <v>54</v>
      </c>
      <c r="M179" s="184" t="s">
        <v>54</v>
      </c>
      <c r="N179" s="184" t="s">
        <v>54</v>
      </c>
      <c r="O179" s="184" t="s">
        <v>54</v>
      </c>
      <c r="P179" s="184" t="s">
        <v>54</v>
      </c>
      <c r="Q179" s="184" t="s">
        <v>54</v>
      </c>
      <c r="R179" s="184" t="s">
        <v>54</v>
      </c>
    </row>
    <row r="180" spans="2:20" collapsed="1" x14ac:dyDescent="0.25">
      <c r="B180" s="94">
        <v>10</v>
      </c>
      <c r="C180" s="95" t="s">
        <v>219</v>
      </c>
      <c r="D180" s="180">
        <v>1355.6419989819599</v>
      </c>
      <c r="E180" s="180">
        <v>1778.3789931167601</v>
      </c>
      <c r="F180" s="180">
        <v>1717.1932859892299</v>
      </c>
      <c r="G180" s="180">
        <v>1415.19249605511</v>
      </c>
      <c r="H180" s="180">
        <v>1341.5405684263999</v>
      </c>
      <c r="I180" s="180">
        <v>1443.3782365166701</v>
      </c>
      <c r="J180" s="180">
        <v>1326.30952635162</v>
      </c>
      <c r="K180" s="180">
        <v>1143.9158434247599</v>
      </c>
      <c r="L180" s="180">
        <v>1732.6337511132499</v>
      </c>
      <c r="M180" s="180">
        <v>1873.39139529558</v>
      </c>
      <c r="N180" s="180">
        <v>1556.3930152442499</v>
      </c>
      <c r="O180" s="180">
        <v>1546.0236716093</v>
      </c>
      <c r="P180" s="180">
        <v>1474.5046894033001</v>
      </c>
      <c r="Q180" s="180">
        <v>1442.24307918606</v>
      </c>
      <c r="R180" s="468">
        <v>1533.9023656539</v>
      </c>
      <c r="T180" s="105" t="s">
        <v>323</v>
      </c>
    </row>
    <row r="181" spans="2:20" hidden="1" outlineLevel="1" collapsed="1" x14ac:dyDescent="0.25">
      <c r="B181" s="673" t="s">
        <v>54</v>
      </c>
      <c r="C181" s="97" t="s">
        <v>63</v>
      </c>
      <c r="D181" s="98">
        <v>0</v>
      </c>
      <c r="E181" s="98">
        <v>0</v>
      </c>
      <c r="F181" s="98">
        <v>0</v>
      </c>
      <c r="G181" s="98">
        <v>0</v>
      </c>
      <c r="H181" s="98">
        <v>0</v>
      </c>
      <c r="I181" s="98">
        <v>0</v>
      </c>
      <c r="J181" s="98">
        <v>0</v>
      </c>
      <c r="K181" s="98">
        <v>0</v>
      </c>
      <c r="L181" s="98">
        <v>0</v>
      </c>
      <c r="M181" s="98">
        <v>0</v>
      </c>
      <c r="N181" s="98">
        <v>0</v>
      </c>
      <c r="O181" s="98">
        <v>0</v>
      </c>
      <c r="P181" s="98">
        <v>0</v>
      </c>
      <c r="Q181" s="98">
        <v>0</v>
      </c>
      <c r="R181" s="98">
        <v>0</v>
      </c>
    </row>
    <row r="182" spans="2:20" hidden="1" outlineLevel="1" collapsed="1" x14ac:dyDescent="0.25">
      <c r="B182" s="671"/>
      <c r="C182" s="97" t="s">
        <v>206</v>
      </c>
      <c r="D182" s="99">
        <v>82.924237330844704</v>
      </c>
      <c r="E182" s="100">
        <v>108.782939596256</v>
      </c>
      <c r="F182" s="100">
        <v>105.04022721134299</v>
      </c>
      <c r="G182" s="99">
        <v>86.566924379617504</v>
      </c>
      <c r="H182" s="99">
        <v>82.061656815508002</v>
      </c>
      <c r="I182" s="99">
        <v>88.291038145003299</v>
      </c>
      <c r="J182" s="99">
        <v>81.129978283304396</v>
      </c>
      <c r="K182" s="99">
        <v>69.973008329561495</v>
      </c>
      <c r="L182" s="100">
        <v>105.98471609218601</v>
      </c>
      <c r="M182" s="100">
        <v>114.594821342003</v>
      </c>
      <c r="N182" s="99">
        <v>95.204120168233899</v>
      </c>
      <c r="O182" s="99">
        <v>94.569830353374797</v>
      </c>
      <c r="P182" s="99">
        <v>90.195034456991294</v>
      </c>
      <c r="Q182" s="99">
        <v>88.221600892423197</v>
      </c>
      <c r="R182" s="99">
        <v>93.828373499308498</v>
      </c>
    </row>
    <row r="183" spans="2:20" hidden="1" outlineLevel="1" collapsed="1" x14ac:dyDescent="0.25">
      <c r="B183" s="671"/>
      <c r="C183" s="97" t="s">
        <v>207</v>
      </c>
      <c r="D183" s="99">
        <v>33.276245831508803</v>
      </c>
      <c r="E183" s="99">
        <v>43.652953066506299</v>
      </c>
      <c r="F183" s="99">
        <v>42.151059031592098</v>
      </c>
      <c r="G183" s="99">
        <v>34.738001207546802</v>
      </c>
      <c r="H183" s="99">
        <v>32.930105279581902</v>
      </c>
      <c r="I183" s="99">
        <v>35.4298620596348</v>
      </c>
      <c r="J183" s="99">
        <v>32.556236735577698</v>
      </c>
      <c r="K183" s="99">
        <v>28.079112955297699</v>
      </c>
      <c r="L183" s="99">
        <v>42.530068175308102</v>
      </c>
      <c r="M183" s="99">
        <v>45.985173560057703</v>
      </c>
      <c r="N183" s="99">
        <v>38.203977616955001</v>
      </c>
      <c r="O183" s="99">
        <v>37.949446680198101</v>
      </c>
      <c r="P183" s="99">
        <v>36.193907064802801</v>
      </c>
      <c r="Q183" s="99">
        <v>35.4019979373819</v>
      </c>
      <c r="R183" s="99">
        <v>37.651911226830798</v>
      </c>
    </row>
    <row r="184" spans="2:20" hidden="1" outlineLevel="1" collapsed="1" x14ac:dyDescent="0.25">
      <c r="B184" s="671"/>
      <c r="C184" s="97" t="s">
        <v>208</v>
      </c>
      <c r="D184" s="100">
        <v>132.28372923970699</v>
      </c>
      <c r="E184" s="100">
        <v>173.53446218670101</v>
      </c>
      <c r="F184" s="100">
        <v>167.56395262659899</v>
      </c>
      <c r="G184" s="100">
        <v>138.094674781989</v>
      </c>
      <c r="H184" s="100">
        <v>130.90770974274099</v>
      </c>
      <c r="I184" s="100">
        <v>140.84504314062499</v>
      </c>
      <c r="J184" s="100">
        <v>129.42146260126</v>
      </c>
      <c r="K184" s="100">
        <v>111.623462402499</v>
      </c>
      <c r="L184" s="100">
        <v>169.070635297492</v>
      </c>
      <c r="M184" s="100">
        <v>182.80578521569899</v>
      </c>
      <c r="N184" s="100">
        <v>151.87304050313699</v>
      </c>
      <c r="O184" s="100">
        <v>150.86119855162701</v>
      </c>
      <c r="P184" s="100">
        <v>143.88236661462301</v>
      </c>
      <c r="Q184" s="100">
        <v>140.73427433508499</v>
      </c>
      <c r="R184" s="100">
        <v>149.67839988041499</v>
      </c>
    </row>
    <row r="185" spans="2:20" hidden="1" outlineLevel="1" collapsed="1" x14ac:dyDescent="0.25">
      <c r="B185" s="671"/>
      <c r="C185" s="97" t="s">
        <v>209</v>
      </c>
      <c r="D185" s="99">
        <v>43.9707317010783</v>
      </c>
      <c r="E185" s="99">
        <v>57.682356866999903</v>
      </c>
      <c r="F185" s="99">
        <v>55.697776635592597</v>
      </c>
      <c r="G185" s="99">
        <v>45.902273311205299</v>
      </c>
      <c r="H185" s="99">
        <v>43.513346771999899</v>
      </c>
      <c r="I185" s="99">
        <v>46.816487854987599</v>
      </c>
      <c r="J185" s="99">
        <v>43.019322490441098</v>
      </c>
      <c r="K185" s="99">
        <v>37.103318337448499</v>
      </c>
      <c r="L185" s="99">
        <v>56.1985936284402</v>
      </c>
      <c r="M185" s="99">
        <v>60.764118016047703</v>
      </c>
      <c r="N185" s="99">
        <v>50.482162507601601</v>
      </c>
      <c r="O185" s="99">
        <v>50.145829148771597</v>
      </c>
      <c r="P185" s="99">
        <v>47.826085455026401</v>
      </c>
      <c r="Q185" s="99">
        <v>46.779668622136903</v>
      </c>
      <c r="R185" s="99">
        <v>49.752670267273501</v>
      </c>
    </row>
    <row r="186" spans="2:20" hidden="1" outlineLevel="1" collapsed="1" x14ac:dyDescent="0.25">
      <c r="B186" s="671"/>
      <c r="C186" s="97" t="s">
        <v>210</v>
      </c>
      <c r="D186" s="100">
        <v>241.77962738142099</v>
      </c>
      <c r="E186" s="100">
        <v>317.17504372217201</v>
      </c>
      <c r="F186" s="100">
        <v>306.26253327953998</v>
      </c>
      <c r="G186" s="100">
        <v>252.40049705316201</v>
      </c>
      <c r="H186" s="100">
        <v>239.26462812067999</v>
      </c>
      <c r="I186" s="100">
        <v>257.42744209571902</v>
      </c>
      <c r="J186" s="100">
        <v>236.54816191482601</v>
      </c>
      <c r="K186" s="100">
        <v>204.018130588047</v>
      </c>
      <c r="L186" s="100">
        <v>309.016350221685</v>
      </c>
      <c r="M186" s="100">
        <v>334.120567107152</v>
      </c>
      <c r="N186" s="100">
        <v>277.583700982555</v>
      </c>
      <c r="O186" s="100">
        <v>275.73432183811201</v>
      </c>
      <c r="P186" s="100">
        <v>262.97886510141302</v>
      </c>
      <c r="Q186" s="100">
        <v>257.22498605155698</v>
      </c>
      <c r="R186" s="100">
        <v>273.57247908060401</v>
      </c>
    </row>
    <row r="187" spans="2:20" hidden="1" outlineLevel="1" collapsed="1" x14ac:dyDescent="0.25">
      <c r="B187" s="671"/>
      <c r="C187" s="97" t="s">
        <v>211</v>
      </c>
      <c r="D187" s="99">
        <v>22.417509144673598</v>
      </c>
      <c r="E187" s="99">
        <v>29.4080792501478</v>
      </c>
      <c r="F187" s="99">
        <v>28.396284727637699</v>
      </c>
      <c r="G187" s="99">
        <v>23.402263094248699</v>
      </c>
      <c r="H187" s="99">
        <v>22.184321512046601</v>
      </c>
      <c r="I187" s="99">
        <v>23.868355244699099</v>
      </c>
      <c r="J187" s="99">
        <v>21.9324541125041</v>
      </c>
      <c r="K187" s="99">
        <v>18.9163096894085</v>
      </c>
      <c r="L187" s="99">
        <v>28.651615241428001</v>
      </c>
      <c r="M187" s="99">
        <v>30.979247299161301</v>
      </c>
      <c r="N187" s="99">
        <v>25.737218733371801</v>
      </c>
      <c r="O187" s="99">
        <v>25.565746577791501</v>
      </c>
      <c r="P187" s="99">
        <v>24.383076345661699</v>
      </c>
      <c r="Q187" s="99">
        <v>23.849583769738299</v>
      </c>
      <c r="R187" s="99">
        <v>25.365303181006301</v>
      </c>
    </row>
    <row r="188" spans="2:20" hidden="1" outlineLevel="1" collapsed="1" x14ac:dyDescent="0.25">
      <c r="B188" s="671"/>
      <c r="C188" s="97" t="s">
        <v>212</v>
      </c>
      <c r="D188" s="100">
        <v>108.714646099443</v>
      </c>
      <c r="E188" s="100">
        <v>142.615707548572</v>
      </c>
      <c r="F188" s="100">
        <v>137.708967788585</v>
      </c>
      <c r="G188" s="100">
        <v>113.490251472555</v>
      </c>
      <c r="H188" s="100">
        <v>107.583792943894</v>
      </c>
      <c r="I188" s="100">
        <v>115.75058480659899</v>
      </c>
      <c r="J188" s="100">
        <v>106.362351479164</v>
      </c>
      <c r="K188" s="99">
        <v>91.735433233006304</v>
      </c>
      <c r="L188" s="100">
        <v>138.947203770377</v>
      </c>
      <c r="M188" s="100">
        <v>150.23515256848501</v>
      </c>
      <c r="N188" s="100">
        <v>124.813716284232</v>
      </c>
      <c r="O188" s="100">
        <v>123.98215491006199</v>
      </c>
      <c r="P188" s="100">
        <v>118.24674626548099</v>
      </c>
      <c r="Q188" s="100">
        <v>115.659551755427</v>
      </c>
      <c r="R188" s="100">
        <v>123.010096292673</v>
      </c>
    </row>
    <row r="189" spans="2:20" hidden="1" outlineLevel="1" collapsed="1" x14ac:dyDescent="0.25">
      <c r="B189" s="671"/>
      <c r="C189" s="97" t="s">
        <v>213</v>
      </c>
      <c r="D189" s="99">
        <v>47.220594734948001</v>
      </c>
      <c r="E189" s="99">
        <v>61.945641830346297</v>
      </c>
      <c r="F189" s="99">
        <v>59.814381894456297</v>
      </c>
      <c r="G189" s="99">
        <v>49.294895981639797</v>
      </c>
      <c r="H189" s="99">
        <v>46.7294046287494</v>
      </c>
      <c r="I189" s="99">
        <v>50.276679836550798</v>
      </c>
      <c r="J189" s="99">
        <v>46.198867166982801</v>
      </c>
      <c r="K189" s="99">
        <v>39.845612996507299</v>
      </c>
      <c r="L189" s="99">
        <v>60.352214114679498</v>
      </c>
      <c r="M189" s="99">
        <v>65.255174982498104</v>
      </c>
      <c r="N189" s="99">
        <v>54.213283356773999</v>
      </c>
      <c r="O189" s="99">
        <v>53.8520917045376</v>
      </c>
      <c r="P189" s="99">
        <v>51.360896479587403</v>
      </c>
      <c r="Q189" s="99">
        <v>50.2371393057105</v>
      </c>
      <c r="R189" s="99">
        <v>53.429874573017599</v>
      </c>
    </row>
    <row r="190" spans="2:20" hidden="1" outlineLevel="1" collapsed="1" x14ac:dyDescent="0.25">
      <c r="B190" s="671"/>
      <c r="C190" s="97" t="s">
        <v>214</v>
      </c>
      <c r="D190" s="99">
        <v>58.696938738365297</v>
      </c>
      <c r="E190" s="99">
        <v>77.000714710048598</v>
      </c>
      <c r="F190" s="99">
        <v>74.351480099712802</v>
      </c>
      <c r="G190" s="99">
        <v>61.275371599819202</v>
      </c>
      <c r="H190" s="99">
        <v>58.086371342205503</v>
      </c>
      <c r="I190" s="99">
        <v>62.495765097815003</v>
      </c>
      <c r="J190" s="99">
        <v>57.426893733621398</v>
      </c>
      <c r="K190" s="99">
        <v>49.529564762504798</v>
      </c>
      <c r="L190" s="99">
        <v>75.020025361778195</v>
      </c>
      <c r="M190" s="99">
        <v>81.114586332691999</v>
      </c>
      <c r="N190" s="99">
        <v>67.389108287598205</v>
      </c>
      <c r="O190" s="99">
        <v>66.9401337585156</v>
      </c>
      <c r="P190" s="99">
        <v>63.843486324806101</v>
      </c>
      <c r="Q190" s="99">
        <v>62.446614761410999</v>
      </c>
      <c r="R190" s="99">
        <v>66.4153023106647</v>
      </c>
    </row>
    <row r="191" spans="2:20" hidden="1" outlineLevel="1" collapsed="1" x14ac:dyDescent="0.25">
      <c r="B191" s="671"/>
      <c r="C191" s="97" t="s">
        <v>215</v>
      </c>
      <c r="D191" s="99">
        <v>58.225399491750103</v>
      </c>
      <c r="E191" s="99">
        <v>76.382132893285601</v>
      </c>
      <c r="F191" s="99">
        <v>73.754180791358493</v>
      </c>
      <c r="G191" s="99">
        <v>60.783118627495803</v>
      </c>
      <c r="H191" s="99">
        <v>57.619737061610401</v>
      </c>
      <c r="I191" s="99">
        <v>61.993708148606402</v>
      </c>
      <c r="J191" s="99">
        <v>56.9655573370624</v>
      </c>
      <c r="K191" s="99">
        <v>49.131671206975597</v>
      </c>
      <c r="L191" s="99">
        <v>74.417355324796802</v>
      </c>
      <c r="M191" s="99">
        <v>80.462955911226402</v>
      </c>
      <c r="N191" s="99">
        <v>66.847740883522107</v>
      </c>
      <c r="O191" s="99">
        <v>66.402373171349197</v>
      </c>
      <c r="P191" s="99">
        <v>63.330602517064897</v>
      </c>
      <c r="Q191" s="99">
        <v>61.944952659243803</v>
      </c>
      <c r="R191" s="99">
        <v>65.881757933591103</v>
      </c>
    </row>
    <row r="192" spans="2:20" hidden="1" outlineLevel="1" collapsed="1" x14ac:dyDescent="0.25">
      <c r="B192" s="671"/>
      <c r="C192" s="97" t="s">
        <v>201</v>
      </c>
      <c r="D192" s="98">
        <v>0</v>
      </c>
      <c r="E192" s="98">
        <v>0</v>
      </c>
      <c r="F192" s="98">
        <v>0</v>
      </c>
      <c r="G192" s="98">
        <v>0</v>
      </c>
      <c r="H192" s="98">
        <v>0</v>
      </c>
      <c r="I192" s="98">
        <v>0</v>
      </c>
      <c r="J192" s="98">
        <v>0</v>
      </c>
      <c r="K192" s="98">
        <v>0</v>
      </c>
      <c r="L192" s="98">
        <v>0</v>
      </c>
      <c r="M192" s="98">
        <v>0</v>
      </c>
      <c r="N192" s="98">
        <v>0</v>
      </c>
      <c r="O192" s="98">
        <v>0</v>
      </c>
      <c r="P192" s="98">
        <v>0</v>
      </c>
      <c r="Q192" s="98">
        <v>0</v>
      </c>
      <c r="R192" s="98">
        <v>0</v>
      </c>
    </row>
    <row r="193" spans="2:24" hidden="1" outlineLevel="1" collapsed="1" x14ac:dyDescent="0.25">
      <c r="B193" s="671"/>
      <c r="C193" s="97" t="s">
        <v>216</v>
      </c>
      <c r="D193" s="99">
        <v>17.070569255677199</v>
      </c>
      <c r="E193" s="99">
        <v>22.393774896055699</v>
      </c>
      <c r="F193" s="99">
        <v>21.6233097940876</v>
      </c>
      <c r="G193" s="99">
        <v>17.820443400370799</v>
      </c>
      <c r="H193" s="99">
        <v>16.893000659334199</v>
      </c>
      <c r="I193" s="99">
        <v>18.175365005730399</v>
      </c>
      <c r="J193" s="99">
        <v>16.701207723759101</v>
      </c>
      <c r="K193" s="99">
        <v>14.4044627139857</v>
      </c>
      <c r="L193" s="99">
        <v>21.8177398349371</v>
      </c>
      <c r="M193" s="99">
        <v>23.5901938567842</v>
      </c>
      <c r="N193" s="99">
        <v>19.598474210544701</v>
      </c>
      <c r="O193" s="99">
        <v>19.467900947995201</v>
      </c>
      <c r="P193" s="99">
        <v>18.567316767392899</v>
      </c>
      <c r="Q193" s="99">
        <v>18.161070832310799</v>
      </c>
      <c r="R193" s="99">
        <v>19.315266555628799</v>
      </c>
    </row>
    <row r="194" spans="2:24" hidden="1" outlineLevel="1" collapsed="1" x14ac:dyDescent="0.25">
      <c r="B194" s="671"/>
      <c r="C194" s="97" t="s">
        <v>217</v>
      </c>
      <c r="D194" s="100">
        <v>329.557446057888</v>
      </c>
      <c r="E194" s="100">
        <v>432.32508253261699</v>
      </c>
      <c r="F194" s="100">
        <v>417.45079758767099</v>
      </c>
      <c r="G194" s="100">
        <v>344.03421038183598</v>
      </c>
      <c r="H194" s="100">
        <v>326.12937917655597</v>
      </c>
      <c r="I194" s="100">
        <v>350.88618210352701</v>
      </c>
      <c r="J194" s="100">
        <v>322.42670300487202</v>
      </c>
      <c r="K194" s="100">
        <v>278.08668081051098</v>
      </c>
      <c r="L194" s="100">
        <v>421.20438463796802</v>
      </c>
      <c r="M194" s="100">
        <v>455.42265890557701</v>
      </c>
      <c r="N194" s="100">
        <v>378.36014784981398</v>
      </c>
      <c r="O194" s="100">
        <v>375.83935371080401</v>
      </c>
      <c r="P194" s="100">
        <v>358.45304291623398</v>
      </c>
      <c r="Q194" s="100">
        <v>350.610224622842</v>
      </c>
      <c r="R194" s="100">
        <v>372.892656399457</v>
      </c>
    </row>
    <row r="195" spans="2:24" hidden="1" outlineLevel="1" collapsed="1" x14ac:dyDescent="0.25">
      <c r="B195" s="671"/>
      <c r="C195" s="97" t="s">
        <v>218</v>
      </c>
      <c r="D195" s="100">
        <v>179.50432397465499</v>
      </c>
      <c r="E195" s="100">
        <v>235.48010401704701</v>
      </c>
      <c r="F195" s="100">
        <v>227.37833452105599</v>
      </c>
      <c r="G195" s="100">
        <v>187.389570763629</v>
      </c>
      <c r="H195" s="100">
        <v>177.63711437148999</v>
      </c>
      <c r="I195" s="100">
        <v>191.12172297717501</v>
      </c>
      <c r="J195" s="100">
        <v>175.62032976824301</v>
      </c>
      <c r="K195" s="100">
        <v>151.46907539900599</v>
      </c>
      <c r="L195" s="100">
        <v>229.42284941217201</v>
      </c>
      <c r="M195" s="100">
        <v>248.06096019819699</v>
      </c>
      <c r="N195" s="100">
        <v>206.086323859911</v>
      </c>
      <c r="O195" s="100">
        <v>204.71329025616501</v>
      </c>
      <c r="P195" s="100">
        <v>195.24326309421099</v>
      </c>
      <c r="Q195" s="100">
        <v>190.97141364079499</v>
      </c>
      <c r="R195" s="100">
        <v>203.10827445343199</v>
      </c>
    </row>
    <row r="196" spans="2:24" hidden="1" outlineLevel="1" collapsed="1" x14ac:dyDescent="0.25">
      <c r="B196" s="101" t="s">
        <v>54</v>
      </c>
      <c r="C196" s="97" t="s">
        <v>54</v>
      </c>
      <c r="D196" s="102" t="s">
        <v>54</v>
      </c>
      <c r="E196" s="102" t="s">
        <v>54</v>
      </c>
      <c r="F196" s="102" t="s">
        <v>54</v>
      </c>
      <c r="G196" s="102" t="s">
        <v>54</v>
      </c>
      <c r="H196" s="102" t="s">
        <v>54</v>
      </c>
      <c r="I196" s="102" t="s">
        <v>54</v>
      </c>
      <c r="J196" s="102" t="s">
        <v>54</v>
      </c>
      <c r="K196" s="102" t="s">
        <v>54</v>
      </c>
      <c r="L196" s="102" t="s">
        <v>54</v>
      </c>
      <c r="M196" s="102" t="s">
        <v>54</v>
      </c>
      <c r="N196" s="102" t="s">
        <v>54</v>
      </c>
      <c r="O196" s="102" t="s">
        <v>54</v>
      </c>
      <c r="P196" s="102" t="s">
        <v>54</v>
      </c>
      <c r="Q196" s="102" t="s">
        <v>54</v>
      </c>
      <c r="R196" s="102" t="s">
        <v>54</v>
      </c>
    </row>
    <row r="197" spans="2:24" collapsed="1" x14ac:dyDescent="0.25">
      <c r="B197" s="101" t="s">
        <v>54</v>
      </c>
      <c r="C197" s="97" t="s">
        <v>54</v>
      </c>
      <c r="D197" s="102" t="s">
        <v>54</v>
      </c>
      <c r="E197" s="102" t="s">
        <v>54</v>
      </c>
      <c r="F197" s="102" t="s">
        <v>54</v>
      </c>
      <c r="G197" s="102" t="s">
        <v>54</v>
      </c>
      <c r="H197" s="102" t="s">
        <v>54</v>
      </c>
      <c r="I197" s="102" t="s">
        <v>54</v>
      </c>
      <c r="J197" s="102" t="s">
        <v>54</v>
      </c>
      <c r="K197" s="102" t="s">
        <v>54</v>
      </c>
      <c r="L197" s="102" t="s">
        <v>54</v>
      </c>
      <c r="M197" s="102" t="s">
        <v>54</v>
      </c>
      <c r="N197" s="102" t="s">
        <v>54</v>
      </c>
      <c r="O197" s="102" t="s">
        <v>54</v>
      </c>
      <c r="P197" s="102" t="s">
        <v>54</v>
      </c>
      <c r="Q197" s="102" t="s">
        <v>54</v>
      </c>
      <c r="R197" s="102" t="s">
        <v>54</v>
      </c>
    </row>
    <row r="198" spans="2:24" x14ac:dyDescent="0.25">
      <c r="B198" s="91">
        <v>11</v>
      </c>
      <c r="C198" s="92" t="s">
        <v>220</v>
      </c>
      <c r="D198" s="185">
        <v>12.000247311828</v>
      </c>
      <c r="E198" s="185">
        <v>12.000119278779501</v>
      </c>
      <c r="F198" s="185">
        <v>12.000344086021499</v>
      </c>
      <c r="G198" s="185">
        <v>12.0000967741935</v>
      </c>
      <c r="H198" s="185">
        <v>11.999678160919499</v>
      </c>
      <c r="I198" s="185">
        <v>12.016107671601601</v>
      </c>
      <c r="J198" s="185">
        <v>11.999977777777801</v>
      </c>
      <c r="K198" s="185">
        <v>11.999977777777801</v>
      </c>
      <c r="L198" s="185">
        <v>12.000139784946199</v>
      </c>
      <c r="M198" s="185">
        <v>11.999555555555601</v>
      </c>
      <c r="N198" s="185">
        <v>11.9997096774194</v>
      </c>
      <c r="O198" s="185">
        <v>12.0009777777778</v>
      </c>
      <c r="P198" s="185">
        <v>11.999333333333301</v>
      </c>
      <c r="Q198" s="185">
        <v>11.999933333333299</v>
      </c>
      <c r="R198" s="185">
        <v>12.0013595173042</v>
      </c>
      <c r="W198" s="122"/>
      <c r="X198" s="122"/>
    </row>
    <row r="199" spans="2:24" collapsed="1" x14ac:dyDescent="0.25">
      <c r="B199" s="94">
        <v>12</v>
      </c>
      <c r="C199" s="95" t="s">
        <v>221</v>
      </c>
      <c r="D199" s="104">
        <v>12.000247311828</v>
      </c>
      <c r="E199" s="104">
        <v>12.000119278779501</v>
      </c>
      <c r="F199" s="104">
        <v>12.000344086021499</v>
      </c>
      <c r="G199" s="104">
        <v>12.0000967741935</v>
      </c>
      <c r="H199" s="104">
        <v>11.999678160919499</v>
      </c>
      <c r="I199" s="104">
        <v>12.016107671601601</v>
      </c>
      <c r="J199" s="104">
        <v>11.999977777777801</v>
      </c>
      <c r="K199" s="104">
        <v>11.999977777777801</v>
      </c>
      <c r="L199" s="104">
        <v>12.000139784946199</v>
      </c>
      <c r="M199" s="104">
        <v>11.999555555555601</v>
      </c>
      <c r="N199" s="104">
        <v>11.9997096774194</v>
      </c>
      <c r="O199" s="104">
        <v>12.0009777777778</v>
      </c>
      <c r="P199" s="104">
        <v>11.999333333333301</v>
      </c>
      <c r="Q199" s="104">
        <v>11.999933333333299</v>
      </c>
      <c r="R199" s="104">
        <v>12.0013595173042</v>
      </c>
      <c r="U199" s="122"/>
    </row>
    <row r="200" spans="2:24" hidden="1" outlineLevel="1" collapsed="1" x14ac:dyDescent="0.25">
      <c r="B200" s="673" t="s">
        <v>54</v>
      </c>
      <c r="C200" s="97" t="s">
        <v>63</v>
      </c>
      <c r="D200" s="98">
        <v>0</v>
      </c>
      <c r="E200" s="98">
        <v>0</v>
      </c>
      <c r="F200" s="98">
        <v>0</v>
      </c>
      <c r="G200" s="98">
        <v>0</v>
      </c>
      <c r="H200" s="98">
        <v>0</v>
      </c>
      <c r="I200" s="98">
        <v>0</v>
      </c>
      <c r="J200" s="98">
        <v>0</v>
      </c>
      <c r="K200" s="98">
        <v>0</v>
      </c>
      <c r="L200" s="98">
        <v>0</v>
      </c>
      <c r="M200" s="98">
        <v>0</v>
      </c>
      <c r="N200" s="98">
        <v>0</v>
      </c>
      <c r="O200" s="98">
        <v>0</v>
      </c>
      <c r="P200" s="98">
        <v>0</v>
      </c>
      <c r="Q200" s="98">
        <v>0</v>
      </c>
      <c r="R200" s="98">
        <v>0</v>
      </c>
    </row>
    <row r="201" spans="2:24" hidden="1" outlineLevel="1" collapsed="1" x14ac:dyDescent="0.25">
      <c r="B201" s="671"/>
      <c r="C201" s="97" t="s">
        <v>222</v>
      </c>
      <c r="D201" s="99">
        <v>12.000247311828</v>
      </c>
      <c r="E201" s="99">
        <v>12.000119278779501</v>
      </c>
      <c r="F201" s="99">
        <v>12.000344086021499</v>
      </c>
      <c r="G201" s="99">
        <v>12.0000967741935</v>
      </c>
      <c r="H201" s="99">
        <v>11.999678160919499</v>
      </c>
      <c r="I201" s="99">
        <v>12.016107671601601</v>
      </c>
      <c r="J201" s="99">
        <v>11.999977777777801</v>
      </c>
      <c r="K201" s="99">
        <v>11.999977777777801</v>
      </c>
      <c r="L201" s="99">
        <v>12.000139784946199</v>
      </c>
      <c r="M201" s="99">
        <v>11.999555555555601</v>
      </c>
      <c r="N201" s="99">
        <v>11.9997096774194</v>
      </c>
      <c r="O201" s="99">
        <v>12.0009777777778</v>
      </c>
      <c r="P201" s="99">
        <v>11.999333333333301</v>
      </c>
      <c r="Q201" s="99">
        <v>11.999933333333299</v>
      </c>
      <c r="R201" s="99">
        <v>12.0013595173042</v>
      </c>
    </row>
    <row r="202" spans="2:24" hidden="1" outlineLevel="1" collapsed="1" x14ac:dyDescent="0.25">
      <c r="B202" s="101" t="s">
        <v>54</v>
      </c>
      <c r="C202" s="97" t="s">
        <v>54</v>
      </c>
      <c r="D202" s="102" t="s">
        <v>54</v>
      </c>
      <c r="E202" s="102" t="s">
        <v>54</v>
      </c>
      <c r="F202" s="102" t="s">
        <v>54</v>
      </c>
      <c r="G202" s="102" t="s">
        <v>54</v>
      </c>
      <c r="H202" s="102" t="s">
        <v>54</v>
      </c>
      <c r="I202" s="102" t="s">
        <v>54</v>
      </c>
      <c r="J202" s="102" t="s">
        <v>54</v>
      </c>
      <c r="K202" s="102" t="s">
        <v>54</v>
      </c>
      <c r="L202" s="102" t="s">
        <v>54</v>
      </c>
      <c r="M202" s="102" t="s">
        <v>54</v>
      </c>
      <c r="N202" s="102" t="s">
        <v>54</v>
      </c>
      <c r="O202" s="102" t="s">
        <v>54</v>
      </c>
      <c r="P202" s="102" t="s">
        <v>54</v>
      </c>
      <c r="Q202" s="102" t="s">
        <v>54</v>
      </c>
      <c r="R202" s="102" t="s">
        <v>54</v>
      </c>
    </row>
    <row r="203" spans="2:24" collapsed="1" x14ac:dyDescent="0.25">
      <c r="B203" s="101" t="s">
        <v>54</v>
      </c>
      <c r="C203" s="97" t="s">
        <v>54</v>
      </c>
      <c r="D203" s="102" t="s">
        <v>54</v>
      </c>
      <c r="E203" s="102" t="s">
        <v>54</v>
      </c>
      <c r="F203" s="102" t="s">
        <v>54</v>
      </c>
      <c r="G203" s="102" t="s">
        <v>54</v>
      </c>
      <c r="H203" s="102" t="s">
        <v>54</v>
      </c>
      <c r="I203" s="102" t="s">
        <v>54</v>
      </c>
      <c r="J203" s="102" t="s">
        <v>54</v>
      </c>
      <c r="K203" s="102" t="s">
        <v>54</v>
      </c>
      <c r="L203" s="102" t="s">
        <v>54</v>
      </c>
      <c r="M203" s="102" t="s">
        <v>54</v>
      </c>
      <c r="N203" s="102" t="s">
        <v>54</v>
      </c>
      <c r="O203" s="102" t="s">
        <v>54</v>
      </c>
      <c r="P203" s="102" t="s">
        <v>54</v>
      </c>
      <c r="Q203" s="102" t="s">
        <v>54</v>
      </c>
      <c r="R203" s="102" t="s">
        <v>54</v>
      </c>
      <c r="U203" s="122"/>
      <c r="W203" s="122"/>
    </row>
    <row r="204" spans="2:24" x14ac:dyDescent="0.25">
      <c r="B204" s="91">
        <v>13</v>
      </c>
      <c r="C204" s="92" t="s">
        <v>223</v>
      </c>
      <c r="D204" s="93">
        <v>463.73700000000002</v>
      </c>
      <c r="E204" s="93">
        <v>467.63028987517299</v>
      </c>
      <c r="F204" s="93">
        <v>467.50968817204301</v>
      </c>
      <c r="G204" s="93">
        <v>467.66023655914</v>
      </c>
      <c r="H204" s="93">
        <v>467.77019540229901</v>
      </c>
      <c r="I204" s="93">
        <v>463.73700000000002</v>
      </c>
      <c r="J204" s="93">
        <v>463.73700000000002</v>
      </c>
      <c r="K204" s="93">
        <v>463.73700000000002</v>
      </c>
      <c r="L204" s="93">
        <v>463.73700000000002</v>
      </c>
      <c r="M204" s="93">
        <v>463.73700000000002</v>
      </c>
      <c r="N204" s="93">
        <v>481.339</v>
      </c>
      <c r="O204" s="93">
        <v>523.67100000000005</v>
      </c>
      <c r="P204" s="93">
        <v>604.97900000000004</v>
      </c>
      <c r="Q204" s="93">
        <v>463.73700000000002</v>
      </c>
      <c r="R204" s="93">
        <v>475.14968101092899</v>
      </c>
    </row>
    <row r="205" spans="2:24" collapsed="1" x14ac:dyDescent="0.25">
      <c r="B205" s="94">
        <v>14</v>
      </c>
      <c r="C205" s="95" t="s">
        <v>224</v>
      </c>
      <c r="D205" s="120">
        <v>454.3</v>
      </c>
      <c r="E205" s="120">
        <v>454.3</v>
      </c>
      <c r="F205" s="120">
        <v>454.3</v>
      </c>
      <c r="G205" s="120">
        <v>454.3</v>
      </c>
      <c r="H205" s="120">
        <v>454.3</v>
      </c>
      <c r="I205" s="120">
        <v>454.3</v>
      </c>
      <c r="J205" s="120">
        <v>454.3</v>
      </c>
      <c r="K205" s="120">
        <v>454.3</v>
      </c>
      <c r="L205" s="120">
        <v>454.3</v>
      </c>
      <c r="M205" s="120">
        <v>454.3</v>
      </c>
      <c r="N205" s="120">
        <v>471.90199999999999</v>
      </c>
      <c r="O205" s="120">
        <v>514.23400000000004</v>
      </c>
      <c r="P205" s="120">
        <v>595.54200000000003</v>
      </c>
      <c r="Q205" s="120">
        <v>454.3</v>
      </c>
      <c r="R205" s="120">
        <v>464.42170491803302</v>
      </c>
      <c r="T205" s="450" t="s">
        <v>386</v>
      </c>
    </row>
    <row r="206" spans="2:24" ht="15" hidden="1" customHeight="1" outlineLevel="1" collapsed="1" x14ac:dyDescent="0.25">
      <c r="B206" s="674" t="s">
        <v>54</v>
      </c>
      <c r="C206" s="97" t="s">
        <v>63</v>
      </c>
      <c r="D206" s="98">
        <v>0</v>
      </c>
      <c r="E206" s="98">
        <v>0</v>
      </c>
      <c r="F206" s="98">
        <v>0</v>
      </c>
      <c r="G206" s="98">
        <v>0</v>
      </c>
      <c r="H206" s="98">
        <v>0</v>
      </c>
      <c r="I206" s="98">
        <v>0</v>
      </c>
      <c r="J206" s="98">
        <v>0</v>
      </c>
      <c r="K206" s="98">
        <v>0</v>
      </c>
      <c r="L206" s="98">
        <v>0</v>
      </c>
      <c r="M206" s="98">
        <v>0</v>
      </c>
      <c r="N206" s="98">
        <v>0</v>
      </c>
      <c r="O206" s="98">
        <v>0</v>
      </c>
      <c r="P206" s="98">
        <v>0</v>
      </c>
      <c r="Q206" s="98">
        <v>0</v>
      </c>
      <c r="R206" s="98">
        <v>0</v>
      </c>
    </row>
    <row r="207" spans="2:24" ht="15" hidden="1" customHeight="1" outlineLevel="1" collapsed="1" x14ac:dyDescent="0.25">
      <c r="B207" s="673"/>
      <c r="C207" s="97" t="s">
        <v>225</v>
      </c>
      <c r="D207" s="117">
        <v>454.3</v>
      </c>
      <c r="E207" s="117">
        <v>454.3</v>
      </c>
      <c r="F207" s="117">
        <v>454.3</v>
      </c>
      <c r="G207" s="117">
        <v>454.3</v>
      </c>
      <c r="H207" s="117">
        <v>454.3</v>
      </c>
      <c r="I207" s="117">
        <v>454.3</v>
      </c>
      <c r="J207" s="117">
        <v>454.3</v>
      </c>
      <c r="K207" s="117">
        <v>454.3</v>
      </c>
      <c r="L207" s="117">
        <v>454.3</v>
      </c>
      <c r="M207" s="117">
        <v>454.3</v>
      </c>
      <c r="N207" s="117">
        <v>454.3</v>
      </c>
      <c r="O207" s="117">
        <v>454.3</v>
      </c>
      <c r="P207" s="117">
        <v>454.3</v>
      </c>
      <c r="Q207" s="117">
        <v>454.3</v>
      </c>
      <c r="R207" s="117">
        <v>454.3</v>
      </c>
    </row>
    <row r="208" spans="2:24" ht="15" hidden="1" customHeight="1" outlineLevel="1" collapsed="1" x14ac:dyDescent="0.25">
      <c r="B208" s="673"/>
      <c r="C208" s="97" t="s">
        <v>226</v>
      </c>
      <c r="D208" s="131">
        <v>0</v>
      </c>
      <c r="E208" s="131">
        <v>0</v>
      </c>
      <c r="F208" s="131">
        <v>0</v>
      </c>
      <c r="G208" s="131">
        <v>0</v>
      </c>
      <c r="H208" s="131">
        <v>0</v>
      </c>
      <c r="I208" s="131">
        <v>0</v>
      </c>
      <c r="J208" s="131">
        <v>0</v>
      </c>
      <c r="K208" s="131">
        <v>0</v>
      </c>
      <c r="L208" s="131">
        <v>0</v>
      </c>
      <c r="M208" s="131">
        <v>0</v>
      </c>
      <c r="N208" s="118">
        <v>17.602</v>
      </c>
      <c r="O208" s="118">
        <v>59.933999999999997</v>
      </c>
      <c r="P208" s="117">
        <v>141.24199999999999</v>
      </c>
      <c r="Q208" s="131">
        <v>0</v>
      </c>
      <c r="R208" s="118">
        <v>10.121704918032799</v>
      </c>
    </row>
    <row r="209" spans="2:22" hidden="1" outlineLevel="1" collapsed="1" x14ac:dyDescent="0.25">
      <c r="B209" s="101" t="s">
        <v>54</v>
      </c>
      <c r="C209" s="97" t="s">
        <v>54</v>
      </c>
      <c r="D209" s="102" t="s">
        <v>54</v>
      </c>
      <c r="E209" s="102" t="s">
        <v>54</v>
      </c>
      <c r="F209" s="102" t="s">
        <v>54</v>
      </c>
      <c r="G209" s="102" t="s">
        <v>54</v>
      </c>
      <c r="H209" s="102" t="s">
        <v>54</v>
      </c>
      <c r="I209" s="102" t="s">
        <v>54</v>
      </c>
      <c r="J209" s="102" t="s">
        <v>54</v>
      </c>
      <c r="K209" s="102" t="s">
        <v>54</v>
      </c>
      <c r="L209" s="102" t="s">
        <v>54</v>
      </c>
      <c r="M209" s="102" t="s">
        <v>54</v>
      </c>
      <c r="N209" s="102" t="s">
        <v>54</v>
      </c>
      <c r="O209" s="102" t="s">
        <v>54</v>
      </c>
      <c r="P209" s="102" t="s">
        <v>54</v>
      </c>
      <c r="Q209" s="102" t="s">
        <v>54</v>
      </c>
      <c r="R209" s="102" t="s">
        <v>54</v>
      </c>
      <c r="U209" s="122"/>
      <c r="V209" s="122"/>
    </row>
    <row r="210" spans="2:22" collapsed="1" x14ac:dyDescent="0.25">
      <c r="B210" s="94">
        <v>15</v>
      </c>
      <c r="C210" s="95" t="s">
        <v>227</v>
      </c>
      <c r="D210" s="121">
        <v>9.4369999999999994</v>
      </c>
      <c r="E210" s="119">
        <v>13.330289875173399</v>
      </c>
      <c r="F210" s="119">
        <v>13.209688172043</v>
      </c>
      <c r="G210" s="119">
        <v>13.3602365591398</v>
      </c>
      <c r="H210" s="119">
        <v>13.470195402298801</v>
      </c>
      <c r="I210" s="121">
        <v>9.4369999999999994</v>
      </c>
      <c r="J210" s="121">
        <v>9.4369999999999994</v>
      </c>
      <c r="K210" s="121">
        <v>9.4369999999999994</v>
      </c>
      <c r="L210" s="121">
        <v>9.4369999999999994</v>
      </c>
      <c r="M210" s="121">
        <v>9.4369999999999994</v>
      </c>
      <c r="N210" s="121">
        <v>9.4369999999999994</v>
      </c>
      <c r="O210" s="121">
        <v>9.4369999999999994</v>
      </c>
      <c r="P210" s="121">
        <v>9.4369999999999994</v>
      </c>
      <c r="Q210" s="121">
        <v>9.4369999999999994</v>
      </c>
      <c r="R210" s="119">
        <v>10.727976092896199</v>
      </c>
      <c r="T210" s="450" t="s">
        <v>386</v>
      </c>
    </row>
    <row r="211" spans="2:22" ht="15" hidden="1" customHeight="1" outlineLevel="1" collapsed="1" x14ac:dyDescent="0.25">
      <c r="B211" s="674" t="s">
        <v>54</v>
      </c>
      <c r="C211" s="97" t="s">
        <v>63</v>
      </c>
      <c r="D211" s="98">
        <v>0</v>
      </c>
      <c r="E211" s="98">
        <v>0</v>
      </c>
      <c r="F211" s="98">
        <v>0</v>
      </c>
      <c r="G211" s="98">
        <v>0</v>
      </c>
      <c r="H211" s="98">
        <v>0</v>
      </c>
      <c r="I211" s="98">
        <v>0</v>
      </c>
      <c r="J211" s="98">
        <v>0</v>
      </c>
      <c r="K211" s="98">
        <v>0</v>
      </c>
      <c r="L211" s="98">
        <v>0</v>
      </c>
      <c r="M211" s="98">
        <v>0</v>
      </c>
      <c r="N211" s="98">
        <v>0</v>
      </c>
      <c r="O211" s="98">
        <v>0</v>
      </c>
      <c r="P211" s="98">
        <v>0</v>
      </c>
      <c r="Q211" s="98">
        <v>0</v>
      </c>
      <c r="R211" s="98">
        <v>0</v>
      </c>
    </row>
    <row r="212" spans="2:22" ht="15" hidden="1" customHeight="1" outlineLevel="1" collapsed="1" x14ac:dyDescent="0.25">
      <c r="B212" s="673"/>
      <c r="C212" s="97" t="s">
        <v>228</v>
      </c>
      <c r="D212" s="98">
        <v>0</v>
      </c>
      <c r="E212" s="98">
        <v>3.89328987517337</v>
      </c>
      <c r="F212" s="98">
        <v>3.7726881720430101</v>
      </c>
      <c r="G212" s="98">
        <v>3.92323655913978</v>
      </c>
      <c r="H212" s="98">
        <v>4.0331954022988503</v>
      </c>
      <c r="I212" s="98">
        <v>0</v>
      </c>
      <c r="J212" s="98">
        <v>0</v>
      </c>
      <c r="K212" s="98">
        <v>0</v>
      </c>
      <c r="L212" s="98">
        <v>0</v>
      </c>
      <c r="M212" s="98">
        <v>0</v>
      </c>
      <c r="N212" s="98">
        <v>0</v>
      </c>
      <c r="O212" s="98">
        <v>0</v>
      </c>
      <c r="P212" s="98">
        <v>0</v>
      </c>
      <c r="Q212" s="98">
        <v>0</v>
      </c>
      <c r="R212" s="98">
        <v>1.29097609289617</v>
      </c>
    </row>
    <row r="213" spans="2:22" ht="15" hidden="1" customHeight="1" outlineLevel="1" collapsed="1" x14ac:dyDescent="0.25">
      <c r="B213" s="673"/>
      <c r="C213" s="97" t="s">
        <v>229</v>
      </c>
      <c r="D213" s="98">
        <v>9.4369999999999994</v>
      </c>
      <c r="E213" s="98">
        <v>9.4369999999999994</v>
      </c>
      <c r="F213" s="98">
        <v>9.4369999999999994</v>
      </c>
      <c r="G213" s="98">
        <v>9.4369999999999994</v>
      </c>
      <c r="H213" s="98">
        <v>9.4369999999999994</v>
      </c>
      <c r="I213" s="98">
        <v>9.4369999999999994</v>
      </c>
      <c r="J213" s="98">
        <v>9.4369999999999994</v>
      </c>
      <c r="K213" s="98">
        <v>9.4369999999999994</v>
      </c>
      <c r="L213" s="98">
        <v>9.4369999999999994</v>
      </c>
      <c r="M213" s="98">
        <v>9.4369999999999994</v>
      </c>
      <c r="N213" s="98">
        <v>9.4369999999999994</v>
      </c>
      <c r="O213" s="98">
        <v>9.4369999999999994</v>
      </c>
      <c r="P213" s="98">
        <v>9.4369999999999994</v>
      </c>
      <c r="Q213" s="98">
        <v>9.4369999999999994</v>
      </c>
      <c r="R213" s="98">
        <v>9.4369999999999994</v>
      </c>
      <c r="U213" s="215"/>
      <c r="V213" s="216"/>
    </row>
    <row r="214" spans="2:22" hidden="1" outlineLevel="1" collapsed="1" x14ac:dyDescent="0.25">
      <c r="B214" s="101" t="s">
        <v>54</v>
      </c>
      <c r="C214" s="97" t="s">
        <v>54</v>
      </c>
      <c r="D214" s="102" t="s">
        <v>54</v>
      </c>
      <c r="E214" s="102" t="s">
        <v>54</v>
      </c>
      <c r="F214" s="102" t="s">
        <v>54</v>
      </c>
      <c r="G214" s="102" t="s">
        <v>54</v>
      </c>
      <c r="H214" s="102" t="s">
        <v>54</v>
      </c>
      <c r="I214" s="102" t="s">
        <v>54</v>
      </c>
      <c r="J214" s="102" t="s">
        <v>54</v>
      </c>
      <c r="K214" s="102" t="s">
        <v>54</v>
      </c>
      <c r="L214" s="102" t="s">
        <v>54</v>
      </c>
      <c r="M214" s="102" t="s">
        <v>54</v>
      </c>
      <c r="N214" s="102" t="s">
        <v>54</v>
      </c>
      <c r="O214" s="102" t="s">
        <v>54</v>
      </c>
      <c r="P214" s="102" t="s">
        <v>54</v>
      </c>
      <c r="Q214" s="102" t="s">
        <v>54</v>
      </c>
      <c r="R214" s="102" t="s">
        <v>54</v>
      </c>
      <c r="U214" s="122"/>
    </row>
    <row r="215" spans="2:22" collapsed="1" x14ac:dyDescent="0.25">
      <c r="B215" s="101" t="s">
        <v>54</v>
      </c>
      <c r="C215" s="97" t="s">
        <v>54</v>
      </c>
      <c r="D215" s="102" t="s">
        <v>54</v>
      </c>
      <c r="E215" s="102" t="s">
        <v>54</v>
      </c>
      <c r="F215" s="102" t="s">
        <v>54</v>
      </c>
      <c r="G215" s="102" t="s">
        <v>54</v>
      </c>
      <c r="H215" s="102" t="s">
        <v>54</v>
      </c>
      <c r="I215" s="102" t="s">
        <v>54</v>
      </c>
      <c r="J215" s="102" t="s">
        <v>54</v>
      </c>
      <c r="K215" s="102" t="s">
        <v>54</v>
      </c>
      <c r="L215" s="102" t="s">
        <v>54</v>
      </c>
      <c r="M215" s="102" t="s">
        <v>54</v>
      </c>
      <c r="N215" s="102" t="s">
        <v>54</v>
      </c>
      <c r="O215" s="102" t="s">
        <v>54</v>
      </c>
      <c r="P215" s="102" t="s">
        <v>54</v>
      </c>
      <c r="Q215" s="102" t="s">
        <v>54</v>
      </c>
      <c r="R215" s="102" t="s">
        <v>54</v>
      </c>
    </row>
    <row r="216" spans="2:22" x14ac:dyDescent="0.25">
      <c r="B216" s="91">
        <v>16</v>
      </c>
      <c r="C216" s="92" t="s">
        <v>230</v>
      </c>
      <c r="D216" s="179">
        <v>224.29900000000001</v>
      </c>
      <c r="E216" s="179">
        <v>224.29900000000001</v>
      </c>
      <c r="F216" s="179">
        <v>224.29900000000001</v>
      </c>
      <c r="G216" s="179">
        <v>224.59800000000001</v>
      </c>
      <c r="H216" s="179">
        <v>224.59800000000001</v>
      </c>
      <c r="I216" s="179">
        <v>224.59899999999999</v>
      </c>
      <c r="J216" s="179">
        <v>224.59899999999999</v>
      </c>
      <c r="K216" s="179">
        <v>224.59899999999999</v>
      </c>
      <c r="L216" s="179">
        <v>224.59800000000001</v>
      </c>
      <c r="M216" s="185">
        <v>224.59899999999999</v>
      </c>
      <c r="N216" s="179">
        <v>224.59800000000001</v>
      </c>
      <c r="O216" s="179">
        <v>224.59700000000001</v>
      </c>
      <c r="P216" s="179">
        <v>224.59700000000001</v>
      </c>
      <c r="Q216" s="179">
        <v>224.59700000000001</v>
      </c>
      <c r="R216" s="179">
        <v>224.52288934426201</v>
      </c>
      <c r="T216" s="84" t="s">
        <v>387</v>
      </c>
    </row>
    <row r="217" spans="2:22" hidden="1" collapsed="1" x14ac:dyDescent="0.25">
      <c r="B217" s="94">
        <v>17</v>
      </c>
      <c r="C217" s="95" t="s">
        <v>62</v>
      </c>
      <c r="D217" s="96">
        <v>219.64</v>
      </c>
      <c r="E217" s="96">
        <v>219.64</v>
      </c>
      <c r="F217" s="96">
        <v>219.64</v>
      </c>
      <c r="G217" s="96">
        <v>219.64</v>
      </c>
      <c r="H217" s="96">
        <v>219.64</v>
      </c>
      <c r="I217" s="96">
        <v>219.64</v>
      </c>
      <c r="J217" s="96">
        <v>219.64</v>
      </c>
      <c r="K217" s="96">
        <v>219.64</v>
      </c>
      <c r="L217" s="96">
        <v>219.64</v>
      </c>
      <c r="M217" s="96">
        <v>219.64</v>
      </c>
      <c r="N217" s="96">
        <v>219.64</v>
      </c>
      <c r="O217" s="96">
        <v>219.64</v>
      </c>
      <c r="P217" s="96">
        <v>219.64</v>
      </c>
      <c r="Q217" s="96">
        <v>219.64</v>
      </c>
      <c r="R217" s="96">
        <v>219.64</v>
      </c>
    </row>
    <row r="218" spans="2:22" hidden="1" outlineLevel="1" collapsed="1" x14ac:dyDescent="0.25">
      <c r="B218" s="673" t="s">
        <v>54</v>
      </c>
      <c r="C218" s="97" t="s">
        <v>63</v>
      </c>
      <c r="D218" s="98">
        <v>0</v>
      </c>
      <c r="E218" s="98">
        <v>0</v>
      </c>
      <c r="F218" s="98">
        <v>0</v>
      </c>
      <c r="G218" s="98">
        <v>0</v>
      </c>
      <c r="H218" s="98">
        <v>0</v>
      </c>
      <c r="I218" s="98">
        <v>0</v>
      </c>
      <c r="J218" s="98">
        <v>0</v>
      </c>
      <c r="K218" s="98">
        <v>0</v>
      </c>
      <c r="L218" s="98">
        <v>0</v>
      </c>
      <c r="M218" s="98">
        <v>0</v>
      </c>
      <c r="N218" s="98">
        <v>0</v>
      </c>
      <c r="O218" s="98">
        <v>0</v>
      </c>
      <c r="P218" s="98">
        <v>0</v>
      </c>
      <c r="Q218" s="98">
        <v>0</v>
      </c>
      <c r="R218" s="98">
        <v>0</v>
      </c>
    </row>
    <row r="219" spans="2:22" hidden="1" outlineLevel="1" collapsed="1" x14ac:dyDescent="0.25">
      <c r="B219" s="671"/>
      <c r="C219" s="97" t="s">
        <v>70</v>
      </c>
      <c r="D219" s="98">
        <v>1.0580000000000001</v>
      </c>
      <c r="E219" s="98">
        <v>1.0580000000000001</v>
      </c>
      <c r="F219" s="98">
        <v>1.0580000000000001</v>
      </c>
      <c r="G219" s="98">
        <v>1.0580000000000001</v>
      </c>
      <c r="H219" s="98">
        <v>1.0580000000000001</v>
      </c>
      <c r="I219" s="98">
        <v>1.0580000000000001</v>
      </c>
      <c r="J219" s="98">
        <v>1.0580000000000001</v>
      </c>
      <c r="K219" s="98">
        <v>1.0580000000000001</v>
      </c>
      <c r="L219" s="98">
        <v>1.0580000000000001</v>
      </c>
      <c r="M219" s="98">
        <v>1.0580000000000001</v>
      </c>
      <c r="N219" s="98">
        <v>1.0580000000000001</v>
      </c>
      <c r="O219" s="98">
        <v>1.0580000000000001</v>
      </c>
      <c r="P219" s="98">
        <v>1.0580000000000001</v>
      </c>
      <c r="Q219" s="98">
        <v>1.0580000000000001</v>
      </c>
      <c r="R219" s="98">
        <v>1.0580000000000001</v>
      </c>
    </row>
    <row r="220" spans="2:22" hidden="1" outlineLevel="1" collapsed="1" x14ac:dyDescent="0.25">
      <c r="B220" s="671"/>
      <c r="C220" s="97" t="s">
        <v>90</v>
      </c>
      <c r="D220" s="98">
        <v>2.964</v>
      </c>
      <c r="E220" s="98">
        <v>2.964</v>
      </c>
      <c r="F220" s="98">
        <v>2.964</v>
      </c>
      <c r="G220" s="98">
        <v>2.964</v>
      </c>
      <c r="H220" s="98">
        <v>2.964</v>
      </c>
      <c r="I220" s="98">
        <v>2.964</v>
      </c>
      <c r="J220" s="98">
        <v>2.964</v>
      </c>
      <c r="K220" s="98">
        <v>2.964</v>
      </c>
      <c r="L220" s="98">
        <v>2.964</v>
      </c>
      <c r="M220" s="98">
        <v>2.964</v>
      </c>
      <c r="N220" s="98">
        <v>2.964</v>
      </c>
      <c r="O220" s="98">
        <v>2.964</v>
      </c>
      <c r="P220" s="98">
        <v>2.964</v>
      </c>
      <c r="Q220" s="98">
        <v>2.964</v>
      </c>
      <c r="R220" s="98">
        <v>2.964</v>
      </c>
    </row>
    <row r="221" spans="2:22" hidden="1" outlineLevel="1" collapsed="1" x14ac:dyDescent="0.25">
      <c r="B221" s="671"/>
      <c r="C221" s="97" t="s">
        <v>120</v>
      </c>
      <c r="D221" s="98">
        <v>1.038</v>
      </c>
      <c r="E221" s="98">
        <v>1.038</v>
      </c>
      <c r="F221" s="98">
        <v>1.038</v>
      </c>
      <c r="G221" s="98">
        <v>1.038</v>
      </c>
      <c r="H221" s="98">
        <v>1.038</v>
      </c>
      <c r="I221" s="98">
        <v>1.038</v>
      </c>
      <c r="J221" s="98">
        <v>1.038</v>
      </c>
      <c r="K221" s="98">
        <v>1.038</v>
      </c>
      <c r="L221" s="98">
        <v>1.038</v>
      </c>
      <c r="M221" s="98">
        <v>1.038</v>
      </c>
      <c r="N221" s="98">
        <v>1.038</v>
      </c>
      <c r="O221" s="98">
        <v>1.038</v>
      </c>
      <c r="P221" s="98">
        <v>1.038</v>
      </c>
      <c r="Q221" s="98">
        <v>1.038</v>
      </c>
      <c r="R221" s="98">
        <v>1.038</v>
      </c>
    </row>
    <row r="222" spans="2:22" hidden="1" outlineLevel="1" collapsed="1" x14ac:dyDescent="0.25">
      <c r="B222" s="671"/>
      <c r="C222" s="97" t="s">
        <v>125</v>
      </c>
      <c r="D222" s="98">
        <v>0</v>
      </c>
      <c r="E222" s="98">
        <v>0</v>
      </c>
      <c r="F222" s="98">
        <v>0</v>
      </c>
      <c r="G222" s="98">
        <v>0</v>
      </c>
      <c r="H222" s="98">
        <v>0</v>
      </c>
      <c r="I222" s="98">
        <v>0</v>
      </c>
      <c r="J222" s="98">
        <v>0</v>
      </c>
      <c r="K222" s="98">
        <v>0</v>
      </c>
      <c r="L222" s="98">
        <v>0</v>
      </c>
      <c r="M222" s="98">
        <v>0</v>
      </c>
      <c r="N222" s="98">
        <v>0</v>
      </c>
      <c r="O222" s="98">
        <v>0</v>
      </c>
      <c r="P222" s="98">
        <v>0</v>
      </c>
      <c r="Q222" s="98">
        <v>0</v>
      </c>
      <c r="R222" s="98">
        <v>0</v>
      </c>
    </row>
    <row r="223" spans="2:22" hidden="1" outlineLevel="1" collapsed="1" x14ac:dyDescent="0.25">
      <c r="B223" s="671"/>
      <c r="C223" s="97" t="s">
        <v>131</v>
      </c>
      <c r="D223" s="98">
        <v>0</v>
      </c>
      <c r="E223" s="98">
        <v>0</v>
      </c>
      <c r="F223" s="98">
        <v>0</v>
      </c>
      <c r="G223" s="98">
        <v>0</v>
      </c>
      <c r="H223" s="98">
        <v>0</v>
      </c>
      <c r="I223" s="98">
        <v>0</v>
      </c>
      <c r="J223" s="98">
        <v>0</v>
      </c>
      <c r="K223" s="98">
        <v>0</v>
      </c>
      <c r="L223" s="98">
        <v>0</v>
      </c>
      <c r="M223" s="98">
        <v>0</v>
      </c>
      <c r="N223" s="98">
        <v>0</v>
      </c>
      <c r="O223" s="98">
        <v>0</v>
      </c>
      <c r="P223" s="98">
        <v>0</v>
      </c>
      <c r="Q223" s="98">
        <v>0</v>
      </c>
      <c r="R223" s="98">
        <v>0</v>
      </c>
    </row>
    <row r="224" spans="2:22" hidden="1" outlineLevel="1" collapsed="1" x14ac:dyDescent="0.25">
      <c r="B224" s="671"/>
      <c r="C224" s="97" t="s">
        <v>139</v>
      </c>
      <c r="D224" s="98">
        <v>0</v>
      </c>
      <c r="E224" s="98">
        <v>0</v>
      </c>
      <c r="F224" s="98">
        <v>0</v>
      </c>
      <c r="G224" s="98">
        <v>0</v>
      </c>
      <c r="H224" s="98">
        <v>0</v>
      </c>
      <c r="I224" s="98">
        <v>0</v>
      </c>
      <c r="J224" s="98">
        <v>0</v>
      </c>
      <c r="K224" s="98">
        <v>0</v>
      </c>
      <c r="L224" s="98">
        <v>0</v>
      </c>
      <c r="M224" s="98">
        <v>0</v>
      </c>
      <c r="N224" s="98">
        <v>0</v>
      </c>
      <c r="O224" s="98">
        <v>0</v>
      </c>
      <c r="P224" s="98">
        <v>0</v>
      </c>
      <c r="Q224" s="98">
        <v>0</v>
      </c>
      <c r="R224" s="98">
        <v>0</v>
      </c>
    </row>
    <row r="225" spans="2:18" hidden="1" outlineLevel="1" collapsed="1" x14ac:dyDescent="0.25">
      <c r="B225" s="671"/>
      <c r="C225" s="97" t="s">
        <v>150</v>
      </c>
      <c r="D225" s="98">
        <v>1.133</v>
      </c>
      <c r="E225" s="98">
        <v>1.133</v>
      </c>
      <c r="F225" s="98">
        <v>1.133</v>
      </c>
      <c r="G225" s="98">
        <v>1.133</v>
      </c>
      <c r="H225" s="98">
        <v>1.133</v>
      </c>
      <c r="I225" s="98">
        <v>1.133</v>
      </c>
      <c r="J225" s="98">
        <v>1.133</v>
      </c>
      <c r="K225" s="98">
        <v>1.133</v>
      </c>
      <c r="L225" s="98">
        <v>1.133</v>
      </c>
      <c r="M225" s="98">
        <v>1.133</v>
      </c>
      <c r="N225" s="98">
        <v>1.133</v>
      </c>
      <c r="O225" s="98">
        <v>1.133</v>
      </c>
      <c r="P225" s="98">
        <v>1.133</v>
      </c>
      <c r="Q225" s="98">
        <v>1.133</v>
      </c>
      <c r="R225" s="98">
        <v>1.133</v>
      </c>
    </row>
    <row r="226" spans="2:18" hidden="1" outlineLevel="1" collapsed="1" x14ac:dyDescent="0.25">
      <c r="B226" s="671"/>
      <c r="C226" s="97" t="s">
        <v>153</v>
      </c>
      <c r="D226" s="98">
        <v>1.7110000000000001</v>
      </c>
      <c r="E226" s="98">
        <v>1.7110000000000001</v>
      </c>
      <c r="F226" s="98">
        <v>1.7110000000000001</v>
      </c>
      <c r="G226" s="98">
        <v>1.7110000000000001</v>
      </c>
      <c r="H226" s="98">
        <v>1.7110000000000001</v>
      </c>
      <c r="I226" s="98">
        <v>1.7110000000000001</v>
      </c>
      <c r="J226" s="98">
        <v>1.7110000000000001</v>
      </c>
      <c r="K226" s="98">
        <v>1.7110000000000001</v>
      </c>
      <c r="L226" s="98">
        <v>1.7110000000000001</v>
      </c>
      <c r="M226" s="98">
        <v>1.7110000000000001</v>
      </c>
      <c r="N226" s="98">
        <v>1.7110000000000001</v>
      </c>
      <c r="O226" s="98">
        <v>1.7110000000000001</v>
      </c>
      <c r="P226" s="98">
        <v>1.7110000000000001</v>
      </c>
      <c r="Q226" s="98">
        <v>1.7110000000000001</v>
      </c>
      <c r="R226" s="98">
        <v>1.7110000000000001</v>
      </c>
    </row>
    <row r="227" spans="2:18" hidden="1" outlineLevel="1" collapsed="1" x14ac:dyDescent="0.25">
      <c r="B227" s="671"/>
      <c r="C227" s="97" t="s">
        <v>155</v>
      </c>
      <c r="D227" s="98">
        <v>0</v>
      </c>
      <c r="E227" s="98">
        <v>0</v>
      </c>
      <c r="F227" s="98">
        <v>0</v>
      </c>
      <c r="G227" s="98">
        <v>0</v>
      </c>
      <c r="H227" s="98">
        <v>0</v>
      </c>
      <c r="I227" s="98">
        <v>0</v>
      </c>
      <c r="J227" s="98">
        <v>0</v>
      </c>
      <c r="K227" s="98">
        <v>0</v>
      </c>
      <c r="L227" s="98">
        <v>0</v>
      </c>
      <c r="M227" s="98">
        <v>0</v>
      </c>
      <c r="N227" s="98">
        <v>0</v>
      </c>
      <c r="O227" s="98">
        <v>0</v>
      </c>
      <c r="P227" s="98">
        <v>0</v>
      </c>
      <c r="Q227" s="98">
        <v>0</v>
      </c>
      <c r="R227" s="98">
        <v>0</v>
      </c>
    </row>
    <row r="228" spans="2:18" hidden="1" outlineLevel="1" collapsed="1" x14ac:dyDescent="0.25">
      <c r="B228" s="671"/>
      <c r="C228" s="97" t="s">
        <v>68</v>
      </c>
      <c r="D228" s="98">
        <v>0.48799999999999999</v>
      </c>
      <c r="E228" s="98">
        <v>0.48799999999999999</v>
      </c>
      <c r="F228" s="98">
        <v>0.48799999999999999</v>
      </c>
      <c r="G228" s="98">
        <v>0.48799999999999999</v>
      </c>
      <c r="H228" s="98">
        <v>0.48799999999999999</v>
      </c>
      <c r="I228" s="98">
        <v>0.48799999999999999</v>
      </c>
      <c r="J228" s="98">
        <v>0.48799999999999999</v>
      </c>
      <c r="K228" s="98">
        <v>0.48799999999999999</v>
      </c>
      <c r="L228" s="98">
        <v>0.48799999999999999</v>
      </c>
      <c r="M228" s="98">
        <v>0.48799999999999999</v>
      </c>
      <c r="N228" s="98">
        <v>0.48799999999999999</v>
      </c>
      <c r="O228" s="98">
        <v>0.48799999999999999</v>
      </c>
      <c r="P228" s="98">
        <v>0.48799999999999999</v>
      </c>
      <c r="Q228" s="98">
        <v>0.48799999999999999</v>
      </c>
      <c r="R228" s="98">
        <v>0.48799999999999999</v>
      </c>
    </row>
    <row r="229" spans="2:18" hidden="1" outlineLevel="1" collapsed="1" x14ac:dyDescent="0.25">
      <c r="B229" s="671"/>
      <c r="C229" s="97" t="s">
        <v>72</v>
      </c>
      <c r="D229" s="98">
        <v>2.2959999999999998</v>
      </c>
      <c r="E229" s="98">
        <v>2.2959999999999998</v>
      </c>
      <c r="F229" s="98">
        <v>2.2959999999999998</v>
      </c>
      <c r="G229" s="98">
        <v>2.2959999999999998</v>
      </c>
      <c r="H229" s="98">
        <v>2.2959999999999998</v>
      </c>
      <c r="I229" s="98">
        <v>2.2959999999999998</v>
      </c>
      <c r="J229" s="98">
        <v>2.2959999999999998</v>
      </c>
      <c r="K229" s="98">
        <v>2.2959999999999998</v>
      </c>
      <c r="L229" s="98">
        <v>2.2959999999999998</v>
      </c>
      <c r="M229" s="98">
        <v>2.2959999999999998</v>
      </c>
      <c r="N229" s="98">
        <v>2.2959999999999998</v>
      </c>
      <c r="O229" s="98">
        <v>2.2959999999999998</v>
      </c>
      <c r="P229" s="98">
        <v>2.2959999999999998</v>
      </c>
      <c r="Q229" s="98">
        <v>2.2959999999999998</v>
      </c>
      <c r="R229" s="98">
        <v>2.2959999999999998</v>
      </c>
    </row>
    <row r="230" spans="2:18" hidden="1" outlineLevel="1" collapsed="1" x14ac:dyDescent="0.25">
      <c r="B230" s="671"/>
      <c r="C230" s="97" t="s">
        <v>73</v>
      </c>
      <c r="D230" s="99">
        <v>11.590999999999999</v>
      </c>
      <c r="E230" s="99">
        <v>11.590999999999999</v>
      </c>
      <c r="F230" s="99">
        <v>11.590999999999999</v>
      </c>
      <c r="G230" s="99">
        <v>11.590999999999999</v>
      </c>
      <c r="H230" s="99">
        <v>11.590999999999999</v>
      </c>
      <c r="I230" s="99">
        <v>11.590999999999999</v>
      </c>
      <c r="J230" s="99">
        <v>11.590999999999999</v>
      </c>
      <c r="K230" s="99">
        <v>11.590999999999999</v>
      </c>
      <c r="L230" s="99">
        <v>11.590999999999999</v>
      </c>
      <c r="M230" s="99">
        <v>11.590999999999999</v>
      </c>
      <c r="N230" s="99">
        <v>11.590999999999999</v>
      </c>
      <c r="O230" s="99">
        <v>11.590999999999999</v>
      </c>
      <c r="P230" s="99">
        <v>11.590999999999999</v>
      </c>
      <c r="Q230" s="99">
        <v>11.590999999999999</v>
      </c>
      <c r="R230" s="99">
        <v>11.590999999999999</v>
      </c>
    </row>
    <row r="231" spans="2:18" hidden="1" outlineLevel="1" collapsed="1" x14ac:dyDescent="0.25">
      <c r="B231" s="671"/>
      <c r="C231" s="97" t="s">
        <v>75</v>
      </c>
      <c r="D231" s="98">
        <v>2.5139999999999998</v>
      </c>
      <c r="E231" s="98">
        <v>2.5139999999999998</v>
      </c>
      <c r="F231" s="98">
        <v>2.5139999999999998</v>
      </c>
      <c r="G231" s="98">
        <v>2.5139999999999998</v>
      </c>
      <c r="H231" s="98">
        <v>2.5139999999999998</v>
      </c>
      <c r="I231" s="98">
        <v>2.5139999999999998</v>
      </c>
      <c r="J231" s="98">
        <v>2.5139999999999998</v>
      </c>
      <c r="K231" s="98">
        <v>2.5139999999999998</v>
      </c>
      <c r="L231" s="98">
        <v>2.5139999999999998</v>
      </c>
      <c r="M231" s="98">
        <v>2.5139999999999998</v>
      </c>
      <c r="N231" s="98">
        <v>2.5139999999999998</v>
      </c>
      <c r="O231" s="98">
        <v>2.5139999999999998</v>
      </c>
      <c r="P231" s="98">
        <v>2.5139999999999998</v>
      </c>
      <c r="Q231" s="98">
        <v>2.5139999999999998</v>
      </c>
      <c r="R231" s="98">
        <v>2.5139999999999998</v>
      </c>
    </row>
    <row r="232" spans="2:18" hidden="1" outlineLevel="1" collapsed="1" x14ac:dyDescent="0.25">
      <c r="B232" s="671"/>
      <c r="C232" s="97" t="s">
        <v>77</v>
      </c>
      <c r="D232" s="98">
        <v>0.91</v>
      </c>
      <c r="E232" s="98">
        <v>0.91</v>
      </c>
      <c r="F232" s="98">
        <v>0.91</v>
      </c>
      <c r="G232" s="98">
        <v>0.91</v>
      </c>
      <c r="H232" s="98">
        <v>0.91</v>
      </c>
      <c r="I232" s="98">
        <v>0.91</v>
      </c>
      <c r="J232" s="98">
        <v>0.91</v>
      </c>
      <c r="K232" s="98">
        <v>0.91</v>
      </c>
      <c r="L232" s="98">
        <v>0.91</v>
      </c>
      <c r="M232" s="98">
        <v>0.91</v>
      </c>
      <c r="N232" s="98">
        <v>0.91</v>
      </c>
      <c r="O232" s="98">
        <v>0.91</v>
      </c>
      <c r="P232" s="98">
        <v>0.91</v>
      </c>
      <c r="Q232" s="98">
        <v>0.91</v>
      </c>
      <c r="R232" s="98">
        <v>0.91</v>
      </c>
    </row>
    <row r="233" spans="2:18" hidden="1" outlineLevel="1" collapsed="1" x14ac:dyDescent="0.25">
      <c r="B233" s="671"/>
      <c r="C233" s="97" t="s">
        <v>78</v>
      </c>
      <c r="D233" s="98">
        <v>3.73</v>
      </c>
      <c r="E233" s="98">
        <v>3.73</v>
      </c>
      <c r="F233" s="98">
        <v>3.73</v>
      </c>
      <c r="G233" s="98">
        <v>3.73</v>
      </c>
      <c r="H233" s="98">
        <v>3.73</v>
      </c>
      <c r="I233" s="98">
        <v>3.73</v>
      </c>
      <c r="J233" s="98">
        <v>3.73</v>
      </c>
      <c r="K233" s="98">
        <v>3.73</v>
      </c>
      <c r="L233" s="98">
        <v>3.73</v>
      </c>
      <c r="M233" s="98">
        <v>3.73</v>
      </c>
      <c r="N233" s="98">
        <v>3.73</v>
      </c>
      <c r="O233" s="98">
        <v>3.73</v>
      </c>
      <c r="P233" s="98">
        <v>3.73</v>
      </c>
      <c r="Q233" s="98">
        <v>3.73</v>
      </c>
      <c r="R233" s="98">
        <v>3.73</v>
      </c>
    </row>
    <row r="234" spans="2:18" hidden="1" outlineLevel="1" collapsed="1" x14ac:dyDescent="0.25">
      <c r="B234" s="671"/>
      <c r="C234" s="97" t="s">
        <v>81</v>
      </c>
      <c r="D234" s="98">
        <v>0.69099999999999995</v>
      </c>
      <c r="E234" s="98">
        <v>0.69099999999999995</v>
      </c>
      <c r="F234" s="98">
        <v>0.69099999999999995</v>
      </c>
      <c r="G234" s="98">
        <v>0.69099999999999995</v>
      </c>
      <c r="H234" s="98">
        <v>0.69099999999999995</v>
      </c>
      <c r="I234" s="98">
        <v>0.69099999999999995</v>
      </c>
      <c r="J234" s="98">
        <v>0.69099999999999995</v>
      </c>
      <c r="K234" s="98">
        <v>0.69099999999999995</v>
      </c>
      <c r="L234" s="98">
        <v>0.69099999999999995</v>
      </c>
      <c r="M234" s="98">
        <v>0.69099999999999995</v>
      </c>
      <c r="N234" s="98">
        <v>0.69099999999999995</v>
      </c>
      <c r="O234" s="98">
        <v>0.69099999999999995</v>
      </c>
      <c r="P234" s="98">
        <v>0.69099999999999995</v>
      </c>
      <c r="Q234" s="98">
        <v>0.69099999999999995</v>
      </c>
      <c r="R234" s="98">
        <v>0.69099999999999995</v>
      </c>
    </row>
    <row r="235" spans="2:18" hidden="1" outlineLevel="1" collapsed="1" x14ac:dyDescent="0.25">
      <c r="B235" s="671"/>
      <c r="C235" s="97" t="s">
        <v>84</v>
      </c>
      <c r="D235" s="98">
        <v>0.20699999999999999</v>
      </c>
      <c r="E235" s="98">
        <v>0.20699999999999999</v>
      </c>
      <c r="F235" s="98">
        <v>0.20699999999999999</v>
      </c>
      <c r="G235" s="98">
        <v>0.20699999999999999</v>
      </c>
      <c r="H235" s="98">
        <v>0.20699999999999999</v>
      </c>
      <c r="I235" s="98">
        <v>0.20699999999999999</v>
      </c>
      <c r="J235" s="98">
        <v>0.20699999999999999</v>
      </c>
      <c r="K235" s="98">
        <v>0.20699999999999999</v>
      </c>
      <c r="L235" s="98">
        <v>0.20699999999999999</v>
      </c>
      <c r="M235" s="98">
        <v>0.20699999999999999</v>
      </c>
      <c r="N235" s="98">
        <v>0.20699999999999999</v>
      </c>
      <c r="O235" s="98">
        <v>0.20699999999999999</v>
      </c>
      <c r="P235" s="98">
        <v>0.20699999999999999</v>
      </c>
      <c r="Q235" s="98">
        <v>0.20699999999999999</v>
      </c>
      <c r="R235" s="98">
        <v>0.20699999999999999</v>
      </c>
    </row>
    <row r="236" spans="2:18" hidden="1" outlineLevel="1" collapsed="1" x14ac:dyDescent="0.25">
      <c r="B236" s="671"/>
      <c r="C236" s="97" t="s">
        <v>85</v>
      </c>
      <c r="D236" s="98">
        <v>2.7650000000000001</v>
      </c>
      <c r="E236" s="98">
        <v>2.7650000000000001</v>
      </c>
      <c r="F236" s="98">
        <v>2.7650000000000001</v>
      </c>
      <c r="G236" s="98">
        <v>2.7650000000000001</v>
      </c>
      <c r="H236" s="98">
        <v>2.7650000000000001</v>
      </c>
      <c r="I236" s="98">
        <v>2.7650000000000001</v>
      </c>
      <c r="J236" s="98">
        <v>2.7650000000000001</v>
      </c>
      <c r="K236" s="98">
        <v>2.7650000000000001</v>
      </c>
      <c r="L236" s="98">
        <v>2.7650000000000001</v>
      </c>
      <c r="M236" s="98">
        <v>2.7650000000000001</v>
      </c>
      <c r="N236" s="98">
        <v>2.7650000000000001</v>
      </c>
      <c r="O236" s="98">
        <v>2.7650000000000001</v>
      </c>
      <c r="P236" s="98">
        <v>2.7650000000000001</v>
      </c>
      <c r="Q236" s="98">
        <v>2.7650000000000001</v>
      </c>
      <c r="R236" s="98">
        <v>2.7650000000000001</v>
      </c>
    </row>
    <row r="237" spans="2:18" hidden="1" outlineLevel="1" collapsed="1" x14ac:dyDescent="0.25">
      <c r="B237" s="671"/>
      <c r="C237" s="97" t="s">
        <v>88</v>
      </c>
      <c r="D237" s="98">
        <v>0.82799999999999996</v>
      </c>
      <c r="E237" s="98">
        <v>0.82799999999999996</v>
      </c>
      <c r="F237" s="98">
        <v>0.82799999999999996</v>
      </c>
      <c r="G237" s="98">
        <v>0.82799999999999996</v>
      </c>
      <c r="H237" s="98">
        <v>0.82799999999999996</v>
      </c>
      <c r="I237" s="98">
        <v>0.82799999999999996</v>
      </c>
      <c r="J237" s="98">
        <v>0.82799999999999996</v>
      </c>
      <c r="K237" s="98">
        <v>0.82799999999999996</v>
      </c>
      <c r="L237" s="98">
        <v>0.82799999999999996</v>
      </c>
      <c r="M237" s="98">
        <v>0.82799999999999996</v>
      </c>
      <c r="N237" s="98">
        <v>0.82799999999999996</v>
      </c>
      <c r="O237" s="98">
        <v>0.82799999999999996</v>
      </c>
      <c r="P237" s="98">
        <v>0.82799999999999996</v>
      </c>
      <c r="Q237" s="98">
        <v>0.82799999999999996</v>
      </c>
      <c r="R237" s="98">
        <v>0.82799999999999996</v>
      </c>
    </row>
    <row r="238" spans="2:18" hidden="1" outlineLevel="1" collapsed="1" x14ac:dyDescent="0.25">
      <c r="B238" s="671"/>
      <c r="C238" s="97" t="s">
        <v>89</v>
      </c>
      <c r="D238" s="98">
        <v>3.7730000000000001</v>
      </c>
      <c r="E238" s="98">
        <v>3.7730000000000001</v>
      </c>
      <c r="F238" s="98">
        <v>3.7730000000000001</v>
      </c>
      <c r="G238" s="98">
        <v>3.7730000000000001</v>
      </c>
      <c r="H238" s="98">
        <v>3.7730000000000001</v>
      </c>
      <c r="I238" s="98">
        <v>3.7730000000000001</v>
      </c>
      <c r="J238" s="98">
        <v>3.7730000000000001</v>
      </c>
      <c r="K238" s="98">
        <v>3.7730000000000001</v>
      </c>
      <c r="L238" s="98">
        <v>3.7730000000000001</v>
      </c>
      <c r="M238" s="98">
        <v>3.7730000000000001</v>
      </c>
      <c r="N238" s="98">
        <v>3.7730000000000001</v>
      </c>
      <c r="O238" s="98">
        <v>3.7730000000000001</v>
      </c>
      <c r="P238" s="98">
        <v>3.7730000000000001</v>
      </c>
      <c r="Q238" s="98">
        <v>3.7730000000000001</v>
      </c>
      <c r="R238" s="98">
        <v>3.7730000000000001</v>
      </c>
    </row>
    <row r="239" spans="2:18" hidden="1" outlineLevel="1" collapsed="1" x14ac:dyDescent="0.25">
      <c r="B239" s="671"/>
      <c r="C239" s="97" t="s">
        <v>96</v>
      </c>
      <c r="D239" s="98">
        <v>1.304</v>
      </c>
      <c r="E239" s="98">
        <v>1.304</v>
      </c>
      <c r="F239" s="98">
        <v>1.304</v>
      </c>
      <c r="G239" s="98">
        <v>1.304</v>
      </c>
      <c r="H239" s="98">
        <v>1.304</v>
      </c>
      <c r="I239" s="98">
        <v>1.304</v>
      </c>
      <c r="J239" s="98">
        <v>1.304</v>
      </c>
      <c r="K239" s="98">
        <v>1.304</v>
      </c>
      <c r="L239" s="98">
        <v>1.304</v>
      </c>
      <c r="M239" s="98">
        <v>1.304</v>
      </c>
      <c r="N239" s="98">
        <v>1.304</v>
      </c>
      <c r="O239" s="98">
        <v>1.304</v>
      </c>
      <c r="P239" s="98">
        <v>1.304</v>
      </c>
      <c r="Q239" s="98">
        <v>1.304</v>
      </c>
      <c r="R239" s="98">
        <v>1.304</v>
      </c>
    </row>
    <row r="240" spans="2:18" hidden="1" outlineLevel="1" collapsed="1" x14ac:dyDescent="0.25">
      <c r="B240" s="671"/>
      <c r="C240" s="97" t="s">
        <v>97</v>
      </c>
      <c r="D240" s="98">
        <v>1.974</v>
      </c>
      <c r="E240" s="98">
        <v>1.974</v>
      </c>
      <c r="F240" s="98">
        <v>1.974</v>
      </c>
      <c r="G240" s="98">
        <v>1.974</v>
      </c>
      <c r="H240" s="98">
        <v>1.974</v>
      </c>
      <c r="I240" s="98">
        <v>1.974</v>
      </c>
      <c r="J240" s="98">
        <v>1.974</v>
      </c>
      <c r="K240" s="98">
        <v>1.974</v>
      </c>
      <c r="L240" s="98">
        <v>1.974</v>
      </c>
      <c r="M240" s="98">
        <v>1.974</v>
      </c>
      <c r="N240" s="98">
        <v>1.974</v>
      </c>
      <c r="O240" s="98">
        <v>1.974</v>
      </c>
      <c r="P240" s="98">
        <v>1.974</v>
      </c>
      <c r="Q240" s="98">
        <v>1.974</v>
      </c>
      <c r="R240" s="98">
        <v>1.974</v>
      </c>
    </row>
    <row r="241" spans="2:18" hidden="1" outlineLevel="1" collapsed="1" x14ac:dyDescent="0.25">
      <c r="B241" s="671"/>
      <c r="C241" s="97" t="s">
        <v>100</v>
      </c>
      <c r="D241" s="98">
        <v>1.151</v>
      </c>
      <c r="E241" s="98">
        <v>1.151</v>
      </c>
      <c r="F241" s="98">
        <v>1.151</v>
      </c>
      <c r="G241" s="98">
        <v>1.151</v>
      </c>
      <c r="H241" s="98">
        <v>1.151</v>
      </c>
      <c r="I241" s="98">
        <v>1.151</v>
      </c>
      <c r="J241" s="98">
        <v>1.151</v>
      </c>
      <c r="K241" s="98">
        <v>1.151</v>
      </c>
      <c r="L241" s="98">
        <v>1.151</v>
      </c>
      <c r="M241" s="98">
        <v>1.151</v>
      </c>
      <c r="N241" s="98">
        <v>1.151</v>
      </c>
      <c r="O241" s="98">
        <v>1.151</v>
      </c>
      <c r="P241" s="98">
        <v>1.151</v>
      </c>
      <c r="Q241" s="98">
        <v>1.151</v>
      </c>
      <c r="R241" s="98">
        <v>1.151</v>
      </c>
    </row>
    <row r="242" spans="2:18" hidden="1" outlineLevel="1" collapsed="1" x14ac:dyDescent="0.25">
      <c r="B242" s="671"/>
      <c r="C242" s="97" t="s">
        <v>101</v>
      </c>
      <c r="D242" s="99">
        <v>29.754999999999999</v>
      </c>
      <c r="E242" s="99">
        <v>29.754999999999999</v>
      </c>
      <c r="F242" s="99">
        <v>29.754999999999999</v>
      </c>
      <c r="G242" s="99">
        <v>29.754999999999999</v>
      </c>
      <c r="H242" s="99">
        <v>29.754999999999999</v>
      </c>
      <c r="I242" s="99">
        <v>29.754999999999999</v>
      </c>
      <c r="J242" s="99">
        <v>29.754999999999999</v>
      </c>
      <c r="K242" s="99">
        <v>29.754999999999999</v>
      </c>
      <c r="L242" s="99">
        <v>29.754999999999999</v>
      </c>
      <c r="M242" s="99">
        <v>29.754999999999999</v>
      </c>
      <c r="N242" s="99">
        <v>29.754999999999999</v>
      </c>
      <c r="O242" s="99">
        <v>29.754999999999999</v>
      </c>
      <c r="P242" s="99">
        <v>29.754999999999999</v>
      </c>
      <c r="Q242" s="99">
        <v>29.754999999999999</v>
      </c>
      <c r="R242" s="99">
        <v>29.754999999999999</v>
      </c>
    </row>
    <row r="243" spans="2:18" hidden="1" outlineLevel="1" collapsed="1" x14ac:dyDescent="0.25">
      <c r="B243" s="671"/>
      <c r="C243" s="97" t="s">
        <v>105</v>
      </c>
      <c r="D243" s="98">
        <v>2.4740000000000002</v>
      </c>
      <c r="E243" s="98">
        <v>2.4740000000000002</v>
      </c>
      <c r="F243" s="98">
        <v>2.4740000000000002</v>
      </c>
      <c r="G243" s="98">
        <v>2.4740000000000002</v>
      </c>
      <c r="H243" s="98">
        <v>2.4740000000000002</v>
      </c>
      <c r="I243" s="98">
        <v>2.4740000000000002</v>
      </c>
      <c r="J243" s="98">
        <v>2.4740000000000002</v>
      </c>
      <c r="K243" s="98">
        <v>2.4740000000000002</v>
      </c>
      <c r="L243" s="98">
        <v>2.4740000000000002</v>
      </c>
      <c r="M243" s="98">
        <v>2.4740000000000002</v>
      </c>
      <c r="N243" s="98">
        <v>2.4740000000000002</v>
      </c>
      <c r="O243" s="98">
        <v>2.4740000000000002</v>
      </c>
      <c r="P243" s="98">
        <v>2.4740000000000002</v>
      </c>
      <c r="Q243" s="98">
        <v>2.4740000000000002</v>
      </c>
      <c r="R243" s="98">
        <v>2.4740000000000002</v>
      </c>
    </row>
    <row r="244" spans="2:18" hidden="1" outlineLevel="1" collapsed="1" x14ac:dyDescent="0.25">
      <c r="B244" s="671"/>
      <c r="C244" s="97" t="s">
        <v>107</v>
      </c>
      <c r="D244" s="98">
        <v>3.2890000000000001</v>
      </c>
      <c r="E244" s="98">
        <v>3.2890000000000001</v>
      </c>
      <c r="F244" s="98">
        <v>3.2890000000000001</v>
      </c>
      <c r="G244" s="98">
        <v>3.2890000000000001</v>
      </c>
      <c r="H244" s="98">
        <v>3.2890000000000001</v>
      </c>
      <c r="I244" s="98">
        <v>3.2890000000000001</v>
      </c>
      <c r="J244" s="98">
        <v>3.2890000000000001</v>
      </c>
      <c r="K244" s="98">
        <v>3.2890000000000001</v>
      </c>
      <c r="L244" s="98">
        <v>3.2890000000000001</v>
      </c>
      <c r="M244" s="98">
        <v>3.2890000000000001</v>
      </c>
      <c r="N244" s="98">
        <v>3.2890000000000001</v>
      </c>
      <c r="O244" s="98">
        <v>3.2890000000000001</v>
      </c>
      <c r="P244" s="98">
        <v>3.2890000000000001</v>
      </c>
      <c r="Q244" s="98">
        <v>3.2890000000000001</v>
      </c>
      <c r="R244" s="98">
        <v>3.2890000000000001</v>
      </c>
    </row>
    <row r="245" spans="2:18" hidden="1" outlineLevel="1" collapsed="1" x14ac:dyDescent="0.25">
      <c r="B245" s="671"/>
      <c r="C245" s="97" t="s">
        <v>109</v>
      </c>
      <c r="D245" s="98">
        <v>3.1560000000000001</v>
      </c>
      <c r="E245" s="98">
        <v>3.1560000000000001</v>
      </c>
      <c r="F245" s="98">
        <v>3.1560000000000001</v>
      </c>
      <c r="G245" s="98">
        <v>3.1560000000000001</v>
      </c>
      <c r="H245" s="98">
        <v>3.1560000000000001</v>
      </c>
      <c r="I245" s="98">
        <v>3.1560000000000001</v>
      </c>
      <c r="J245" s="98">
        <v>3.1560000000000001</v>
      </c>
      <c r="K245" s="98">
        <v>3.1560000000000001</v>
      </c>
      <c r="L245" s="98">
        <v>3.1560000000000001</v>
      </c>
      <c r="M245" s="98">
        <v>3.1560000000000001</v>
      </c>
      <c r="N245" s="98">
        <v>3.1560000000000001</v>
      </c>
      <c r="O245" s="98">
        <v>3.1560000000000001</v>
      </c>
      <c r="P245" s="98">
        <v>3.1560000000000001</v>
      </c>
      <c r="Q245" s="98">
        <v>3.1560000000000001</v>
      </c>
      <c r="R245" s="98">
        <v>3.1560000000000001</v>
      </c>
    </row>
    <row r="246" spans="2:18" hidden="1" outlineLevel="1" collapsed="1" x14ac:dyDescent="0.25">
      <c r="B246" s="671"/>
      <c r="C246" s="97" t="s">
        <v>110</v>
      </c>
      <c r="D246" s="98">
        <v>4.7809999999999997</v>
      </c>
      <c r="E246" s="98">
        <v>4.7809999999999997</v>
      </c>
      <c r="F246" s="98">
        <v>4.7809999999999997</v>
      </c>
      <c r="G246" s="98">
        <v>4.7809999999999997</v>
      </c>
      <c r="H246" s="98">
        <v>4.7809999999999997</v>
      </c>
      <c r="I246" s="98">
        <v>4.7809999999999997</v>
      </c>
      <c r="J246" s="98">
        <v>4.7809999999999997</v>
      </c>
      <c r="K246" s="98">
        <v>4.7809999999999997</v>
      </c>
      <c r="L246" s="98">
        <v>4.7809999999999997</v>
      </c>
      <c r="M246" s="98">
        <v>4.7809999999999997</v>
      </c>
      <c r="N246" s="98">
        <v>4.7809999999999997</v>
      </c>
      <c r="O246" s="98">
        <v>4.7809999999999997</v>
      </c>
      <c r="P246" s="98">
        <v>4.7809999999999997</v>
      </c>
      <c r="Q246" s="98">
        <v>4.7809999999999997</v>
      </c>
      <c r="R246" s="98">
        <v>4.7809999999999997</v>
      </c>
    </row>
    <row r="247" spans="2:18" hidden="1" outlineLevel="1" collapsed="1" x14ac:dyDescent="0.25">
      <c r="B247" s="671"/>
      <c r="C247" s="97" t="s">
        <v>112</v>
      </c>
      <c r="D247" s="98">
        <v>7.6740000000000004</v>
      </c>
      <c r="E247" s="98">
        <v>7.6740000000000004</v>
      </c>
      <c r="F247" s="98">
        <v>7.6740000000000004</v>
      </c>
      <c r="G247" s="98">
        <v>7.6740000000000004</v>
      </c>
      <c r="H247" s="98">
        <v>7.6740000000000004</v>
      </c>
      <c r="I247" s="98">
        <v>7.6740000000000004</v>
      </c>
      <c r="J247" s="98">
        <v>7.6740000000000004</v>
      </c>
      <c r="K247" s="98">
        <v>7.6740000000000004</v>
      </c>
      <c r="L247" s="98">
        <v>7.6740000000000004</v>
      </c>
      <c r="M247" s="98">
        <v>7.6740000000000004</v>
      </c>
      <c r="N247" s="98">
        <v>7.6740000000000004</v>
      </c>
      <c r="O247" s="98">
        <v>7.6740000000000004</v>
      </c>
      <c r="P247" s="98">
        <v>7.6740000000000004</v>
      </c>
      <c r="Q247" s="98">
        <v>7.6740000000000004</v>
      </c>
      <c r="R247" s="98">
        <v>7.6740000000000004</v>
      </c>
    </row>
    <row r="248" spans="2:18" hidden="1" outlineLevel="1" collapsed="1" x14ac:dyDescent="0.25">
      <c r="B248" s="671"/>
      <c r="C248" s="97" t="s">
        <v>113</v>
      </c>
      <c r="D248" s="98">
        <v>2.734</v>
      </c>
      <c r="E248" s="98">
        <v>2.734</v>
      </c>
      <c r="F248" s="98">
        <v>2.734</v>
      </c>
      <c r="G248" s="98">
        <v>2.734</v>
      </c>
      <c r="H248" s="98">
        <v>2.734</v>
      </c>
      <c r="I248" s="98">
        <v>2.734</v>
      </c>
      <c r="J248" s="98">
        <v>2.734</v>
      </c>
      <c r="K248" s="98">
        <v>2.734</v>
      </c>
      <c r="L248" s="98">
        <v>2.734</v>
      </c>
      <c r="M248" s="98">
        <v>2.734</v>
      </c>
      <c r="N248" s="98">
        <v>2.734</v>
      </c>
      <c r="O248" s="98">
        <v>2.734</v>
      </c>
      <c r="P248" s="98">
        <v>2.734</v>
      </c>
      <c r="Q248" s="98">
        <v>2.734</v>
      </c>
      <c r="R248" s="98">
        <v>2.734</v>
      </c>
    </row>
    <row r="249" spans="2:18" hidden="1" outlineLevel="1" collapsed="1" x14ac:dyDescent="0.25">
      <c r="B249" s="671"/>
      <c r="C249" s="97" t="s">
        <v>115</v>
      </c>
      <c r="D249" s="98">
        <v>2.6440000000000001</v>
      </c>
      <c r="E249" s="98">
        <v>2.6440000000000001</v>
      </c>
      <c r="F249" s="98">
        <v>2.6440000000000001</v>
      </c>
      <c r="G249" s="98">
        <v>2.6440000000000001</v>
      </c>
      <c r="H249" s="98">
        <v>2.6440000000000001</v>
      </c>
      <c r="I249" s="98">
        <v>2.6440000000000001</v>
      </c>
      <c r="J249" s="98">
        <v>2.6440000000000001</v>
      </c>
      <c r="K249" s="98">
        <v>2.6440000000000001</v>
      </c>
      <c r="L249" s="98">
        <v>2.6440000000000001</v>
      </c>
      <c r="M249" s="98">
        <v>2.6440000000000001</v>
      </c>
      <c r="N249" s="98">
        <v>2.6440000000000001</v>
      </c>
      <c r="O249" s="98">
        <v>2.6440000000000001</v>
      </c>
      <c r="P249" s="98">
        <v>2.6440000000000001</v>
      </c>
      <c r="Q249" s="98">
        <v>2.6440000000000001</v>
      </c>
      <c r="R249" s="98">
        <v>2.6440000000000001</v>
      </c>
    </row>
    <row r="250" spans="2:18" hidden="1" outlineLevel="1" collapsed="1" x14ac:dyDescent="0.25">
      <c r="B250" s="671"/>
      <c r="C250" s="97" t="s">
        <v>116</v>
      </c>
      <c r="D250" s="99">
        <v>17.283000000000001</v>
      </c>
      <c r="E250" s="99">
        <v>17.283000000000001</v>
      </c>
      <c r="F250" s="99">
        <v>17.283000000000001</v>
      </c>
      <c r="G250" s="99">
        <v>17.283000000000001</v>
      </c>
      <c r="H250" s="99">
        <v>17.283000000000001</v>
      </c>
      <c r="I250" s="99">
        <v>17.283000000000001</v>
      </c>
      <c r="J250" s="99">
        <v>17.283000000000001</v>
      </c>
      <c r="K250" s="99">
        <v>17.283000000000001</v>
      </c>
      <c r="L250" s="99">
        <v>17.283000000000001</v>
      </c>
      <c r="M250" s="99">
        <v>17.283000000000001</v>
      </c>
      <c r="N250" s="99">
        <v>17.283000000000001</v>
      </c>
      <c r="O250" s="99">
        <v>17.283000000000001</v>
      </c>
      <c r="P250" s="99">
        <v>17.283000000000001</v>
      </c>
      <c r="Q250" s="99">
        <v>17.283000000000001</v>
      </c>
      <c r="R250" s="99">
        <v>17.283000000000001</v>
      </c>
    </row>
    <row r="251" spans="2:18" hidden="1" outlineLevel="1" collapsed="1" x14ac:dyDescent="0.25">
      <c r="B251" s="671"/>
      <c r="C251" s="97" t="s">
        <v>117</v>
      </c>
      <c r="D251" s="98">
        <v>0.46</v>
      </c>
      <c r="E251" s="98">
        <v>0.46</v>
      </c>
      <c r="F251" s="98">
        <v>0.46</v>
      </c>
      <c r="G251" s="98">
        <v>0.46</v>
      </c>
      <c r="H251" s="98">
        <v>0.46</v>
      </c>
      <c r="I251" s="98">
        <v>0.46</v>
      </c>
      <c r="J251" s="98">
        <v>0.46</v>
      </c>
      <c r="K251" s="98">
        <v>0.46</v>
      </c>
      <c r="L251" s="98">
        <v>0.46</v>
      </c>
      <c r="M251" s="98">
        <v>0.46</v>
      </c>
      <c r="N251" s="98">
        <v>0.46</v>
      </c>
      <c r="O251" s="98">
        <v>0.46</v>
      </c>
      <c r="P251" s="98">
        <v>0.46</v>
      </c>
      <c r="Q251" s="98">
        <v>0.46</v>
      </c>
      <c r="R251" s="98">
        <v>0.46</v>
      </c>
    </row>
    <row r="252" spans="2:18" hidden="1" outlineLevel="1" collapsed="1" x14ac:dyDescent="0.25">
      <c r="B252" s="671"/>
      <c r="C252" s="97" t="s">
        <v>121</v>
      </c>
      <c r="D252" s="98">
        <v>0.19700000000000001</v>
      </c>
      <c r="E252" s="98">
        <v>0.19700000000000001</v>
      </c>
      <c r="F252" s="98">
        <v>0.19700000000000001</v>
      </c>
      <c r="G252" s="98">
        <v>0.19700000000000001</v>
      </c>
      <c r="H252" s="98">
        <v>0.19700000000000001</v>
      </c>
      <c r="I252" s="98">
        <v>0.19700000000000001</v>
      </c>
      <c r="J252" s="98">
        <v>0.19700000000000001</v>
      </c>
      <c r="K252" s="98">
        <v>0.19700000000000001</v>
      </c>
      <c r="L252" s="98">
        <v>0.19700000000000001</v>
      </c>
      <c r="M252" s="98">
        <v>0.19700000000000001</v>
      </c>
      <c r="N252" s="98">
        <v>0.19700000000000001</v>
      </c>
      <c r="O252" s="98">
        <v>0.19700000000000001</v>
      </c>
      <c r="P252" s="98">
        <v>0.19700000000000001</v>
      </c>
      <c r="Q252" s="98">
        <v>0.19700000000000001</v>
      </c>
      <c r="R252" s="98">
        <v>0.19700000000000001</v>
      </c>
    </row>
    <row r="253" spans="2:18" hidden="1" outlineLevel="1" collapsed="1" x14ac:dyDescent="0.25">
      <c r="B253" s="671"/>
      <c r="C253" s="97" t="s">
        <v>126</v>
      </c>
      <c r="D253" s="98">
        <v>3.069</v>
      </c>
      <c r="E253" s="98">
        <v>3.069</v>
      </c>
      <c r="F253" s="98">
        <v>3.069</v>
      </c>
      <c r="G253" s="98">
        <v>3.069</v>
      </c>
      <c r="H253" s="98">
        <v>3.069</v>
      </c>
      <c r="I253" s="98">
        <v>3.069</v>
      </c>
      <c r="J253" s="98">
        <v>3.069</v>
      </c>
      <c r="K253" s="98">
        <v>3.069</v>
      </c>
      <c r="L253" s="98">
        <v>3.069</v>
      </c>
      <c r="M253" s="98">
        <v>3.069</v>
      </c>
      <c r="N253" s="98">
        <v>3.069</v>
      </c>
      <c r="O253" s="98">
        <v>3.069</v>
      </c>
      <c r="P253" s="98">
        <v>3.069</v>
      </c>
      <c r="Q253" s="98">
        <v>3.069</v>
      </c>
      <c r="R253" s="98">
        <v>3.069</v>
      </c>
    </row>
    <row r="254" spans="2:18" hidden="1" outlineLevel="1" collapsed="1" x14ac:dyDescent="0.25">
      <c r="B254" s="671"/>
      <c r="C254" s="97" t="s">
        <v>127</v>
      </c>
      <c r="D254" s="98">
        <v>1.79</v>
      </c>
      <c r="E254" s="98">
        <v>1.79</v>
      </c>
      <c r="F254" s="98">
        <v>1.79</v>
      </c>
      <c r="G254" s="98">
        <v>1.79</v>
      </c>
      <c r="H254" s="98">
        <v>1.79</v>
      </c>
      <c r="I254" s="98">
        <v>1.79</v>
      </c>
      <c r="J254" s="98">
        <v>1.79</v>
      </c>
      <c r="K254" s="98">
        <v>1.79</v>
      </c>
      <c r="L254" s="98">
        <v>1.79</v>
      </c>
      <c r="M254" s="98">
        <v>1.79</v>
      </c>
      <c r="N254" s="98">
        <v>1.79</v>
      </c>
      <c r="O254" s="98">
        <v>1.79</v>
      </c>
      <c r="P254" s="98">
        <v>1.79</v>
      </c>
      <c r="Q254" s="98">
        <v>1.79</v>
      </c>
      <c r="R254" s="98">
        <v>1.79</v>
      </c>
    </row>
    <row r="255" spans="2:18" hidden="1" outlineLevel="1" collapsed="1" x14ac:dyDescent="0.25">
      <c r="B255" s="671"/>
      <c r="C255" s="97" t="s">
        <v>128</v>
      </c>
      <c r="D255" s="98">
        <v>4.7919999999999998</v>
      </c>
      <c r="E255" s="98">
        <v>4.7919999999999998</v>
      </c>
      <c r="F255" s="98">
        <v>4.7919999999999998</v>
      </c>
      <c r="G255" s="98">
        <v>4.7919999999999998</v>
      </c>
      <c r="H255" s="98">
        <v>4.7919999999999998</v>
      </c>
      <c r="I255" s="98">
        <v>4.7919999999999998</v>
      </c>
      <c r="J255" s="98">
        <v>4.7919999999999998</v>
      </c>
      <c r="K255" s="98">
        <v>4.7919999999999998</v>
      </c>
      <c r="L255" s="98">
        <v>4.7919999999999998</v>
      </c>
      <c r="M255" s="98">
        <v>4.7919999999999998</v>
      </c>
      <c r="N255" s="98">
        <v>4.7919999999999998</v>
      </c>
      <c r="O255" s="98">
        <v>4.7919999999999998</v>
      </c>
      <c r="P255" s="98">
        <v>4.7919999999999998</v>
      </c>
      <c r="Q255" s="98">
        <v>4.7919999999999998</v>
      </c>
      <c r="R255" s="98">
        <v>4.7919999999999998</v>
      </c>
    </row>
    <row r="256" spans="2:18" hidden="1" outlineLevel="1" collapsed="1" x14ac:dyDescent="0.25">
      <c r="B256" s="671"/>
      <c r="C256" s="97" t="s">
        <v>132</v>
      </c>
      <c r="D256" s="98">
        <v>7.476</v>
      </c>
      <c r="E256" s="98">
        <v>7.476</v>
      </c>
      <c r="F256" s="98">
        <v>7.476</v>
      </c>
      <c r="G256" s="98">
        <v>7.476</v>
      </c>
      <c r="H256" s="98">
        <v>7.476</v>
      </c>
      <c r="I256" s="98">
        <v>7.476</v>
      </c>
      <c r="J256" s="98">
        <v>7.476</v>
      </c>
      <c r="K256" s="98">
        <v>7.476</v>
      </c>
      <c r="L256" s="98">
        <v>7.476</v>
      </c>
      <c r="M256" s="98">
        <v>7.476</v>
      </c>
      <c r="N256" s="98">
        <v>7.476</v>
      </c>
      <c r="O256" s="98">
        <v>7.476</v>
      </c>
      <c r="P256" s="98">
        <v>7.476</v>
      </c>
      <c r="Q256" s="98">
        <v>7.476</v>
      </c>
      <c r="R256" s="98">
        <v>7.476</v>
      </c>
    </row>
    <row r="257" spans="2:18" hidden="1" outlineLevel="1" collapsed="1" x14ac:dyDescent="0.25">
      <c r="B257" s="671"/>
      <c r="C257" s="97" t="s">
        <v>134</v>
      </c>
      <c r="D257" s="98">
        <v>3.0150000000000001</v>
      </c>
      <c r="E257" s="98">
        <v>3.0150000000000001</v>
      </c>
      <c r="F257" s="98">
        <v>3.0150000000000001</v>
      </c>
      <c r="G257" s="98">
        <v>3.0150000000000001</v>
      </c>
      <c r="H257" s="98">
        <v>3.0150000000000001</v>
      </c>
      <c r="I257" s="98">
        <v>3.0150000000000001</v>
      </c>
      <c r="J257" s="98">
        <v>3.0150000000000001</v>
      </c>
      <c r="K257" s="98">
        <v>3.0150000000000001</v>
      </c>
      <c r="L257" s="98">
        <v>3.0150000000000001</v>
      </c>
      <c r="M257" s="98">
        <v>3.0150000000000001</v>
      </c>
      <c r="N257" s="98">
        <v>3.0150000000000001</v>
      </c>
      <c r="O257" s="98">
        <v>3.0150000000000001</v>
      </c>
      <c r="P257" s="98">
        <v>3.0150000000000001</v>
      </c>
      <c r="Q257" s="98">
        <v>3.0150000000000001</v>
      </c>
      <c r="R257" s="98">
        <v>3.0150000000000001</v>
      </c>
    </row>
    <row r="258" spans="2:18" hidden="1" outlineLevel="1" collapsed="1" x14ac:dyDescent="0.25">
      <c r="B258" s="671"/>
      <c r="C258" s="97" t="s">
        <v>136</v>
      </c>
      <c r="D258" s="98">
        <v>0.77600000000000002</v>
      </c>
      <c r="E258" s="98">
        <v>0.77600000000000002</v>
      </c>
      <c r="F258" s="98">
        <v>0.77600000000000002</v>
      </c>
      <c r="G258" s="98">
        <v>0.77600000000000002</v>
      </c>
      <c r="H258" s="98">
        <v>0.77600000000000002</v>
      </c>
      <c r="I258" s="98">
        <v>0.77600000000000002</v>
      </c>
      <c r="J258" s="98">
        <v>0.77600000000000002</v>
      </c>
      <c r="K258" s="98">
        <v>0.77600000000000002</v>
      </c>
      <c r="L258" s="98">
        <v>0.77600000000000002</v>
      </c>
      <c r="M258" s="98">
        <v>0.77600000000000002</v>
      </c>
      <c r="N258" s="98">
        <v>0.77600000000000002</v>
      </c>
      <c r="O258" s="98">
        <v>0.77600000000000002</v>
      </c>
      <c r="P258" s="98">
        <v>0.77600000000000002</v>
      </c>
      <c r="Q258" s="98">
        <v>0.77600000000000002</v>
      </c>
      <c r="R258" s="98">
        <v>0.77600000000000002</v>
      </c>
    </row>
    <row r="259" spans="2:18" hidden="1" outlineLevel="1" collapsed="1" x14ac:dyDescent="0.25">
      <c r="B259" s="671"/>
      <c r="C259" s="97" t="s">
        <v>140</v>
      </c>
      <c r="D259" s="98">
        <v>1.125</v>
      </c>
      <c r="E259" s="98">
        <v>1.125</v>
      </c>
      <c r="F259" s="98">
        <v>1.125</v>
      </c>
      <c r="G259" s="98">
        <v>1.125</v>
      </c>
      <c r="H259" s="98">
        <v>1.125</v>
      </c>
      <c r="I259" s="98">
        <v>1.125</v>
      </c>
      <c r="J259" s="98">
        <v>1.125</v>
      </c>
      <c r="K259" s="98">
        <v>1.125</v>
      </c>
      <c r="L259" s="98">
        <v>1.125</v>
      </c>
      <c r="M259" s="98">
        <v>1.125</v>
      </c>
      <c r="N259" s="98">
        <v>1.125</v>
      </c>
      <c r="O259" s="98">
        <v>1.125</v>
      </c>
      <c r="P259" s="98">
        <v>1.125</v>
      </c>
      <c r="Q259" s="98">
        <v>1.125</v>
      </c>
      <c r="R259" s="98">
        <v>1.125</v>
      </c>
    </row>
    <row r="260" spans="2:18" hidden="1" outlineLevel="1" collapsed="1" x14ac:dyDescent="0.25">
      <c r="B260" s="671"/>
      <c r="C260" s="97" t="s">
        <v>175</v>
      </c>
      <c r="D260" s="99">
        <v>45.491999999999997</v>
      </c>
      <c r="E260" s="99">
        <v>45.491999999999997</v>
      </c>
      <c r="F260" s="99">
        <v>45.491999999999997</v>
      </c>
      <c r="G260" s="99">
        <v>45.491999999999997</v>
      </c>
      <c r="H260" s="99">
        <v>45.491999999999997</v>
      </c>
      <c r="I260" s="99">
        <v>45.491999999999997</v>
      </c>
      <c r="J260" s="99">
        <v>45.491999999999997</v>
      </c>
      <c r="K260" s="99">
        <v>45.491999999999997</v>
      </c>
      <c r="L260" s="99">
        <v>45.491999999999997</v>
      </c>
      <c r="M260" s="99">
        <v>45.491999999999997</v>
      </c>
      <c r="N260" s="99">
        <v>45.491999999999997</v>
      </c>
      <c r="O260" s="99">
        <v>45.491999999999997</v>
      </c>
      <c r="P260" s="99">
        <v>45.491999999999997</v>
      </c>
      <c r="Q260" s="99">
        <v>45.491999999999997</v>
      </c>
      <c r="R260" s="99">
        <v>45.491999999999997</v>
      </c>
    </row>
    <row r="261" spans="2:18" hidden="1" outlineLevel="1" collapsed="1" x14ac:dyDescent="0.25">
      <c r="B261" s="671"/>
      <c r="C261" s="97" t="s">
        <v>146</v>
      </c>
      <c r="D261" s="98">
        <v>2.7010000000000001</v>
      </c>
      <c r="E261" s="98">
        <v>2.7010000000000001</v>
      </c>
      <c r="F261" s="98">
        <v>2.7010000000000001</v>
      </c>
      <c r="G261" s="98">
        <v>2.7010000000000001</v>
      </c>
      <c r="H261" s="98">
        <v>2.7010000000000001</v>
      </c>
      <c r="I261" s="98">
        <v>2.7010000000000001</v>
      </c>
      <c r="J261" s="98">
        <v>2.7010000000000001</v>
      </c>
      <c r="K261" s="98">
        <v>2.7010000000000001</v>
      </c>
      <c r="L261" s="98">
        <v>2.7010000000000001</v>
      </c>
      <c r="M261" s="98">
        <v>2.7010000000000001</v>
      </c>
      <c r="N261" s="98">
        <v>2.7010000000000001</v>
      </c>
      <c r="O261" s="98">
        <v>2.7010000000000001</v>
      </c>
      <c r="P261" s="98">
        <v>2.7010000000000001</v>
      </c>
      <c r="Q261" s="98">
        <v>2.7010000000000001</v>
      </c>
      <c r="R261" s="98">
        <v>2.7010000000000001</v>
      </c>
    </row>
    <row r="262" spans="2:18" hidden="1" outlineLevel="1" collapsed="1" x14ac:dyDescent="0.25">
      <c r="B262" s="671"/>
      <c r="C262" s="97" t="s">
        <v>159</v>
      </c>
      <c r="D262" s="98">
        <v>1.6180000000000001</v>
      </c>
      <c r="E262" s="98">
        <v>1.6180000000000001</v>
      </c>
      <c r="F262" s="98">
        <v>1.6180000000000001</v>
      </c>
      <c r="G262" s="98">
        <v>1.6180000000000001</v>
      </c>
      <c r="H262" s="98">
        <v>1.6180000000000001</v>
      </c>
      <c r="I262" s="98">
        <v>1.6180000000000001</v>
      </c>
      <c r="J262" s="98">
        <v>1.6180000000000001</v>
      </c>
      <c r="K262" s="98">
        <v>1.6180000000000001</v>
      </c>
      <c r="L262" s="98">
        <v>1.6180000000000001</v>
      </c>
      <c r="M262" s="98">
        <v>1.6180000000000001</v>
      </c>
      <c r="N262" s="98">
        <v>1.6180000000000001</v>
      </c>
      <c r="O262" s="98">
        <v>1.6180000000000001</v>
      </c>
      <c r="P262" s="98">
        <v>1.6180000000000001</v>
      </c>
      <c r="Q262" s="98">
        <v>1.6180000000000001</v>
      </c>
      <c r="R262" s="98">
        <v>1.6180000000000001</v>
      </c>
    </row>
    <row r="263" spans="2:18" hidden="1" outlineLevel="1" collapsed="1" x14ac:dyDescent="0.25">
      <c r="B263" s="671"/>
      <c r="C263" s="97" t="s">
        <v>160</v>
      </c>
      <c r="D263" s="98">
        <v>2.0630000000000002</v>
      </c>
      <c r="E263" s="98">
        <v>2.0630000000000002</v>
      </c>
      <c r="F263" s="98">
        <v>2.0630000000000002</v>
      </c>
      <c r="G263" s="98">
        <v>2.0630000000000002</v>
      </c>
      <c r="H263" s="98">
        <v>2.0630000000000002</v>
      </c>
      <c r="I263" s="98">
        <v>2.0630000000000002</v>
      </c>
      <c r="J263" s="98">
        <v>2.0630000000000002</v>
      </c>
      <c r="K263" s="98">
        <v>2.0630000000000002</v>
      </c>
      <c r="L263" s="98">
        <v>2.0630000000000002</v>
      </c>
      <c r="M263" s="98">
        <v>2.0630000000000002</v>
      </c>
      <c r="N263" s="98">
        <v>2.0630000000000002</v>
      </c>
      <c r="O263" s="98">
        <v>2.0630000000000002</v>
      </c>
      <c r="P263" s="98">
        <v>2.0630000000000002</v>
      </c>
      <c r="Q263" s="98">
        <v>2.0630000000000002</v>
      </c>
      <c r="R263" s="98">
        <v>2.0630000000000002</v>
      </c>
    </row>
    <row r="264" spans="2:18" hidden="1" outlineLevel="1" collapsed="1" x14ac:dyDescent="0.25">
      <c r="B264" s="671"/>
      <c r="C264" s="97" t="s">
        <v>161</v>
      </c>
      <c r="D264" s="98">
        <v>0</v>
      </c>
      <c r="E264" s="98">
        <v>0</v>
      </c>
      <c r="F264" s="98">
        <v>0</v>
      </c>
      <c r="G264" s="98">
        <v>0</v>
      </c>
      <c r="H264" s="98">
        <v>0</v>
      </c>
      <c r="I264" s="98">
        <v>0</v>
      </c>
      <c r="J264" s="98">
        <v>0</v>
      </c>
      <c r="K264" s="98">
        <v>0</v>
      </c>
      <c r="L264" s="98">
        <v>0</v>
      </c>
      <c r="M264" s="98">
        <v>0</v>
      </c>
      <c r="N264" s="98">
        <v>0</v>
      </c>
      <c r="O264" s="98">
        <v>0</v>
      </c>
      <c r="P264" s="98">
        <v>0</v>
      </c>
      <c r="Q264" s="98">
        <v>0</v>
      </c>
      <c r="R264" s="98">
        <v>0</v>
      </c>
    </row>
    <row r="265" spans="2:18" hidden="1" outlineLevel="1" collapsed="1" x14ac:dyDescent="0.25">
      <c r="B265" s="671"/>
      <c r="C265" s="97" t="s">
        <v>163</v>
      </c>
      <c r="D265" s="98">
        <v>4.9829999999999997</v>
      </c>
      <c r="E265" s="98">
        <v>4.9829999999999997</v>
      </c>
      <c r="F265" s="98">
        <v>4.9829999999999997</v>
      </c>
      <c r="G265" s="98">
        <v>4.9829999999999997</v>
      </c>
      <c r="H265" s="98">
        <v>4.9829999999999997</v>
      </c>
      <c r="I265" s="98">
        <v>4.9829999999999997</v>
      </c>
      <c r="J265" s="98">
        <v>4.9829999999999997</v>
      </c>
      <c r="K265" s="98">
        <v>4.9829999999999997</v>
      </c>
      <c r="L265" s="98">
        <v>4.9829999999999997</v>
      </c>
      <c r="M265" s="98">
        <v>4.9829999999999997</v>
      </c>
      <c r="N265" s="98">
        <v>4.9829999999999997</v>
      </c>
      <c r="O265" s="98">
        <v>4.9829999999999997</v>
      </c>
      <c r="P265" s="98">
        <v>4.9829999999999997</v>
      </c>
      <c r="Q265" s="98">
        <v>4.9829999999999997</v>
      </c>
      <c r="R265" s="98">
        <v>4.9829999999999997</v>
      </c>
    </row>
    <row r="266" spans="2:18" hidden="1" outlineLevel="1" collapsed="1" x14ac:dyDescent="0.25">
      <c r="B266" s="671"/>
      <c r="C266" s="97" t="s">
        <v>165</v>
      </c>
      <c r="D266" s="98">
        <v>1.8959999999999999</v>
      </c>
      <c r="E266" s="98">
        <v>1.8959999999999999</v>
      </c>
      <c r="F266" s="98">
        <v>1.8959999999999999</v>
      </c>
      <c r="G266" s="98">
        <v>1.8959999999999999</v>
      </c>
      <c r="H266" s="98">
        <v>1.8959999999999999</v>
      </c>
      <c r="I266" s="98">
        <v>1.8959999999999999</v>
      </c>
      <c r="J266" s="98">
        <v>1.8959999999999999</v>
      </c>
      <c r="K266" s="98">
        <v>1.8959999999999999</v>
      </c>
      <c r="L266" s="98">
        <v>1.8959999999999999</v>
      </c>
      <c r="M266" s="98">
        <v>1.8959999999999999</v>
      </c>
      <c r="N266" s="98">
        <v>1.8959999999999999</v>
      </c>
      <c r="O266" s="98">
        <v>1.8959999999999999</v>
      </c>
      <c r="P266" s="98">
        <v>1.8959999999999999</v>
      </c>
      <c r="Q266" s="98">
        <v>1.8959999999999999</v>
      </c>
      <c r="R266" s="98">
        <v>1.8959999999999999</v>
      </c>
    </row>
    <row r="267" spans="2:18" hidden="1" outlineLevel="1" collapsed="1" x14ac:dyDescent="0.25">
      <c r="B267" s="671"/>
      <c r="C267" s="97" t="s">
        <v>166</v>
      </c>
      <c r="D267" s="98">
        <v>5.6520000000000001</v>
      </c>
      <c r="E267" s="98">
        <v>5.6520000000000001</v>
      </c>
      <c r="F267" s="98">
        <v>5.6520000000000001</v>
      </c>
      <c r="G267" s="98">
        <v>5.6520000000000001</v>
      </c>
      <c r="H267" s="98">
        <v>5.6520000000000001</v>
      </c>
      <c r="I267" s="98">
        <v>5.6520000000000001</v>
      </c>
      <c r="J267" s="98">
        <v>5.6520000000000001</v>
      </c>
      <c r="K267" s="98">
        <v>5.6520000000000001</v>
      </c>
      <c r="L267" s="98">
        <v>5.6520000000000001</v>
      </c>
      <c r="M267" s="98">
        <v>5.6520000000000001</v>
      </c>
      <c r="N267" s="98">
        <v>5.6520000000000001</v>
      </c>
      <c r="O267" s="98">
        <v>5.6520000000000001</v>
      </c>
      <c r="P267" s="98">
        <v>5.6520000000000001</v>
      </c>
      <c r="Q267" s="98">
        <v>5.6520000000000001</v>
      </c>
      <c r="R267" s="98">
        <v>5.6520000000000001</v>
      </c>
    </row>
    <row r="268" spans="2:18" hidden="1" outlineLevel="1" collapsed="1" x14ac:dyDescent="0.25">
      <c r="B268" s="671"/>
      <c r="C268" s="97" t="s">
        <v>167</v>
      </c>
      <c r="D268" s="98">
        <v>0</v>
      </c>
      <c r="E268" s="98">
        <v>0</v>
      </c>
      <c r="F268" s="98">
        <v>0</v>
      </c>
      <c r="G268" s="98">
        <v>0</v>
      </c>
      <c r="H268" s="98">
        <v>0</v>
      </c>
      <c r="I268" s="98">
        <v>0</v>
      </c>
      <c r="J268" s="98">
        <v>0</v>
      </c>
      <c r="K268" s="98">
        <v>0</v>
      </c>
      <c r="L268" s="98">
        <v>0</v>
      </c>
      <c r="M268" s="98">
        <v>0</v>
      </c>
      <c r="N268" s="98">
        <v>0</v>
      </c>
      <c r="O268" s="98">
        <v>0</v>
      </c>
      <c r="P268" s="98">
        <v>0</v>
      </c>
      <c r="Q268" s="98">
        <v>0</v>
      </c>
      <c r="R268" s="98">
        <v>0</v>
      </c>
    </row>
    <row r="269" spans="2:18" hidden="1" outlineLevel="1" collapsed="1" x14ac:dyDescent="0.25">
      <c r="B269" s="671"/>
      <c r="C269" s="97" t="s">
        <v>171</v>
      </c>
      <c r="D269" s="98">
        <v>8.0980000000000008</v>
      </c>
      <c r="E269" s="98">
        <v>8.0980000000000008</v>
      </c>
      <c r="F269" s="98">
        <v>8.0980000000000008</v>
      </c>
      <c r="G269" s="98">
        <v>8.0980000000000008</v>
      </c>
      <c r="H269" s="98">
        <v>8.0980000000000008</v>
      </c>
      <c r="I269" s="98">
        <v>8.0980000000000008</v>
      </c>
      <c r="J269" s="98">
        <v>8.0980000000000008</v>
      </c>
      <c r="K269" s="98">
        <v>8.0980000000000008</v>
      </c>
      <c r="L269" s="98">
        <v>8.0980000000000008</v>
      </c>
      <c r="M269" s="98">
        <v>8.0980000000000008</v>
      </c>
      <c r="N269" s="98">
        <v>8.0980000000000008</v>
      </c>
      <c r="O269" s="98">
        <v>8.0980000000000008</v>
      </c>
      <c r="P269" s="98">
        <v>8.0980000000000008</v>
      </c>
      <c r="Q269" s="98">
        <v>8.0980000000000008</v>
      </c>
      <c r="R269" s="98">
        <v>8.0980000000000008</v>
      </c>
    </row>
    <row r="270" spans="2:18" hidden="1" outlineLevel="1" collapsed="1" x14ac:dyDescent="0.25">
      <c r="B270" s="671"/>
      <c r="C270" s="97" t="s">
        <v>173</v>
      </c>
      <c r="D270" s="98">
        <v>7.32</v>
      </c>
      <c r="E270" s="98">
        <v>7.32</v>
      </c>
      <c r="F270" s="98">
        <v>7.32</v>
      </c>
      <c r="G270" s="98">
        <v>7.32</v>
      </c>
      <c r="H270" s="98">
        <v>7.32</v>
      </c>
      <c r="I270" s="98">
        <v>7.32</v>
      </c>
      <c r="J270" s="98">
        <v>7.32</v>
      </c>
      <c r="K270" s="98">
        <v>7.32</v>
      </c>
      <c r="L270" s="98">
        <v>7.32</v>
      </c>
      <c r="M270" s="98">
        <v>7.32</v>
      </c>
      <c r="N270" s="98">
        <v>7.32</v>
      </c>
      <c r="O270" s="98">
        <v>7.32</v>
      </c>
      <c r="P270" s="98">
        <v>7.32</v>
      </c>
      <c r="Q270" s="98">
        <v>7.32</v>
      </c>
      <c r="R270" s="98">
        <v>7.32</v>
      </c>
    </row>
    <row r="271" spans="2:18" hidden="1" outlineLevel="1" collapsed="1" x14ac:dyDescent="0.25">
      <c r="B271" s="671"/>
      <c r="C271" s="97" t="s">
        <v>174</v>
      </c>
      <c r="D271" s="98">
        <v>1.2010000000000001</v>
      </c>
      <c r="E271" s="98">
        <v>1.2010000000000001</v>
      </c>
      <c r="F271" s="98">
        <v>1.2010000000000001</v>
      </c>
      <c r="G271" s="98">
        <v>1.2010000000000001</v>
      </c>
      <c r="H271" s="98">
        <v>1.2010000000000001</v>
      </c>
      <c r="I271" s="98">
        <v>1.2010000000000001</v>
      </c>
      <c r="J271" s="98">
        <v>1.2010000000000001</v>
      </c>
      <c r="K271" s="98">
        <v>1.2010000000000001</v>
      </c>
      <c r="L271" s="98">
        <v>1.2010000000000001</v>
      </c>
      <c r="M271" s="98">
        <v>1.2010000000000001</v>
      </c>
      <c r="N271" s="98">
        <v>1.2010000000000001</v>
      </c>
      <c r="O271" s="98">
        <v>1.2010000000000001</v>
      </c>
      <c r="P271" s="98">
        <v>1.2010000000000001</v>
      </c>
      <c r="Q271" s="98">
        <v>1.2010000000000001</v>
      </c>
      <c r="R271" s="98">
        <v>1.2010000000000001</v>
      </c>
    </row>
    <row r="272" spans="2:18" hidden="1" outlineLevel="1" collapsed="1" x14ac:dyDescent="0.25">
      <c r="B272" s="101" t="s">
        <v>54</v>
      </c>
      <c r="C272" s="97" t="s">
        <v>54</v>
      </c>
      <c r="D272" s="102" t="s">
        <v>54</v>
      </c>
      <c r="E272" s="102" t="s">
        <v>54</v>
      </c>
      <c r="F272" s="102" t="s">
        <v>54</v>
      </c>
      <c r="G272" s="102" t="s">
        <v>54</v>
      </c>
      <c r="H272" s="102" t="s">
        <v>54</v>
      </c>
      <c r="I272" s="102" t="s">
        <v>54</v>
      </c>
      <c r="J272" s="102" t="s">
        <v>54</v>
      </c>
      <c r="K272" s="102" t="s">
        <v>54</v>
      </c>
      <c r="L272" s="102" t="s">
        <v>54</v>
      </c>
      <c r="M272" s="102" t="s">
        <v>54</v>
      </c>
      <c r="N272" s="102" t="s">
        <v>54</v>
      </c>
      <c r="O272" s="102" t="s">
        <v>54</v>
      </c>
      <c r="P272" s="102" t="s">
        <v>54</v>
      </c>
      <c r="Q272" s="102" t="s">
        <v>54</v>
      </c>
      <c r="R272" s="102" t="s">
        <v>54</v>
      </c>
    </row>
    <row r="273" spans="2:20" hidden="1" collapsed="1" x14ac:dyDescent="0.25">
      <c r="B273" s="94">
        <v>18</v>
      </c>
      <c r="C273" s="95" t="s">
        <v>176</v>
      </c>
      <c r="D273" s="103">
        <v>8.6560000000000006</v>
      </c>
      <c r="E273" s="103">
        <v>8.6560000000000006</v>
      </c>
      <c r="F273" s="103">
        <v>8.6560000000000006</v>
      </c>
      <c r="G273" s="103">
        <v>8.6560000000000006</v>
      </c>
      <c r="H273" s="103">
        <v>8.6560000000000006</v>
      </c>
      <c r="I273" s="103">
        <v>8.6560000000000006</v>
      </c>
      <c r="J273" s="103">
        <v>8.6560000000000006</v>
      </c>
      <c r="K273" s="103">
        <v>8.6560000000000006</v>
      </c>
      <c r="L273" s="103">
        <v>8.6560000000000006</v>
      </c>
      <c r="M273" s="103">
        <v>8.6560000000000006</v>
      </c>
      <c r="N273" s="103">
        <v>8.6560000000000006</v>
      </c>
      <c r="O273" s="103">
        <v>8.6560000000000006</v>
      </c>
      <c r="P273" s="103">
        <v>8.6560000000000006</v>
      </c>
      <c r="Q273" s="103">
        <v>8.6560000000000006</v>
      </c>
      <c r="R273" s="103">
        <v>8.6560000000000006</v>
      </c>
    </row>
    <row r="274" spans="2:20" hidden="1" outlineLevel="1" collapsed="1" x14ac:dyDescent="0.25">
      <c r="B274" s="673" t="s">
        <v>54</v>
      </c>
      <c r="C274" s="97" t="s">
        <v>63</v>
      </c>
      <c r="D274" s="98">
        <v>0</v>
      </c>
      <c r="E274" s="98">
        <v>0</v>
      </c>
      <c r="F274" s="98">
        <v>0</v>
      </c>
      <c r="G274" s="98">
        <v>0</v>
      </c>
      <c r="H274" s="98">
        <v>0</v>
      </c>
      <c r="I274" s="98">
        <v>0</v>
      </c>
      <c r="J274" s="98">
        <v>0</v>
      </c>
      <c r="K274" s="98">
        <v>0</v>
      </c>
      <c r="L274" s="98">
        <v>0</v>
      </c>
      <c r="M274" s="98">
        <v>0</v>
      </c>
      <c r="N274" s="98">
        <v>0</v>
      </c>
      <c r="O274" s="98">
        <v>0</v>
      </c>
      <c r="P274" s="98">
        <v>0</v>
      </c>
      <c r="Q274" s="98">
        <v>0</v>
      </c>
      <c r="R274" s="98">
        <v>0</v>
      </c>
    </row>
    <row r="275" spans="2:20" hidden="1" outlineLevel="1" collapsed="1" x14ac:dyDescent="0.25">
      <c r="B275" s="671"/>
      <c r="C275" s="97" t="s">
        <v>179</v>
      </c>
      <c r="D275" s="98">
        <v>0</v>
      </c>
      <c r="E275" s="98">
        <v>0</v>
      </c>
      <c r="F275" s="98">
        <v>0</v>
      </c>
      <c r="G275" s="98">
        <v>0</v>
      </c>
      <c r="H275" s="98">
        <v>0</v>
      </c>
      <c r="I275" s="98">
        <v>0</v>
      </c>
      <c r="J275" s="98">
        <v>0</v>
      </c>
      <c r="K275" s="98">
        <v>0</v>
      </c>
      <c r="L275" s="98">
        <v>0</v>
      </c>
      <c r="M275" s="98">
        <v>0</v>
      </c>
      <c r="N275" s="98">
        <v>0</v>
      </c>
      <c r="O275" s="98">
        <v>0</v>
      </c>
      <c r="P275" s="98">
        <v>0</v>
      </c>
      <c r="Q275" s="98">
        <v>0</v>
      </c>
      <c r="R275" s="98">
        <v>0</v>
      </c>
    </row>
    <row r="276" spans="2:20" hidden="1" outlineLevel="1" collapsed="1" x14ac:dyDescent="0.25">
      <c r="B276" s="671"/>
      <c r="C276" s="97" t="s">
        <v>181</v>
      </c>
      <c r="D276" s="98">
        <v>6.03</v>
      </c>
      <c r="E276" s="98">
        <v>6.03</v>
      </c>
      <c r="F276" s="98">
        <v>6.03</v>
      </c>
      <c r="G276" s="98">
        <v>6.03</v>
      </c>
      <c r="H276" s="98">
        <v>6.03</v>
      </c>
      <c r="I276" s="98">
        <v>6.03</v>
      </c>
      <c r="J276" s="98">
        <v>6.03</v>
      </c>
      <c r="K276" s="98">
        <v>6.03</v>
      </c>
      <c r="L276" s="98">
        <v>6.03</v>
      </c>
      <c r="M276" s="98">
        <v>6.03</v>
      </c>
      <c r="N276" s="98">
        <v>6.03</v>
      </c>
      <c r="O276" s="98">
        <v>6.03</v>
      </c>
      <c r="P276" s="98">
        <v>6.03</v>
      </c>
      <c r="Q276" s="98">
        <v>6.03</v>
      </c>
      <c r="R276" s="98">
        <v>6.03</v>
      </c>
    </row>
    <row r="277" spans="2:20" hidden="1" outlineLevel="1" collapsed="1" x14ac:dyDescent="0.25">
      <c r="B277" s="671"/>
      <c r="C277" s="97" t="s">
        <v>182</v>
      </c>
      <c r="D277" s="98">
        <v>0</v>
      </c>
      <c r="E277" s="98">
        <v>0</v>
      </c>
      <c r="F277" s="98">
        <v>0</v>
      </c>
      <c r="G277" s="98">
        <v>0</v>
      </c>
      <c r="H277" s="98">
        <v>0</v>
      </c>
      <c r="I277" s="98">
        <v>0</v>
      </c>
      <c r="J277" s="98">
        <v>0</v>
      </c>
      <c r="K277" s="98">
        <v>0</v>
      </c>
      <c r="L277" s="98">
        <v>0</v>
      </c>
      <c r="M277" s="98">
        <v>0</v>
      </c>
      <c r="N277" s="98">
        <v>0</v>
      </c>
      <c r="O277" s="98">
        <v>0</v>
      </c>
      <c r="P277" s="98">
        <v>0</v>
      </c>
      <c r="Q277" s="98">
        <v>0</v>
      </c>
      <c r="R277" s="98">
        <v>0</v>
      </c>
    </row>
    <row r="278" spans="2:20" hidden="1" outlineLevel="1" collapsed="1" x14ac:dyDescent="0.25">
      <c r="B278" s="671"/>
      <c r="C278" s="97" t="s">
        <v>178</v>
      </c>
      <c r="D278" s="98">
        <v>0</v>
      </c>
      <c r="E278" s="98">
        <v>0</v>
      </c>
      <c r="F278" s="98">
        <v>0</v>
      </c>
      <c r="G278" s="98">
        <v>0</v>
      </c>
      <c r="H278" s="98">
        <v>0</v>
      </c>
      <c r="I278" s="98">
        <v>0</v>
      </c>
      <c r="J278" s="98">
        <v>0</v>
      </c>
      <c r="K278" s="98">
        <v>0</v>
      </c>
      <c r="L278" s="98">
        <v>0</v>
      </c>
      <c r="M278" s="98">
        <v>0</v>
      </c>
      <c r="N278" s="98">
        <v>0</v>
      </c>
      <c r="O278" s="98">
        <v>0</v>
      </c>
      <c r="P278" s="98">
        <v>0</v>
      </c>
      <c r="Q278" s="98">
        <v>0</v>
      </c>
      <c r="R278" s="98">
        <v>0</v>
      </c>
    </row>
    <row r="279" spans="2:20" hidden="1" outlineLevel="1" collapsed="1" x14ac:dyDescent="0.25">
      <c r="B279" s="671"/>
      <c r="C279" s="97" t="s">
        <v>180</v>
      </c>
      <c r="D279" s="98">
        <v>2.6259999999999999</v>
      </c>
      <c r="E279" s="98">
        <v>2.6259999999999999</v>
      </c>
      <c r="F279" s="98">
        <v>2.6259999999999999</v>
      </c>
      <c r="G279" s="98">
        <v>2.6259999999999999</v>
      </c>
      <c r="H279" s="98">
        <v>2.6259999999999999</v>
      </c>
      <c r="I279" s="98">
        <v>2.6259999999999999</v>
      </c>
      <c r="J279" s="98">
        <v>2.6259999999999999</v>
      </c>
      <c r="K279" s="98">
        <v>2.6259999999999999</v>
      </c>
      <c r="L279" s="98">
        <v>2.6259999999999999</v>
      </c>
      <c r="M279" s="98">
        <v>2.6259999999999999</v>
      </c>
      <c r="N279" s="98">
        <v>2.6259999999999999</v>
      </c>
      <c r="O279" s="98">
        <v>2.6259999999999999</v>
      </c>
      <c r="P279" s="98">
        <v>2.6259999999999999</v>
      </c>
      <c r="Q279" s="98">
        <v>2.6259999999999999</v>
      </c>
      <c r="R279" s="98">
        <v>2.6259999999999999</v>
      </c>
    </row>
    <row r="280" spans="2:20" hidden="1" outlineLevel="1" collapsed="1" x14ac:dyDescent="0.25">
      <c r="B280" s="101" t="s">
        <v>54</v>
      </c>
      <c r="C280" s="97" t="s">
        <v>54</v>
      </c>
      <c r="D280" s="102" t="s">
        <v>54</v>
      </c>
      <c r="E280" s="102" t="s">
        <v>54</v>
      </c>
      <c r="F280" s="102" t="s">
        <v>54</v>
      </c>
      <c r="G280" s="102" t="s">
        <v>54</v>
      </c>
      <c r="H280" s="102" t="s">
        <v>54</v>
      </c>
      <c r="I280" s="102" t="s">
        <v>54</v>
      </c>
      <c r="J280" s="102" t="s">
        <v>54</v>
      </c>
      <c r="K280" s="102" t="s">
        <v>54</v>
      </c>
      <c r="L280" s="102" t="s">
        <v>54</v>
      </c>
      <c r="M280" s="102" t="s">
        <v>54</v>
      </c>
      <c r="N280" s="102" t="s">
        <v>54</v>
      </c>
      <c r="O280" s="102" t="s">
        <v>54</v>
      </c>
      <c r="P280" s="102" t="s">
        <v>54</v>
      </c>
      <c r="Q280" s="102" t="s">
        <v>54</v>
      </c>
      <c r="R280" s="102" t="s">
        <v>54</v>
      </c>
    </row>
    <row r="281" spans="2:20" hidden="1" collapsed="1" x14ac:dyDescent="0.25">
      <c r="B281" s="94">
        <v>19</v>
      </c>
      <c r="C281" s="95" t="s">
        <v>231</v>
      </c>
      <c r="D281" s="103">
        <v>-3.9969999999999999</v>
      </c>
      <c r="E281" s="103">
        <v>-3.9969999999999999</v>
      </c>
      <c r="F281" s="103">
        <v>-3.9969999999999999</v>
      </c>
      <c r="G281" s="103">
        <v>-3.698</v>
      </c>
      <c r="H281" s="103">
        <v>-3.698</v>
      </c>
      <c r="I281" s="103">
        <v>-3.6970000000000001</v>
      </c>
      <c r="J281" s="103">
        <v>-3.6970000000000001</v>
      </c>
      <c r="K281" s="103">
        <v>-3.6970000000000001</v>
      </c>
      <c r="L281" s="103">
        <v>-3.698</v>
      </c>
      <c r="M281" s="103">
        <v>-3.6970000000000001</v>
      </c>
      <c r="N281" s="103">
        <v>-3.698</v>
      </c>
      <c r="O281" s="103">
        <v>-3.6989999999999998</v>
      </c>
      <c r="P281" s="103">
        <v>-3.6989999999999998</v>
      </c>
      <c r="Q281" s="103">
        <v>-3.6989999999999998</v>
      </c>
      <c r="R281" s="103">
        <v>-3.7731106557377001</v>
      </c>
    </row>
    <row r="282" spans="2:20" hidden="1" outlineLevel="1" collapsed="1" x14ac:dyDescent="0.25">
      <c r="B282" s="673" t="s">
        <v>54</v>
      </c>
      <c r="C282" s="97" t="s">
        <v>63</v>
      </c>
      <c r="D282" s="98">
        <v>0</v>
      </c>
      <c r="E282" s="98">
        <v>0</v>
      </c>
      <c r="F282" s="98">
        <v>0</v>
      </c>
      <c r="G282" s="98">
        <v>0</v>
      </c>
      <c r="H282" s="98">
        <v>0</v>
      </c>
      <c r="I282" s="98">
        <v>0</v>
      </c>
      <c r="J282" s="98">
        <v>0</v>
      </c>
      <c r="K282" s="98">
        <v>0</v>
      </c>
      <c r="L282" s="98">
        <v>0</v>
      </c>
      <c r="M282" s="98">
        <v>0</v>
      </c>
      <c r="N282" s="98">
        <v>0</v>
      </c>
      <c r="O282" s="98">
        <v>0</v>
      </c>
      <c r="P282" s="98">
        <v>0</v>
      </c>
      <c r="Q282" s="98">
        <v>0</v>
      </c>
      <c r="R282" s="98">
        <v>0</v>
      </c>
    </row>
    <row r="283" spans="2:20" hidden="1" outlineLevel="1" collapsed="1" x14ac:dyDescent="0.25">
      <c r="B283" s="671"/>
      <c r="C283" s="97" t="s">
        <v>101</v>
      </c>
      <c r="D283" s="98">
        <v>0</v>
      </c>
      <c r="E283" s="98">
        <v>0</v>
      </c>
      <c r="F283" s="98">
        <v>0</v>
      </c>
      <c r="G283" s="98">
        <v>0</v>
      </c>
      <c r="H283" s="98">
        <v>0</v>
      </c>
      <c r="I283" s="98">
        <v>0</v>
      </c>
      <c r="J283" s="98">
        <v>0</v>
      </c>
      <c r="K283" s="98">
        <v>0</v>
      </c>
      <c r="L283" s="98">
        <v>0</v>
      </c>
      <c r="M283" s="98">
        <v>0</v>
      </c>
      <c r="N283" s="98">
        <v>0</v>
      </c>
      <c r="O283" s="98">
        <v>0</v>
      </c>
      <c r="P283" s="98">
        <v>0</v>
      </c>
      <c r="Q283" s="98">
        <v>0</v>
      </c>
      <c r="R283" s="98">
        <v>0</v>
      </c>
    </row>
    <row r="284" spans="2:20" hidden="1" outlineLevel="1" collapsed="1" x14ac:dyDescent="0.25">
      <c r="B284" s="671"/>
      <c r="C284" s="97" t="s">
        <v>124</v>
      </c>
      <c r="D284" s="98">
        <v>-3.9969999999999999</v>
      </c>
      <c r="E284" s="98">
        <v>-3.9969999999999999</v>
      </c>
      <c r="F284" s="98">
        <v>-3.9969999999999999</v>
      </c>
      <c r="G284" s="98">
        <v>-3.698</v>
      </c>
      <c r="H284" s="98">
        <v>-3.698</v>
      </c>
      <c r="I284" s="98">
        <v>-3.6970000000000001</v>
      </c>
      <c r="J284" s="98">
        <v>-3.6970000000000001</v>
      </c>
      <c r="K284" s="98">
        <v>-3.6970000000000001</v>
      </c>
      <c r="L284" s="98">
        <v>-3.698</v>
      </c>
      <c r="M284" s="98">
        <v>-3.6970000000000001</v>
      </c>
      <c r="N284" s="98">
        <v>-3.698</v>
      </c>
      <c r="O284" s="98">
        <v>-3.6989999999999998</v>
      </c>
      <c r="P284" s="98">
        <v>-3.6989999999999998</v>
      </c>
      <c r="Q284" s="98">
        <v>-3.6989999999999998</v>
      </c>
      <c r="R284" s="98">
        <v>-3.7731106557377001</v>
      </c>
    </row>
    <row r="285" spans="2:20" hidden="1" outlineLevel="1" collapsed="1" x14ac:dyDescent="0.25">
      <c r="B285" s="671"/>
      <c r="C285" s="97" t="s">
        <v>126</v>
      </c>
      <c r="D285" s="98">
        <v>0</v>
      </c>
      <c r="E285" s="98">
        <v>0</v>
      </c>
      <c r="F285" s="98">
        <v>0</v>
      </c>
      <c r="G285" s="98">
        <v>0</v>
      </c>
      <c r="H285" s="98">
        <v>0</v>
      </c>
      <c r="I285" s="98">
        <v>0</v>
      </c>
      <c r="J285" s="98">
        <v>0</v>
      </c>
      <c r="K285" s="98">
        <v>0</v>
      </c>
      <c r="L285" s="98">
        <v>0</v>
      </c>
      <c r="M285" s="98">
        <v>0</v>
      </c>
      <c r="N285" s="98">
        <v>0</v>
      </c>
      <c r="O285" s="98">
        <v>0</v>
      </c>
      <c r="P285" s="98">
        <v>0</v>
      </c>
      <c r="Q285" s="98">
        <v>0</v>
      </c>
      <c r="R285" s="98">
        <v>0</v>
      </c>
    </row>
    <row r="286" spans="2:20" hidden="1" outlineLevel="1" collapsed="1" x14ac:dyDescent="0.25">
      <c r="B286" s="101" t="s">
        <v>54</v>
      </c>
      <c r="C286" s="97" t="s">
        <v>54</v>
      </c>
      <c r="D286" s="102" t="s">
        <v>54</v>
      </c>
      <c r="E286" s="102" t="s">
        <v>54</v>
      </c>
      <c r="F286" s="102" t="s">
        <v>54</v>
      </c>
      <c r="G286" s="102" t="s">
        <v>54</v>
      </c>
      <c r="H286" s="102" t="s">
        <v>54</v>
      </c>
      <c r="I286" s="102" t="s">
        <v>54</v>
      </c>
      <c r="J286" s="102" t="s">
        <v>54</v>
      </c>
      <c r="K286" s="102" t="s">
        <v>54</v>
      </c>
      <c r="L286" s="102" t="s">
        <v>54</v>
      </c>
      <c r="M286" s="102" t="s">
        <v>54</v>
      </c>
      <c r="N286" s="102" t="s">
        <v>54</v>
      </c>
      <c r="O286" s="102" t="s">
        <v>54</v>
      </c>
      <c r="P286" s="102" t="s">
        <v>54</v>
      </c>
      <c r="Q286" s="102" t="s">
        <v>54</v>
      </c>
      <c r="R286" s="102" t="s">
        <v>54</v>
      </c>
    </row>
    <row r="287" spans="2:20" collapsed="1" x14ac:dyDescent="0.25">
      <c r="B287" s="101" t="s">
        <v>54</v>
      </c>
      <c r="C287" s="97" t="s">
        <v>54</v>
      </c>
      <c r="D287" s="102" t="s">
        <v>54</v>
      </c>
      <c r="E287" s="102" t="s">
        <v>54</v>
      </c>
      <c r="F287" s="102" t="s">
        <v>54</v>
      </c>
      <c r="G287" s="102" t="s">
        <v>54</v>
      </c>
      <c r="H287" s="102" t="s">
        <v>54</v>
      </c>
      <c r="I287" s="102" t="s">
        <v>54</v>
      </c>
      <c r="J287" s="102" t="s">
        <v>54</v>
      </c>
      <c r="K287" s="102" t="s">
        <v>54</v>
      </c>
      <c r="L287" s="102" t="s">
        <v>54</v>
      </c>
      <c r="M287" s="102" t="s">
        <v>54</v>
      </c>
      <c r="N287" s="102" t="s">
        <v>54</v>
      </c>
      <c r="O287" s="102" t="s">
        <v>54</v>
      </c>
      <c r="P287" s="102" t="s">
        <v>54</v>
      </c>
      <c r="Q287" s="102" t="s">
        <v>54</v>
      </c>
      <c r="R287" s="102" t="s">
        <v>54</v>
      </c>
    </row>
    <row r="288" spans="2:20" x14ac:dyDescent="0.25">
      <c r="B288" s="91">
        <v>20</v>
      </c>
      <c r="C288" s="92" t="s">
        <v>232</v>
      </c>
      <c r="D288" s="134">
        <v>153.38999999999999</v>
      </c>
      <c r="E288" s="134">
        <v>153.38999999999999</v>
      </c>
      <c r="F288" s="134">
        <v>153.38999999999999</v>
      </c>
      <c r="G288" s="134">
        <v>153.38999999999999</v>
      </c>
      <c r="H288" s="134">
        <v>153.38999999999999</v>
      </c>
      <c r="I288" s="134">
        <v>153.38999999999999</v>
      </c>
      <c r="J288" s="134">
        <v>153.38999999999999</v>
      </c>
      <c r="K288" s="134">
        <v>153.38999999999999</v>
      </c>
      <c r="L288" s="134">
        <v>153.38999999999999</v>
      </c>
      <c r="M288" s="134">
        <v>153.38999999999999</v>
      </c>
      <c r="N288" s="134">
        <v>153.38999999999999</v>
      </c>
      <c r="O288" s="134">
        <v>153.38999999999999</v>
      </c>
      <c r="P288" s="134">
        <v>153.38999999999999</v>
      </c>
      <c r="Q288" s="134">
        <v>153.38999999999999</v>
      </c>
      <c r="R288" s="134">
        <v>153.38999999999999</v>
      </c>
      <c r="T288" s="84" t="s">
        <v>282</v>
      </c>
    </row>
    <row r="289" spans="1:22" ht="15.75" collapsed="1" thickBot="1" x14ac:dyDescent="0.3">
      <c r="B289" s="101" t="s">
        <v>54</v>
      </c>
      <c r="C289" s="97" t="s">
        <v>54</v>
      </c>
      <c r="D289" s="102" t="s">
        <v>54</v>
      </c>
      <c r="E289" s="102" t="s">
        <v>54</v>
      </c>
      <c r="F289" s="102" t="s">
        <v>54</v>
      </c>
      <c r="G289" s="102" t="s">
        <v>54</v>
      </c>
      <c r="H289" s="102" t="s">
        <v>54</v>
      </c>
      <c r="I289" s="102" t="s">
        <v>54</v>
      </c>
      <c r="J289" s="102" t="s">
        <v>54</v>
      </c>
      <c r="K289" s="102" t="s">
        <v>54</v>
      </c>
      <c r="L289" s="102" t="s">
        <v>54</v>
      </c>
      <c r="M289" s="102" t="s">
        <v>54</v>
      </c>
      <c r="N289" s="102" t="s">
        <v>54</v>
      </c>
      <c r="O289" s="102" t="s">
        <v>54</v>
      </c>
      <c r="P289" s="102" t="s">
        <v>54</v>
      </c>
      <c r="Q289" s="102" t="s">
        <v>54</v>
      </c>
      <c r="R289" s="102" t="s">
        <v>54</v>
      </c>
    </row>
    <row r="290" spans="1:22" s="450" customFormat="1" x14ac:dyDescent="0.25">
      <c r="B290" s="189"/>
      <c r="C290" s="190"/>
      <c r="D290" s="191"/>
      <c r="E290" s="191"/>
      <c r="F290" s="191"/>
      <c r="G290" s="191"/>
      <c r="H290" s="191"/>
      <c r="I290" s="191"/>
      <c r="J290" s="191"/>
      <c r="K290" s="191"/>
      <c r="L290" s="191"/>
      <c r="M290" s="191"/>
      <c r="N290" s="191"/>
      <c r="O290" s="191"/>
      <c r="P290" s="191"/>
      <c r="Q290" s="191"/>
      <c r="R290" s="191"/>
      <c r="S290" s="186"/>
      <c r="T290" s="186"/>
      <c r="U290" s="212"/>
      <c r="V290" s="187"/>
    </row>
    <row r="291" spans="1:22" x14ac:dyDescent="0.25">
      <c r="B291" s="192"/>
      <c r="C291" s="443" t="s">
        <v>252</v>
      </c>
      <c r="D291" s="198" t="s">
        <v>0</v>
      </c>
      <c r="E291" s="198" t="s">
        <v>1</v>
      </c>
      <c r="F291" s="198" t="s">
        <v>2</v>
      </c>
      <c r="G291" s="198" t="s">
        <v>3</v>
      </c>
      <c r="H291" s="198" t="s">
        <v>4</v>
      </c>
      <c r="I291" s="198" t="s">
        <v>5</v>
      </c>
      <c r="J291" s="198" t="s">
        <v>56</v>
      </c>
      <c r="K291" s="198" t="s">
        <v>57</v>
      </c>
      <c r="L291" s="198" t="s">
        <v>7</v>
      </c>
      <c r="M291" s="198" t="s">
        <v>8</v>
      </c>
      <c r="N291" s="198" t="s">
        <v>9</v>
      </c>
      <c r="O291" s="198" t="s">
        <v>58</v>
      </c>
      <c r="P291" s="198" t="s">
        <v>59</v>
      </c>
      <c r="Q291" s="198" t="s">
        <v>11</v>
      </c>
      <c r="R291" s="198" t="s">
        <v>49</v>
      </c>
      <c r="S291" s="187"/>
      <c r="T291" s="187"/>
      <c r="U291" s="199"/>
      <c r="V291" s="187"/>
    </row>
    <row r="292" spans="1:22" x14ac:dyDescent="0.25">
      <c r="B292" s="192"/>
      <c r="C292" s="135" t="s">
        <v>250</v>
      </c>
      <c r="D292" s="137">
        <f>'FY24 Inventory_80WY v 30WY'!C114</f>
        <v>5993.6976359829296</v>
      </c>
      <c r="E292" s="137">
        <f>'FY24 Inventory_80WY v 30WY'!D114</f>
        <v>7883.6967929592201</v>
      </c>
      <c r="F292" s="137">
        <f>'FY24 Inventory_80WY v 30WY'!E114</f>
        <v>7610.1241564894599</v>
      </c>
      <c r="G292" s="137">
        <f>'FY24 Inventory_80WY v 30WY'!F114</f>
        <v>6259.9484811489101</v>
      </c>
      <c r="H292" s="137">
        <f>'FY24 Inventory_80WY v 30WY'!G114</f>
        <v>5930.66091310711</v>
      </c>
      <c r="I292" s="137">
        <f>'FY24 Inventory_80WY v 30WY'!H114</f>
        <v>6385.9589262954596</v>
      </c>
      <c r="J292" s="137">
        <f>'FY24 Inventory_80WY v 30WY'!I114</f>
        <v>5862.4939045614001</v>
      </c>
      <c r="K292" s="137">
        <f>'FY24 Inventory_80WY v 30WY'!J114</f>
        <v>5047.0805927410202</v>
      </c>
      <c r="L292" s="137">
        <f>'FY24 Inventory_80WY v 30WY'!K114</f>
        <v>7679.1212996878403</v>
      </c>
      <c r="M292" s="137">
        <f>'FY24 Inventory_80WY v 30WY'!L114</f>
        <v>8308.6434677899997</v>
      </c>
      <c r="N292" s="137">
        <f>'FY24 Inventory_80WY v 30WY'!M114</f>
        <v>6891.4823532289101</v>
      </c>
      <c r="O292" s="137">
        <f>'FY24 Inventory_80WY v 30WY'!N114</f>
        <v>6846.4776675150097</v>
      </c>
      <c r="P292" s="137">
        <f>'FY24 Inventory_80WY v 30WY'!O114</f>
        <v>6524.1011000656599</v>
      </c>
      <c r="Q292" s="137">
        <f>'FY24 Inventory_80WY v 30WY'!P114</f>
        <v>6380.8872659228</v>
      </c>
      <c r="R292" s="136">
        <f>AVERAGE(D292:I292,L292:N292,Q292,AVERAGE(J292:K292),AVERAGE(O292:P292))</f>
        <v>6788.6914937545152</v>
      </c>
      <c r="S292" s="187"/>
      <c r="T292" s="187" t="s">
        <v>384</v>
      </c>
      <c r="U292" s="199"/>
      <c r="V292" s="187"/>
    </row>
    <row r="293" spans="1:22" x14ac:dyDescent="0.25">
      <c r="B293" s="192"/>
      <c r="C293" s="466"/>
      <c r="D293" s="467"/>
      <c r="E293" s="467"/>
      <c r="F293" s="467"/>
      <c r="G293" s="467"/>
      <c r="H293" s="467"/>
      <c r="I293" s="467"/>
      <c r="J293" s="467"/>
      <c r="K293" s="467"/>
      <c r="L293" s="467"/>
      <c r="M293" s="467"/>
      <c r="N293" s="467"/>
      <c r="O293" s="467"/>
      <c r="P293" s="467"/>
      <c r="Q293" s="467"/>
      <c r="R293" s="467"/>
      <c r="S293" s="187"/>
      <c r="T293" s="187"/>
      <c r="U293" s="199"/>
      <c r="V293" s="187"/>
    </row>
    <row r="294" spans="1:22" s="109" customFormat="1" x14ac:dyDescent="0.25">
      <c r="A294" s="450"/>
      <c r="B294" s="192"/>
      <c r="C294" s="213" t="s">
        <v>281</v>
      </c>
      <c r="D294" s="217">
        <f t="shared" ref="D294:R294" si="0">D9+D124+D154+D162+D198+D216</f>
        <v>5959.7479989819567</v>
      </c>
      <c r="E294" s="217">
        <f t="shared" si="0"/>
        <v>7243.181025016901</v>
      </c>
      <c r="F294" s="217">
        <f t="shared" si="0"/>
        <v>8059.0253720107366</v>
      </c>
      <c r="G294" s="217">
        <f t="shared" si="0"/>
        <v>7810.9160444422159</v>
      </c>
      <c r="H294" s="217">
        <f t="shared" si="0"/>
        <v>7141.8566948631897</v>
      </c>
      <c r="I294" s="217">
        <f t="shared" si="0"/>
        <v>6812.4622015234063</v>
      </c>
      <c r="J294" s="217">
        <f t="shared" si="0"/>
        <v>6034.8302374627319</v>
      </c>
      <c r="K294" s="217">
        <f t="shared" si="0"/>
        <v>5852.4365545358723</v>
      </c>
      <c r="L294" s="217">
        <f t="shared" si="0"/>
        <v>6027.3833210057192</v>
      </c>
      <c r="M294" s="217">
        <f t="shared" si="0"/>
        <v>6253.4927286289167</v>
      </c>
      <c r="N294" s="217">
        <f t="shared" si="0"/>
        <v>6474.8204345990971</v>
      </c>
      <c r="O294" s="217">
        <f t="shared" si="0"/>
        <v>6402.5593382759689</v>
      </c>
      <c r="P294" s="217">
        <f t="shared" si="0"/>
        <v>6334.7039394033</v>
      </c>
      <c r="Q294" s="217">
        <f t="shared" si="0"/>
        <v>6077.464345852738</v>
      </c>
      <c r="R294" s="217">
        <f t="shared" si="0"/>
        <v>6681.7858067968964</v>
      </c>
      <c r="S294" s="187"/>
      <c r="T294" s="187" t="s">
        <v>385</v>
      </c>
      <c r="U294" s="199"/>
      <c r="V294" s="187"/>
    </row>
    <row r="295" spans="1:22" s="346" customFormat="1" x14ac:dyDescent="0.25">
      <c r="A295" s="450"/>
      <c r="B295" s="192"/>
      <c r="C295" s="139" t="s">
        <v>324</v>
      </c>
      <c r="D295" s="140">
        <f t="shared" ref="D295:R295" si="1">D9+D124+D154+D162+D198</f>
        <v>5735.4489989819567</v>
      </c>
      <c r="E295" s="140">
        <f t="shared" si="1"/>
        <v>7018.882025016901</v>
      </c>
      <c r="F295" s="140">
        <f t="shared" si="1"/>
        <v>7834.7263720107367</v>
      </c>
      <c r="G295" s="140">
        <f t="shared" si="1"/>
        <v>7586.318044442216</v>
      </c>
      <c r="H295" s="140">
        <f t="shared" si="1"/>
        <v>6917.2586948631897</v>
      </c>
      <c r="I295" s="140">
        <f t="shared" si="1"/>
        <v>6587.8632015234061</v>
      </c>
      <c r="J295" s="140">
        <f t="shared" si="1"/>
        <v>5810.2312374627318</v>
      </c>
      <c r="K295" s="140">
        <f t="shared" si="1"/>
        <v>5627.8375545358722</v>
      </c>
      <c r="L295" s="140">
        <f t="shared" si="1"/>
        <v>5802.7853210057192</v>
      </c>
      <c r="M295" s="140">
        <f t="shared" si="1"/>
        <v>6028.8937286289165</v>
      </c>
      <c r="N295" s="140">
        <f t="shared" si="1"/>
        <v>6250.2224345990971</v>
      </c>
      <c r="O295" s="140">
        <f t="shared" si="1"/>
        <v>6177.9623382759692</v>
      </c>
      <c r="P295" s="140">
        <f t="shared" si="1"/>
        <v>6110.1069394033002</v>
      </c>
      <c r="Q295" s="140">
        <f t="shared" si="1"/>
        <v>5852.8673458527383</v>
      </c>
      <c r="R295" s="140">
        <f t="shared" si="1"/>
        <v>6457.2629174526346</v>
      </c>
      <c r="S295" s="187"/>
      <c r="T295" s="187"/>
      <c r="U295" s="199"/>
      <c r="V295" s="187"/>
    </row>
    <row r="296" spans="1:22" s="346" customFormat="1" x14ac:dyDescent="0.25">
      <c r="A296" s="450"/>
      <c r="B296" s="192"/>
      <c r="C296" s="139" t="s">
        <v>352</v>
      </c>
      <c r="D296" s="140">
        <f t="shared" ref="D296:R296" si="2">D216</f>
        <v>224.29900000000001</v>
      </c>
      <c r="E296" s="140">
        <f t="shared" si="2"/>
        <v>224.29900000000001</v>
      </c>
      <c r="F296" s="140">
        <f t="shared" si="2"/>
        <v>224.29900000000001</v>
      </c>
      <c r="G296" s="140">
        <f t="shared" si="2"/>
        <v>224.59800000000001</v>
      </c>
      <c r="H296" s="140">
        <f t="shared" si="2"/>
        <v>224.59800000000001</v>
      </c>
      <c r="I296" s="140">
        <f t="shared" si="2"/>
        <v>224.59899999999999</v>
      </c>
      <c r="J296" s="140">
        <f t="shared" si="2"/>
        <v>224.59899999999999</v>
      </c>
      <c r="K296" s="140">
        <f t="shared" si="2"/>
        <v>224.59899999999999</v>
      </c>
      <c r="L296" s="140">
        <f t="shared" si="2"/>
        <v>224.59800000000001</v>
      </c>
      <c r="M296" s="140">
        <f t="shared" si="2"/>
        <v>224.59899999999999</v>
      </c>
      <c r="N296" s="140">
        <f t="shared" si="2"/>
        <v>224.59800000000001</v>
      </c>
      <c r="O296" s="140">
        <f t="shared" si="2"/>
        <v>224.59700000000001</v>
      </c>
      <c r="P296" s="140">
        <f t="shared" si="2"/>
        <v>224.59700000000001</v>
      </c>
      <c r="Q296" s="140">
        <f t="shared" si="2"/>
        <v>224.59700000000001</v>
      </c>
      <c r="R296" s="140">
        <f t="shared" si="2"/>
        <v>224.52288934426201</v>
      </c>
      <c r="S296" s="187"/>
      <c r="T296" s="187"/>
      <c r="U296" s="199"/>
      <c r="V296" s="187"/>
    </row>
    <row r="297" spans="1:22" x14ac:dyDescent="0.25">
      <c r="B297" s="192"/>
      <c r="C297" s="133" t="s">
        <v>282</v>
      </c>
      <c r="D297" s="132">
        <f t="shared" ref="D297:R297" si="3">D288</f>
        <v>153.38999999999999</v>
      </c>
      <c r="E297" s="132">
        <f t="shared" si="3"/>
        <v>153.38999999999999</v>
      </c>
      <c r="F297" s="132">
        <f t="shared" si="3"/>
        <v>153.38999999999999</v>
      </c>
      <c r="G297" s="132">
        <f t="shared" si="3"/>
        <v>153.38999999999999</v>
      </c>
      <c r="H297" s="132">
        <f t="shared" si="3"/>
        <v>153.38999999999999</v>
      </c>
      <c r="I297" s="132">
        <f t="shared" si="3"/>
        <v>153.38999999999999</v>
      </c>
      <c r="J297" s="132">
        <f t="shared" si="3"/>
        <v>153.38999999999999</v>
      </c>
      <c r="K297" s="132">
        <f t="shared" si="3"/>
        <v>153.38999999999999</v>
      </c>
      <c r="L297" s="132">
        <f t="shared" si="3"/>
        <v>153.38999999999999</v>
      </c>
      <c r="M297" s="132">
        <f t="shared" si="3"/>
        <v>153.38999999999999</v>
      </c>
      <c r="N297" s="132">
        <f t="shared" si="3"/>
        <v>153.38999999999999</v>
      </c>
      <c r="O297" s="132">
        <f t="shared" si="3"/>
        <v>153.38999999999999</v>
      </c>
      <c r="P297" s="132">
        <f t="shared" si="3"/>
        <v>153.38999999999999</v>
      </c>
      <c r="Q297" s="132">
        <f t="shared" si="3"/>
        <v>153.38999999999999</v>
      </c>
      <c r="R297" s="132">
        <f t="shared" si="3"/>
        <v>153.38999999999999</v>
      </c>
      <c r="S297" s="187"/>
      <c r="T297" s="187"/>
      <c r="U297" s="199"/>
      <c r="V297" s="187"/>
    </row>
    <row r="298" spans="1:22" x14ac:dyDescent="0.25">
      <c r="B298" s="192"/>
      <c r="C298" s="203" t="s">
        <v>251</v>
      </c>
      <c r="D298" s="204">
        <f>D294+D297</f>
        <v>6113.137998981957</v>
      </c>
      <c r="E298" s="204">
        <f t="shared" ref="E298:R298" si="4">E294+E297</f>
        <v>7396.5710250169013</v>
      </c>
      <c r="F298" s="204">
        <f t="shared" si="4"/>
        <v>8212.415372010737</v>
      </c>
      <c r="G298" s="204">
        <f t="shared" si="4"/>
        <v>7964.3060444422163</v>
      </c>
      <c r="H298" s="204">
        <f t="shared" si="4"/>
        <v>7295.24669486319</v>
      </c>
      <c r="I298" s="204">
        <f t="shared" si="4"/>
        <v>6965.8522015234066</v>
      </c>
      <c r="J298" s="204">
        <f t="shared" si="4"/>
        <v>6188.2202374627323</v>
      </c>
      <c r="K298" s="204">
        <f t="shared" si="4"/>
        <v>6005.8265545358727</v>
      </c>
      <c r="L298" s="204">
        <f t="shared" si="4"/>
        <v>6180.7733210057195</v>
      </c>
      <c r="M298" s="204">
        <f t="shared" si="4"/>
        <v>6406.882728628917</v>
      </c>
      <c r="N298" s="204">
        <f t="shared" si="4"/>
        <v>6628.2104345990974</v>
      </c>
      <c r="O298" s="204">
        <f t="shared" si="4"/>
        <v>6555.9493382759692</v>
      </c>
      <c r="P298" s="204">
        <f t="shared" si="4"/>
        <v>6488.0939394033003</v>
      </c>
      <c r="Q298" s="204">
        <f t="shared" si="4"/>
        <v>6230.8543458527383</v>
      </c>
      <c r="R298" s="205">
        <f t="shared" si="4"/>
        <v>6835.1758067968967</v>
      </c>
      <c r="S298" s="187"/>
      <c r="T298" s="187"/>
      <c r="U298" s="199"/>
      <c r="V298" s="187"/>
    </row>
    <row r="299" spans="1:22" ht="15.75" thickBot="1" x14ac:dyDescent="0.3">
      <c r="B299" s="193"/>
      <c r="C299" s="194"/>
      <c r="D299" s="195"/>
      <c r="E299" s="195"/>
      <c r="F299" s="195"/>
      <c r="G299" s="195"/>
      <c r="H299" s="195"/>
      <c r="I299" s="195"/>
      <c r="J299" s="195"/>
      <c r="K299" s="195"/>
      <c r="L299" s="195"/>
      <c r="M299" s="195"/>
      <c r="N299" s="195"/>
      <c r="O299" s="195"/>
      <c r="P299" s="195"/>
      <c r="Q299" s="195"/>
      <c r="R299" s="195"/>
      <c r="S299" s="188"/>
      <c r="T299" s="188"/>
      <c r="U299" s="206"/>
      <c r="V299" s="187"/>
    </row>
    <row r="300" spans="1:22" x14ac:dyDescent="0.25">
      <c r="C300" s="116"/>
      <c r="D300" s="268"/>
      <c r="E300" s="268"/>
      <c r="F300" s="268"/>
      <c r="G300" s="268"/>
      <c r="H300" s="268"/>
      <c r="I300" s="268"/>
      <c r="J300" s="268"/>
      <c r="K300" s="268"/>
      <c r="L300" s="268"/>
      <c r="M300" s="268"/>
      <c r="N300" s="268"/>
      <c r="O300" s="268"/>
      <c r="P300" s="268"/>
      <c r="Q300" s="268"/>
      <c r="R300" s="449"/>
    </row>
    <row r="301" spans="1:22" x14ac:dyDescent="0.25">
      <c r="C301" s="450"/>
      <c r="D301" s="113"/>
      <c r="E301" s="113"/>
      <c r="F301" s="113"/>
      <c r="G301" s="113"/>
      <c r="H301" s="113"/>
      <c r="I301" s="113"/>
      <c r="J301" s="113"/>
      <c r="K301" s="113"/>
      <c r="L301" s="113"/>
      <c r="M301" s="113"/>
      <c r="N301" s="113"/>
      <c r="O301" s="113"/>
      <c r="P301" s="113"/>
      <c r="Q301" s="113"/>
      <c r="R301" s="113"/>
    </row>
    <row r="302" spans="1:22" x14ac:dyDescent="0.25">
      <c r="C302" s="450"/>
      <c r="D302" s="113"/>
      <c r="E302" s="113"/>
      <c r="F302" s="113"/>
      <c r="G302" s="113"/>
      <c r="H302" s="113"/>
      <c r="I302" s="113"/>
      <c r="J302" s="113"/>
      <c r="K302" s="113"/>
      <c r="L302" s="113"/>
      <c r="M302" s="113"/>
      <c r="N302" s="113"/>
      <c r="O302" s="113"/>
      <c r="P302" s="113"/>
      <c r="Q302" s="113"/>
      <c r="R302" s="113"/>
    </row>
    <row r="303" spans="1:22" x14ac:dyDescent="0.25">
      <c r="C303" s="116"/>
      <c r="D303" s="115"/>
      <c r="E303" s="115"/>
      <c r="F303" s="115"/>
      <c r="G303" s="115"/>
      <c r="H303" s="115"/>
      <c r="I303" s="115"/>
      <c r="J303" s="115"/>
      <c r="K303" s="115"/>
      <c r="L303" s="115"/>
      <c r="M303" s="115"/>
      <c r="N303" s="115"/>
      <c r="O303" s="115"/>
      <c r="P303" s="115"/>
      <c r="Q303" s="115"/>
      <c r="R303" s="115"/>
    </row>
    <row r="305" spans="4:19" x14ac:dyDescent="0.25">
      <c r="D305" s="115"/>
      <c r="E305" s="115"/>
      <c r="F305" s="115"/>
      <c r="G305" s="115"/>
      <c r="H305" s="115"/>
      <c r="I305" s="115"/>
      <c r="J305" s="115"/>
      <c r="K305" s="115"/>
      <c r="L305" s="115"/>
      <c r="M305" s="115"/>
      <c r="N305" s="115"/>
      <c r="O305" s="115"/>
      <c r="P305" s="115"/>
      <c r="Q305" s="115"/>
      <c r="R305" s="115"/>
    </row>
    <row r="309" spans="4:19" x14ac:dyDescent="0.25">
      <c r="E309" s="113"/>
      <c r="F309" s="113"/>
      <c r="G309" s="113"/>
      <c r="H309" s="113"/>
      <c r="I309" s="113"/>
      <c r="J309" s="113"/>
      <c r="K309" s="113"/>
      <c r="L309" s="113"/>
      <c r="M309" s="113"/>
      <c r="N309" s="113"/>
      <c r="O309" s="113"/>
      <c r="P309" s="113"/>
      <c r="Q309" s="113"/>
      <c r="R309" s="113"/>
      <c r="S309" s="113"/>
    </row>
  </sheetData>
  <mergeCells count="17">
    <mergeCell ref="B200:B201"/>
    <mergeCell ref="B1:S1"/>
    <mergeCell ref="B2:S2"/>
    <mergeCell ref="B3:S3"/>
    <mergeCell ref="B5:S5"/>
    <mergeCell ref="B10:B122"/>
    <mergeCell ref="B125:B132"/>
    <mergeCell ref="B135:B147"/>
    <mergeCell ref="B150:B151"/>
    <mergeCell ref="B156:B159"/>
    <mergeCell ref="B164:B178"/>
    <mergeCell ref="B181:B195"/>
    <mergeCell ref="B206:B208"/>
    <mergeCell ref="B211:B213"/>
    <mergeCell ref="B218:B271"/>
    <mergeCell ref="B274:B279"/>
    <mergeCell ref="B282:B28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300"/>
  <sheetViews>
    <sheetView zoomScale="90" zoomScaleNormal="90" workbookViewId="0">
      <selection activeCell="U149" sqref="U149"/>
    </sheetView>
  </sheetViews>
  <sheetFormatPr defaultRowHeight="15" outlineLevelRow="1" x14ac:dyDescent="0.25"/>
  <cols>
    <col min="1" max="1" width="9.140625" style="520"/>
    <col min="2" max="2" width="2.7109375" style="520" customWidth="1"/>
    <col min="3" max="3" width="45.85546875" style="520" customWidth="1"/>
    <col min="4" max="4" width="9.5703125" style="520" customWidth="1"/>
    <col min="5" max="18" width="8.7109375" style="520" customWidth="1"/>
    <col min="19" max="19" width="1.28515625" style="520" customWidth="1"/>
    <col min="20" max="20" width="26.85546875" style="520" customWidth="1"/>
    <col min="21" max="16384" width="9.140625" style="520"/>
  </cols>
  <sheetData>
    <row r="1" spans="2:20" ht="12.6" customHeight="1" x14ac:dyDescent="0.25">
      <c r="B1" s="670" t="s">
        <v>51</v>
      </c>
      <c r="C1" s="671"/>
      <c r="D1" s="671"/>
      <c r="E1" s="671"/>
      <c r="F1" s="671"/>
      <c r="G1" s="671"/>
      <c r="H1" s="671"/>
      <c r="I1" s="671"/>
      <c r="J1" s="671"/>
      <c r="K1" s="671"/>
      <c r="L1" s="671"/>
      <c r="M1" s="671"/>
      <c r="N1" s="671"/>
      <c r="O1" s="671"/>
      <c r="P1" s="671"/>
      <c r="Q1" s="671"/>
      <c r="R1" s="671"/>
      <c r="S1" s="671"/>
    </row>
    <row r="2" spans="2:20" ht="12.6" customHeight="1" x14ac:dyDescent="0.25">
      <c r="B2" s="670" t="s">
        <v>409</v>
      </c>
      <c r="C2" s="671"/>
      <c r="D2" s="671"/>
      <c r="E2" s="671"/>
      <c r="F2" s="671"/>
      <c r="G2" s="671"/>
      <c r="H2" s="671"/>
      <c r="I2" s="671"/>
      <c r="J2" s="671"/>
      <c r="K2" s="671"/>
      <c r="L2" s="671"/>
      <c r="M2" s="671"/>
      <c r="N2" s="671"/>
      <c r="O2" s="671"/>
      <c r="P2" s="671"/>
      <c r="Q2" s="671"/>
      <c r="R2" s="671"/>
      <c r="S2" s="671"/>
    </row>
    <row r="3" spans="2:20" ht="12.6" customHeight="1" x14ac:dyDescent="0.25">
      <c r="B3" s="670"/>
      <c r="C3" s="671"/>
      <c r="D3" s="671"/>
      <c r="E3" s="671"/>
      <c r="F3" s="671"/>
      <c r="G3" s="671"/>
      <c r="H3" s="671"/>
      <c r="I3" s="671"/>
      <c r="J3" s="671"/>
      <c r="K3" s="671"/>
      <c r="L3" s="671"/>
      <c r="M3" s="671"/>
      <c r="N3" s="671"/>
      <c r="O3" s="671"/>
      <c r="P3" s="671"/>
      <c r="Q3" s="671"/>
      <c r="R3" s="671"/>
      <c r="S3" s="671"/>
    </row>
    <row r="4" spans="2:20" ht="1.9" customHeight="1" x14ac:dyDescent="0.25"/>
    <row r="5" spans="2:20" ht="12.6" customHeight="1" x14ac:dyDescent="0.25">
      <c r="B5" s="672" t="s">
        <v>53</v>
      </c>
      <c r="C5" s="671"/>
      <c r="D5" s="671"/>
      <c r="E5" s="671"/>
      <c r="F5" s="671"/>
      <c r="G5" s="671"/>
      <c r="H5" s="671"/>
      <c r="I5" s="671"/>
      <c r="J5" s="671"/>
      <c r="K5" s="671"/>
      <c r="L5" s="671"/>
      <c r="M5" s="671"/>
      <c r="N5" s="671"/>
      <c r="O5" s="671"/>
      <c r="P5" s="671"/>
      <c r="Q5" s="671"/>
      <c r="R5" s="671"/>
      <c r="S5" s="671"/>
    </row>
    <row r="6" spans="2:20" x14ac:dyDescent="0.25">
      <c r="B6" s="85" t="s">
        <v>54</v>
      </c>
      <c r="C6" s="86" t="s">
        <v>55</v>
      </c>
      <c r="D6" s="87" t="s">
        <v>0</v>
      </c>
      <c r="E6" s="87" t="s">
        <v>1</v>
      </c>
      <c r="F6" s="87" t="s">
        <v>2</v>
      </c>
      <c r="G6" s="87" t="s">
        <v>3</v>
      </c>
      <c r="H6" s="87" t="s">
        <v>4</v>
      </c>
      <c r="I6" s="87" t="s">
        <v>5</v>
      </c>
      <c r="J6" s="87" t="s">
        <v>56</v>
      </c>
      <c r="K6" s="87" t="s">
        <v>57</v>
      </c>
      <c r="L6" s="87" t="s">
        <v>7</v>
      </c>
      <c r="M6" s="87" t="s">
        <v>8</v>
      </c>
      <c r="N6" s="87" t="s">
        <v>9</v>
      </c>
      <c r="O6" s="87" t="s">
        <v>58</v>
      </c>
      <c r="P6" s="87" t="s">
        <v>59</v>
      </c>
      <c r="Q6" s="87" t="s">
        <v>11</v>
      </c>
      <c r="R6" s="87" t="s">
        <v>49</v>
      </c>
    </row>
    <row r="7" spans="2:20" x14ac:dyDescent="0.25">
      <c r="B7" s="88" t="s">
        <v>54</v>
      </c>
      <c r="C7" s="89" t="s">
        <v>60</v>
      </c>
      <c r="D7" s="90" t="s">
        <v>54</v>
      </c>
      <c r="E7" s="90" t="s">
        <v>54</v>
      </c>
      <c r="F7" s="90" t="s">
        <v>54</v>
      </c>
      <c r="G7" s="90" t="s">
        <v>54</v>
      </c>
      <c r="H7" s="90" t="s">
        <v>54</v>
      </c>
      <c r="I7" s="90" t="s">
        <v>54</v>
      </c>
      <c r="J7" s="90" t="s">
        <v>54</v>
      </c>
      <c r="K7" s="90" t="s">
        <v>54</v>
      </c>
      <c r="L7" s="90" t="s">
        <v>54</v>
      </c>
      <c r="M7" s="90" t="s">
        <v>54</v>
      </c>
      <c r="N7" s="90" t="s">
        <v>54</v>
      </c>
      <c r="O7" s="90" t="s">
        <v>54</v>
      </c>
      <c r="P7" s="90" t="s">
        <v>54</v>
      </c>
      <c r="Q7" s="90" t="s">
        <v>54</v>
      </c>
      <c r="R7" s="90" t="s">
        <v>54</v>
      </c>
    </row>
    <row r="8" spans="2:20" x14ac:dyDescent="0.25">
      <c r="B8" s="91">
        <v>1</v>
      </c>
      <c r="C8" s="92" t="s">
        <v>61</v>
      </c>
      <c r="D8" s="93">
        <v>2833.1575483871002</v>
      </c>
      <c r="E8" s="93">
        <v>3107.58744660194</v>
      </c>
      <c r="F8" s="93">
        <v>3779.08465591398</v>
      </c>
      <c r="G8" s="93">
        <v>3772.5268172043002</v>
      </c>
      <c r="H8" s="93">
        <v>3488.8211428571399</v>
      </c>
      <c r="I8" s="93">
        <v>3126.3506056527599</v>
      </c>
      <c r="J8" s="93">
        <v>3081.7538</v>
      </c>
      <c r="K8" s="93">
        <v>3081.7538</v>
      </c>
      <c r="L8" s="93">
        <v>3046.56147311828</v>
      </c>
      <c r="M8" s="93">
        <v>3321.623</v>
      </c>
      <c r="N8" s="93">
        <v>3571.51950537634</v>
      </c>
      <c r="O8" s="93">
        <v>3406.3096888888899</v>
      </c>
      <c r="P8" s="93">
        <v>3384.4487083333302</v>
      </c>
      <c r="Q8" s="93">
        <v>2970.8312222222198</v>
      </c>
      <c r="R8" s="93">
        <v>3291.4825142693999</v>
      </c>
    </row>
    <row r="9" spans="2:20" collapsed="1" x14ac:dyDescent="0.25">
      <c r="B9" s="94">
        <v>2</v>
      </c>
      <c r="C9" s="95" t="s">
        <v>62</v>
      </c>
      <c r="D9" s="180">
        <v>2596.1469032258101</v>
      </c>
      <c r="E9" s="180">
        <v>2968.2118599167802</v>
      </c>
      <c r="F9" s="180">
        <v>3608.9324301075299</v>
      </c>
      <c r="G9" s="180">
        <v>3602.87474193548</v>
      </c>
      <c r="H9" s="180">
        <v>3326.5445714285702</v>
      </c>
      <c r="I9" s="180">
        <v>2933.8695195154801</v>
      </c>
      <c r="J9" s="180">
        <v>2729.4098888888898</v>
      </c>
      <c r="K9" s="180">
        <v>2729.4098888888898</v>
      </c>
      <c r="L9" s="180">
        <v>2596.2440430107499</v>
      </c>
      <c r="M9" s="180">
        <v>2821.1652222222201</v>
      </c>
      <c r="N9" s="180">
        <v>3027.69338709677</v>
      </c>
      <c r="O9" s="180">
        <v>2963.163</v>
      </c>
      <c r="P9" s="180">
        <v>2934.5353749999999</v>
      </c>
      <c r="Q9" s="180">
        <v>2577.4664444444402</v>
      </c>
      <c r="R9" s="180">
        <v>2977.4544771689498</v>
      </c>
      <c r="T9" s="105" t="s">
        <v>323</v>
      </c>
    </row>
    <row r="10" spans="2:20" hidden="1" outlineLevel="1" collapsed="1" x14ac:dyDescent="0.25">
      <c r="B10" s="673" t="s">
        <v>54</v>
      </c>
      <c r="C10" s="97" t="s">
        <v>63</v>
      </c>
      <c r="D10" s="181">
        <v>0</v>
      </c>
      <c r="E10" s="181">
        <v>0</v>
      </c>
      <c r="F10" s="181">
        <v>0</v>
      </c>
      <c r="G10" s="181">
        <v>0</v>
      </c>
      <c r="H10" s="181">
        <v>0</v>
      </c>
      <c r="I10" s="181">
        <v>0</v>
      </c>
      <c r="J10" s="181">
        <v>0</v>
      </c>
      <c r="K10" s="181">
        <v>0</v>
      </c>
      <c r="L10" s="181">
        <v>0</v>
      </c>
      <c r="M10" s="181">
        <v>0</v>
      </c>
      <c r="N10" s="181">
        <v>0</v>
      </c>
      <c r="O10" s="181">
        <v>0</v>
      </c>
      <c r="P10" s="181">
        <v>0</v>
      </c>
      <c r="Q10" s="181">
        <v>0</v>
      </c>
      <c r="R10" s="181">
        <v>0</v>
      </c>
    </row>
    <row r="11" spans="2:20" hidden="1" outlineLevel="1" collapsed="1" x14ac:dyDescent="0.25">
      <c r="B11" s="671"/>
      <c r="C11" s="97" t="s">
        <v>64</v>
      </c>
      <c r="D11" s="181">
        <v>0.37596774193548399</v>
      </c>
      <c r="E11" s="181">
        <v>0.213095700416089</v>
      </c>
      <c r="F11" s="181">
        <v>0.217365591397849</v>
      </c>
      <c r="G11" s="181">
        <v>0.22319354838709701</v>
      </c>
      <c r="H11" s="181">
        <v>0.20871428571428599</v>
      </c>
      <c r="I11" s="181">
        <v>0.22471332436069999</v>
      </c>
      <c r="J11" s="181">
        <v>0.36231111111111097</v>
      </c>
      <c r="K11" s="181">
        <v>0.36231111111111097</v>
      </c>
      <c r="L11" s="181">
        <v>0.68622580645161302</v>
      </c>
      <c r="M11" s="181">
        <v>1.0093333333333301</v>
      </c>
      <c r="N11" s="181">
        <v>1.36035483870968</v>
      </c>
      <c r="O11" s="181">
        <v>1.2633111111111099</v>
      </c>
      <c r="P11" s="181">
        <v>1.2664166666666701</v>
      </c>
      <c r="Q11" s="181">
        <v>0.81911111111111101</v>
      </c>
      <c r="R11" s="181">
        <v>0.583270776255708</v>
      </c>
    </row>
    <row r="12" spans="2:20" hidden="1" outlineLevel="1" collapsed="1" x14ac:dyDescent="0.25">
      <c r="B12" s="671"/>
      <c r="C12" s="97" t="s">
        <v>65</v>
      </c>
      <c r="D12" s="181">
        <v>0.346064516129032</v>
      </c>
      <c r="E12" s="181">
        <v>0.40532177531206698</v>
      </c>
      <c r="F12" s="181">
        <v>0.60944086021505395</v>
      </c>
      <c r="G12" s="181">
        <v>0.58835483870967697</v>
      </c>
      <c r="H12" s="181">
        <v>0.503714285714286</v>
      </c>
      <c r="I12" s="181">
        <v>0.42059892328398402</v>
      </c>
      <c r="J12" s="181">
        <v>0.35313333333333302</v>
      </c>
      <c r="K12" s="181">
        <v>0.35313333333333302</v>
      </c>
      <c r="L12" s="181">
        <v>0.28145161290322601</v>
      </c>
      <c r="M12" s="181">
        <v>0.27</v>
      </c>
      <c r="N12" s="181">
        <v>0.29852688172043002</v>
      </c>
      <c r="O12" s="181">
        <v>0.27922222222222198</v>
      </c>
      <c r="P12" s="181">
        <v>0.27633333333333299</v>
      </c>
      <c r="Q12" s="181">
        <v>0.26055555555555598</v>
      </c>
      <c r="R12" s="181">
        <v>0.38427648401826497</v>
      </c>
    </row>
    <row r="13" spans="2:20" hidden="1" outlineLevel="1" collapsed="1" x14ac:dyDescent="0.25">
      <c r="B13" s="671"/>
      <c r="C13" s="97" t="s">
        <v>66</v>
      </c>
      <c r="D13" s="181">
        <v>0.63712903225806405</v>
      </c>
      <c r="E13" s="181">
        <v>0.73361581137309295</v>
      </c>
      <c r="F13" s="181">
        <v>0.90570967741935504</v>
      </c>
      <c r="G13" s="181">
        <v>0.93149462365591396</v>
      </c>
      <c r="H13" s="181">
        <v>0.86428571428571399</v>
      </c>
      <c r="I13" s="181">
        <v>0.79843741588156103</v>
      </c>
      <c r="J13" s="181">
        <v>0.67602222222222197</v>
      </c>
      <c r="K13" s="181">
        <v>0.67602222222222197</v>
      </c>
      <c r="L13" s="181">
        <v>0.50060215053763402</v>
      </c>
      <c r="M13" s="181">
        <v>0.46444444444444399</v>
      </c>
      <c r="N13" s="181">
        <v>0.42837634408602099</v>
      </c>
      <c r="O13" s="181">
        <v>0.42680000000000001</v>
      </c>
      <c r="P13" s="181">
        <v>0.423875</v>
      </c>
      <c r="Q13" s="181">
        <v>0.47688888888888897</v>
      </c>
      <c r="R13" s="181">
        <v>0.65250593607305896</v>
      </c>
    </row>
    <row r="14" spans="2:20" hidden="1" outlineLevel="1" collapsed="1" x14ac:dyDescent="0.25">
      <c r="B14" s="671"/>
      <c r="C14" s="97" t="s">
        <v>67</v>
      </c>
      <c r="D14" s="182">
        <v>17.7901290322581</v>
      </c>
      <c r="E14" s="182">
        <v>22.433715672676801</v>
      </c>
      <c r="F14" s="182">
        <v>23.952591397849499</v>
      </c>
      <c r="G14" s="182">
        <v>24.3807096774194</v>
      </c>
      <c r="H14" s="182">
        <v>22.162857142857099</v>
      </c>
      <c r="I14" s="182">
        <v>19.7540471063257</v>
      </c>
      <c r="J14" s="182">
        <v>18.727333333333299</v>
      </c>
      <c r="K14" s="182">
        <v>18.727333333333299</v>
      </c>
      <c r="L14" s="182">
        <v>16.7869462365591</v>
      </c>
      <c r="M14" s="182">
        <v>16.716555555555601</v>
      </c>
      <c r="N14" s="182">
        <v>20.338795698924699</v>
      </c>
      <c r="O14" s="182">
        <v>20.297066666666701</v>
      </c>
      <c r="P14" s="182">
        <v>20.040749999999999</v>
      </c>
      <c r="Q14" s="182">
        <v>16.532111111111099</v>
      </c>
      <c r="R14" s="182">
        <v>19.975810730593601</v>
      </c>
    </row>
    <row r="15" spans="2:20" hidden="1" outlineLevel="1" collapsed="1" x14ac:dyDescent="0.25">
      <c r="B15" s="671"/>
      <c r="C15" s="97" t="s">
        <v>68</v>
      </c>
      <c r="D15" s="182">
        <v>45.290322580645203</v>
      </c>
      <c r="E15" s="182">
        <v>29.602963938973598</v>
      </c>
      <c r="F15" s="182">
        <v>35.493139784946202</v>
      </c>
      <c r="G15" s="182">
        <v>35.123129032258099</v>
      </c>
      <c r="H15" s="182">
        <v>31.229857142857099</v>
      </c>
      <c r="I15" s="182">
        <v>24.679549125168201</v>
      </c>
      <c r="J15" s="182">
        <v>38.096688888888899</v>
      </c>
      <c r="K15" s="182">
        <v>38.096688888888899</v>
      </c>
      <c r="L15" s="182">
        <v>80.229838709677395</v>
      </c>
      <c r="M15" s="183">
        <v>108.41011111111099</v>
      </c>
      <c r="N15" s="183">
        <v>106.69890322580601</v>
      </c>
      <c r="O15" s="182">
        <v>91.973222222222205</v>
      </c>
      <c r="P15" s="182">
        <v>91.422708333333304</v>
      </c>
      <c r="Q15" s="182">
        <v>70.9523333333333</v>
      </c>
      <c r="R15" s="182">
        <v>58.306375570776297</v>
      </c>
    </row>
    <row r="16" spans="2:20" hidden="1" outlineLevel="1" collapsed="1" x14ac:dyDescent="0.25">
      <c r="B16" s="671"/>
      <c r="C16" s="97" t="s">
        <v>69</v>
      </c>
      <c r="D16" s="182">
        <v>19.791354838709701</v>
      </c>
      <c r="E16" s="182">
        <v>19.784399445215001</v>
      </c>
      <c r="F16" s="182">
        <v>22.785892473118299</v>
      </c>
      <c r="G16" s="182">
        <v>24.0046559139785</v>
      </c>
      <c r="H16" s="182">
        <v>22.7521428571429</v>
      </c>
      <c r="I16" s="182">
        <v>22.158100942126499</v>
      </c>
      <c r="J16" s="182">
        <v>20.734733333333299</v>
      </c>
      <c r="K16" s="182">
        <v>20.734733333333299</v>
      </c>
      <c r="L16" s="182">
        <v>18.070387096774201</v>
      </c>
      <c r="M16" s="182">
        <v>18.7753333333333</v>
      </c>
      <c r="N16" s="182">
        <v>18.5103333333333</v>
      </c>
      <c r="O16" s="182">
        <v>19.0357555555556</v>
      </c>
      <c r="P16" s="182">
        <v>18.823458333333299</v>
      </c>
      <c r="Q16" s="182">
        <v>18.011222222222202</v>
      </c>
      <c r="R16" s="182">
        <v>20.350098287671202</v>
      </c>
    </row>
    <row r="17" spans="2:18" hidden="1" outlineLevel="1" collapsed="1" x14ac:dyDescent="0.25">
      <c r="B17" s="671"/>
      <c r="C17" s="97" t="s">
        <v>70</v>
      </c>
      <c r="D17" s="181">
        <v>7.8932258064516096</v>
      </c>
      <c r="E17" s="181">
        <v>9.2559389736477105</v>
      </c>
      <c r="F17" s="181">
        <v>9.7987419354838696</v>
      </c>
      <c r="G17" s="182">
        <v>10.448150537634399</v>
      </c>
      <c r="H17" s="181">
        <v>9.8490000000000002</v>
      </c>
      <c r="I17" s="181">
        <v>8.8084239569313603</v>
      </c>
      <c r="J17" s="181">
        <v>8.0537333333333301</v>
      </c>
      <c r="K17" s="181">
        <v>8.0537333333333301</v>
      </c>
      <c r="L17" s="181">
        <v>7.1850752688171999</v>
      </c>
      <c r="M17" s="181">
        <v>7.0140000000000002</v>
      </c>
      <c r="N17" s="181">
        <v>7.4350430107526897</v>
      </c>
      <c r="O17" s="181">
        <v>7.2586444444444398</v>
      </c>
      <c r="P17" s="181">
        <v>7.1940416666666698</v>
      </c>
      <c r="Q17" s="181">
        <v>7.1232222222222203</v>
      </c>
      <c r="R17" s="181">
        <v>8.3337268264840194</v>
      </c>
    </row>
    <row r="18" spans="2:18" hidden="1" outlineLevel="1" collapsed="1" x14ac:dyDescent="0.25">
      <c r="B18" s="671"/>
      <c r="C18" s="97" t="s">
        <v>71</v>
      </c>
      <c r="D18" s="181">
        <v>6.9939999999999998</v>
      </c>
      <c r="E18" s="181">
        <v>8.0777572815533993</v>
      </c>
      <c r="F18" s="181">
        <v>9.6556559139784905</v>
      </c>
      <c r="G18" s="182">
        <v>10.054440860215101</v>
      </c>
      <c r="H18" s="181">
        <v>9.7158571428571392</v>
      </c>
      <c r="I18" s="181">
        <v>8.3960255720053798</v>
      </c>
      <c r="J18" s="181">
        <v>7.9375777777777801</v>
      </c>
      <c r="K18" s="181">
        <v>7.9375777777777801</v>
      </c>
      <c r="L18" s="181">
        <v>6.4832258064516104</v>
      </c>
      <c r="M18" s="181">
        <v>6.1422222222222196</v>
      </c>
      <c r="N18" s="181">
        <v>5.9402150537634402</v>
      </c>
      <c r="O18" s="181">
        <v>5.9409777777777801</v>
      </c>
      <c r="P18" s="181">
        <v>5.8850416666666696</v>
      </c>
      <c r="Q18" s="181">
        <v>6.0073333333333299</v>
      </c>
      <c r="R18" s="181">
        <v>7.5985842465753404</v>
      </c>
    </row>
    <row r="19" spans="2:18" hidden="1" outlineLevel="1" collapsed="1" x14ac:dyDescent="0.25">
      <c r="B19" s="671"/>
      <c r="C19" s="97" t="s">
        <v>72</v>
      </c>
      <c r="D19" s="181">
        <v>5.0803870967741904</v>
      </c>
      <c r="E19" s="181">
        <v>6.5541317614424397</v>
      </c>
      <c r="F19" s="181">
        <v>8.3016021505376294</v>
      </c>
      <c r="G19" s="181">
        <v>8.2388387096774203</v>
      </c>
      <c r="H19" s="181">
        <v>7.7541428571428597</v>
      </c>
      <c r="I19" s="181">
        <v>5.9739475100942103</v>
      </c>
      <c r="J19" s="181">
        <v>3.7836444444444499</v>
      </c>
      <c r="K19" s="181">
        <v>3.7836444444444499</v>
      </c>
      <c r="L19" s="181">
        <v>1.28344086021505</v>
      </c>
      <c r="M19" s="181">
        <v>1.4086666666666701</v>
      </c>
      <c r="N19" s="181">
        <v>2.9236021505376302</v>
      </c>
      <c r="O19" s="181">
        <v>4.9393333333333302</v>
      </c>
      <c r="P19" s="181">
        <v>4.803375</v>
      </c>
      <c r="Q19" s="181">
        <v>4.7941111111111097</v>
      </c>
      <c r="R19" s="181">
        <v>5.0689237442922401</v>
      </c>
    </row>
    <row r="20" spans="2:18" hidden="1" outlineLevel="1" collapsed="1" x14ac:dyDescent="0.25">
      <c r="B20" s="671"/>
      <c r="C20" s="97" t="s">
        <v>73</v>
      </c>
      <c r="D20" s="182">
        <v>51.265967741935498</v>
      </c>
      <c r="E20" s="182">
        <v>47.002360610263501</v>
      </c>
      <c r="F20" s="182">
        <v>56.436860215053798</v>
      </c>
      <c r="G20" s="182">
        <v>54.890096774193502</v>
      </c>
      <c r="H20" s="182">
        <v>44.954142857142898</v>
      </c>
      <c r="I20" s="182">
        <v>42.225472409152097</v>
      </c>
      <c r="J20" s="182">
        <v>43.098133333333301</v>
      </c>
      <c r="K20" s="182">
        <v>43.098133333333301</v>
      </c>
      <c r="L20" s="182">
        <v>57.909376344085999</v>
      </c>
      <c r="M20" s="182">
        <v>70.734777777777794</v>
      </c>
      <c r="N20" s="182">
        <v>79.537709677419301</v>
      </c>
      <c r="O20" s="182">
        <v>73.041422222222195</v>
      </c>
      <c r="P20" s="182">
        <v>72.4174583333333</v>
      </c>
      <c r="Q20" s="182">
        <v>59.979888888888901</v>
      </c>
      <c r="R20" s="182">
        <v>56.843563013698599</v>
      </c>
    </row>
    <row r="21" spans="2:18" hidden="1" outlineLevel="1" collapsed="1" x14ac:dyDescent="0.25">
      <c r="B21" s="671"/>
      <c r="C21" s="97" t="s">
        <v>74</v>
      </c>
      <c r="D21" s="182">
        <v>12.5101935483871</v>
      </c>
      <c r="E21" s="182">
        <v>13.6705006934813</v>
      </c>
      <c r="F21" s="182">
        <v>17.248795698924699</v>
      </c>
      <c r="G21" s="182">
        <v>17.2485698924731</v>
      </c>
      <c r="H21" s="182">
        <v>15.6158571428571</v>
      </c>
      <c r="I21" s="182">
        <v>13.892545087483199</v>
      </c>
      <c r="J21" s="182">
        <v>12.5687333333333</v>
      </c>
      <c r="K21" s="182">
        <v>12.5687333333333</v>
      </c>
      <c r="L21" s="182">
        <v>11.542806451612901</v>
      </c>
      <c r="M21" s="182">
        <v>12.3906666666667</v>
      </c>
      <c r="N21" s="182">
        <v>13.9505591397849</v>
      </c>
      <c r="O21" s="182">
        <v>13.792488888888901</v>
      </c>
      <c r="P21" s="182">
        <v>13.638583333333299</v>
      </c>
      <c r="Q21" s="182">
        <v>11.594333333333299</v>
      </c>
      <c r="R21" s="182">
        <v>13.828120547945201</v>
      </c>
    </row>
    <row r="22" spans="2:18" hidden="1" outlineLevel="1" collapsed="1" x14ac:dyDescent="0.25">
      <c r="B22" s="671"/>
      <c r="C22" s="97" t="s">
        <v>75</v>
      </c>
      <c r="D22" s="181">
        <v>9.2109677419354803</v>
      </c>
      <c r="E22" s="181">
        <v>8.5883744798890405</v>
      </c>
      <c r="F22" s="182">
        <v>11.4951505376344</v>
      </c>
      <c r="G22" s="182">
        <v>10.788430107526899</v>
      </c>
      <c r="H22" s="181">
        <v>8.9467142857142896</v>
      </c>
      <c r="I22" s="181">
        <v>9.3901897711978499</v>
      </c>
      <c r="J22" s="182">
        <v>11.6597111111111</v>
      </c>
      <c r="K22" s="182">
        <v>11.6597111111111</v>
      </c>
      <c r="L22" s="182">
        <v>13.4900860215054</v>
      </c>
      <c r="M22" s="182">
        <v>15.3025555555556</v>
      </c>
      <c r="N22" s="182">
        <v>14.038967741935499</v>
      </c>
      <c r="O22" s="182">
        <v>13.917066666666701</v>
      </c>
      <c r="P22" s="182">
        <v>13.837875</v>
      </c>
      <c r="Q22" s="182">
        <v>11.546111111111101</v>
      </c>
      <c r="R22" s="182">
        <v>11.546210159817401</v>
      </c>
    </row>
    <row r="23" spans="2:18" hidden="1" outlineLevel="1" collapsed="1" x14ac:dyDescent="0.25">
      <c r="B23" s="671"/>
      <c r="C23" s="97" t="s">
        <v>76</v>
      </c>
      <c r="D23" s="182">
        <v>36.148161290322598</v>
      </c>
      <c r="E23" s="182">
        <v>40.4018654646325</v>
      </c>
      <c r="F23" s="182">
        <v>47.103258064516098</v>
      </c>
      <c r="G23" s="182">
        <v>50.313344086021502</v>
      </c>
      <c r="H23" s="182">
        <v>48.08</v>
      </c>
      <c r="I23" s="182">
        <v>42.144967698519501</v>
      </c>
      <c r="J23" s="182">
        <v>39.753399999999999</v>
      </c>
      <c r="K23" s="182">
        <v>39.753399999999999</v>
      </c>
      <c r="L23" s="182">
        <v>34.424978494623701</v>
      </c>
      <c r="M23" s="182">
        <v>33.067888888888902</v>
      </c>
      <c r="N23" s="182">
        <v>32.949032258064499</v>
      </c>
      <c r="O23" s="182">
        <v>33.7184666666667</v>
      </c>
      <c r="P23" s="182">
        <v>33.411124999999998</v>
      </c>
      <c r="Q23" s="182">
        <v>33.487333333333297</v>
      </c>
      <c r="R23" s="182">
        <v>39.242282191780802</v>
      </c>
    </row>
    <row r="24" spans="2:18" hidden="1" outlineLevel="1" collapsed="1" x14ac:dyDescent="0.25">
      <c r="B24" s="671"/>
      <c r="C24" s="97" t="s">
        <v>77</v>
      </c>
      <c r="D24" s="182">
        <v>18.3342903225806</v>
      </c>
      <c r="E24" s="182">
        <v>25.843496532593601</v>
      </c>
      <c r="F24" s="182">
        <v>33.332623655913999</v>
      </c>
      <c r="G24" s="182">
        <v>36.146989247311801</v>
      </c>
      <c r="H24" s="182">
        <v>31.786428571428601</v>
      </c>
      <c r="I24" s="182">
        <v>26.864674293405098</v>
      </c>
      <c r="J24" s="182">
        <v>22.919599999999999</v>
      </c>
      <c r="K24" s="182">
        <v>22.919599999999999</v>
      </c>
      <c r="L24" s="182">
        <v>18.340655913978502</v>
      </c>
      <c r="M24" s="182">
        <v>17.4546666666667</v>
      </c>
      <c r="N24" s="182">
        <v>16.774526881720401</v>
      </c>
      <c r="O24" s="182">
        <v>16.324533333333299</v>
      </c>
      <c r="P24" s="182">
        <v>16.015999999999998</v>
      </c>
      <c r="Q24" s="182">
        <v>15.138999999999999</v>
      </c>
      <c r="R24" s="182">
        <v>23.2203038812785</v>
      </c>
    </row>
    <row r="25" spans="2:18" hidden="1" outlineLevel="1" collapsed="1" x14ac:dyDescent="0.25">
      <c r="B25" s="671"/>
      <c r="C25" s="97" t="s">
        <v>78</v>
      </c>
      <c r="D25" s="182">
        <v>68.837612903225804</v>
      </c>
      <c r="E25" s="182">
        <v>88.717073509015293</v>
      </c>
      <c r="F25" s="183">
        <v>102.251086021505</v>
      </c>
      <c r="G25" s="183">
        <v>104.185129032258</v>
      </c>
      <c r="H25" s="182">
        <v>99.347142857142899</v>
      </c>
      <c r="I25" s="182">
        <v>84.550666218035005</v>
      </c>
      <c r="J25" s="182">
        <v>70.811955555555599</v>
      </c>
      <c r="K25" s="182">
        <v>70.811955555555599</v>
      </c>
      <c r="L25" s="182">
        <v>54.993150537634399</v>
      </c>
      <c r="M25" s="182">
        <v>50.403777777777798</v>
      </c>
      <c r="N25" s="182">
        <v>47.787225806451602</v>
      </c>
      <c r="O25" s="182">
        <v>48.201444444444398</v>
      </c>
      <c r="P25" s="182">
        <v>47.594416666666703</v>
      </c>
      <c r="Q25" s="182">
        <v>51.179111111111098</v>
      </c>
      <c r="R25" s="182">
        <v>72.439820433789905</v>
      </c>
    </row>
    <row r="26" spans="2:18" hidden="1" outlineLevel="1" collapsed="1" x14ac:dyDescent="0.25">
      <c r="B26" s="671"/>
      <c r="C26" s="97" t="s">
        <v>79</v>
      </c>
      <c r="D26" s="182">
        <v>71.627225806451605</v>
      </c>
      <c r="E26" s="182">
        <v>96.1526033287101</v>
      </c>
      <c r="F26" s="183">
        <v>117.70256989247299</v>
      </c>
      <c r="G26" s="183">
        <v>107.531182795699</v>
      </c>
      <c r="H26" s="182">
        <v>101.585571428571</v>
      </c>
      <c r="I26" s="182">
        <v>85.106873485868107</v>
      </c>
      <c r="J26" s="182">
        <v>81.326933333333301</v>
      </c>
      <c r="K26" s="182">
        <v>81.326933333333301</v>
      </c>
      <c r="L26" s="182">
        <v>82.254505376344099</v>
      </c>
      <c r="M26" s="182">
        <v>85.410111111111107</v>
      </c>
      <c r="N26" s="182">
        <v>89.846774193548399</v>
      </c>
      <c r="O26" s="182">
        <v>88.629688888888893</v>
      </c>
      <c r="P26" s="182">
        <v>87.661333333333303</v>
      </c>
      <c r="Q26" s="182">
        <v>81.048777777777801</v>
      </c>
      <c r="R26" s="182">
        <v>90.605969178082205</v>
      </c>
    </row>
    <row r="27" spans="2:18" hidden="1" outlineLevel="1" collapsed="1" x14ac:dyDescent="0.25">
      <c r="B27" s="671"/>
      <c r="C27" s="97" t="s">
        <v>80</v>
      </c>
      <c r="D27" s="181">
        <v>2.2907096774193501</v>
      </c>
      <c r="E27" s="181">
        <v>2.7236324549237199</v>
      </c>
      <c r="F27" s="181">
        <v>3.3323978494623701</v>
      </c>
      <c r="G27" s="181">
        <v>3.3312150537634402</v>
      </c>
      <c r="H27" s="181">
        <v>3.0102857142857098</v>
      </c>
      <c r="I27" s="181">
        <v>2.6867375504710602</v>
      </c>
      <c r="J27" s="181">
        <v>2.3194222222222201</v>
      </c>
      <c r="K27" s="181">
        <v>2.3194222222222201</v>
      </c>
      <c r="L27" s="181">
        <v>1.95978494623656</v>
      </c>
      <c r="M27" s="181">
        <v>2.0473333333333299</v>
      </c>
      <c r="N27" s="181">
        <v>2.25208602150538</v>
      </c>
      <c r="O27" s="181">
        <v>2.2021777777777798</v>
      </c>
      <c r="P27" s="181">
        <v>2.1751666666666698</v>
      </c>
      <c r="Q27" s="181">
        <v>1.968</v>
      </c>
      <c r="R27" s="181">
        <v>2.5077188356164402</v>
      </c>
    </row>
    <row r="28" spans="2:18" hidden="1" outlineLevel="1" collapsed="1" x14ac:dyDescent="0.25">
      <c r="B28" s="671"/>
      <c r="C28" s="97" t="s">
        <v>81</v>
      </c>
      <c r="D28" s="182">
        <v>14.266193548387101</v>
      </c>
      <c r="E28" s="182">
        <v>15.3329251040222</v>
      </c>
      <c r="F28" s="182">
        <v>18.567064516129001</v>
      </c>
      <c r="G28" s="182">
        <v>19.199731182795698</v>
      </c>
      <c r="H28" s="182">
        <v>18.4005714285714</v>
      </c>
      <c r="I28" s="182">
        <v>15.8958923283984</v>
      </c>
      <c r="J28" s="182">
        <v>14.7026</v>
      </c>
      <c r="K28" s="182">
        <v>14.7026</v>
      </c>
      <c r="L28" s="182">
        <v>12.101247311828001</v>
      </c>
      <c r="M28" s="182">
        <v>13.2723333333333</v>
      </c>
      <c r="N28" s="182">
        <v>12.9598924731183</v>
      </c>
      <c r="O28" s="182">
        <v>14.073311111111099</v>
      </c>
      <c r="P28" s="182">
        <v>13.883041666666699</v>
      </c>
      <c r="Q28" s="182">
        <v>12.353999999999999</v>
      </c>
      <c r="R28" s="182">
        <v>15.071143264840201</v>
      </c>
    </row>
    <row r="29" spans="2:18" hidden="1" outlineLevel="1" collapsed="1" x14ac:dyDescent="0.25">
      <c r="B29" s="671"/>
      <c r="C29" s="97" t="s">
        <v>82</v>
      </c>
      <c r="D29" s="181">
        <v>0.238935483870968</v>
      </c>
      <c r="E29" s="181">
        <v>0.232438280166436</v>
      </c>
      <c r="F29" s="181">
        <v>0.24644086021505399</v>
      </c>
      <c r="G29" s="181">
        <v>0.26379569892473098</v>
      </c>
      <c r="H29" s="181">
        <v>0.26600000000000001</v>
      </c>
      <c r="I29" s="181">
        <v>0.25535666218035002</v>
      </c>
      <c r="J29" s="181">
        <v>0.24893333333333301</v>
      </c>
      <c r="K29" s="181">
        <v>0.24893333333333301</v>
      </c>
      <c r="L29" s="181">
        <v>0.21270967741935501</v>
      </c>
      <c r="M29" s="181">
        <v>0.221888888888889</v>
      </c>
      <c r="N29" s="181">
        <v>0.203451612903226</v>
      </c>
      <c r="O29" s="181">
        <v>0.17444444444444401</v>
      </c>
      <c r="P29" s="181">
        <v>0.17354166666666701</v>
      </c>
      <c r="Q29" s="181">
        <v>0.20388888888888901</v>
      </c>
      <c r="R29" s="181">
        <v>0.230400684931507</v>
      </c>
    </row>
    <row r="30" spans="2:18" hidden="1" outlineLevel="1" collapsed="1" x14ac:dyDescent="0.25">
      <c r="B30" s="671"/>
      <c r="C30" s="97" t="s">
        <v>83</v>
      </c>
      <c r="D30" s="181">
        <v>1.5862580645161299</v>
      </c>
      <c r="E30" s="181">
        <v>2.3234563106796098</v>
      </c>
      <c r="F30" s="181">
        <v>3.306</v>
      </c>
      <c r="G30" s="181">
        <v>3.4688172043010801</v>
      </c>
      <c r="H30" s="181">
        <v>2.83528571428571</v>
      </c>
      <c r="I30" s="181">
        <v>2.2658008075370102</v>
      </c>
      <c r="J30" s="181">
        <v>1.77871111111111</v>
      </c>
      <c r="K30" s="181">
        <v>1.77871111111111</v>
      </c>
      <c r="L30" s="181">
        <v>1.2912688172043001</v>
      </c>
      <c r="M30" s="181">
        <v>1.3724444444444399</v>
      </c>
      <c r="N30" s="181">
        <v>1.5330215053763401</v>
      </c>
      <c r="O30" s="181">
        <v>1.5042444444444401</v>
      </c>
      <c r="P30" s="181">
        <v>1.48579166666667</v>
      </c>
      <c r="Q30" s="181">
        <v>1.27044444444444</v>
      </c>
      <c r="R30" s="181">
        <v>2.0412728310502302</v>
      </c>
    </row>
    <row r="31" spans="2:18" hidden="1" outlineLevel="1" collapsed="1" x14ac:dyDescent="0.25">
      <c r="B31" s="671"/>
      <c r="C31" s="97" t="s">
        <v>84</v>
      </c>
      <c r="D31" s="183">
        <v>147.244709677419</v>
      </c>
      <c r="E31" s="183">
        <v>155.93433148405001</v>
      </c>
      <c r="F31" s="183">
        <v>185.43926881720401</v>
      </c>
      <c r="G31" s="183">
        <v>176.08945161290299</v>
      </c>
      <c r="H31" s="183">
        <v>161.02600000000001</v>
      </c>
      <c r="I31" s="183">
        <v>160.42910901749701</v>
      </c>
      <c r="J31" s="183">
        <v>154.34544444444401</v>
      </c>
      <c r="K31" s="183">
        <v>154.34544444444401</v>
      </c>
      <c r="L31" s="183">
        <v>127.58041935483899</v>
      </c>
      <c r="M31" s="183">
        <v>129.31933333333299</v>
      </c>
      <c r="N31" s="183">
        <v>131.13680645161301</v>
      </c>
      <c r="O31" s="183">
        <v>133.58099999999999</v>
      </c>
      <c r="P31" s="183">
        <v>133.07400000000001</v>
      </c>
      <c r="Q31" s="183">
        <v>129.74266666666699</v>
      </c>
      <c r="R31" s="183">
        <v>149.28001563926901</v>
      </c>
    </row>
    <row r="32" spans="2:18" hidden="1" outlineLevel="1" collapsed="1" x14ac:dyDescent="0.25">
      <c r="B32" s="671"/>
      <c r="C32" s="97" t="s">
        <v>85</v>
      </c>
      <c r="D32" s="182">
        <v>17.947483870967702</v>
      </c>
      <c r="E32" s="182">
        <v>20.6774133148405</v>
      </c>
      <c r="F32" s="182">
        <v>23.2226021505376</v>
      </c>
      <c r="G32" s="182">
        <v>23.2442365591398</v>
      </c>
      <c r="H32" s="182">
        <v>20.632857142857102</v>
      </c>
      <c r="I32" s="182">
        <v>19.332064602961001</v>
      </c>
      <c r="J32" s="182">
        <v>18.138111111111101</v>
      </c>
      <c r="K32" s="182">
        <v>18.138111111111101</v>
      </c>
      <c r="L32" s="182">
        <v>15.8750860215054</v>
      </c>
      <c r="M32" s="182">
        <v>17.4878888888889</v>
      </c>
      <c r="N32" s="182">
        <v>19.187612903225801</v>
      </c>
      <c r="O32" s="182">
        <v>19.571355555555598</v>
      </c>
      <c r="P32" s="182">
        <v>19.323958333333302</v>
      </c>
      <c r="Q32" s="182">
        <v>17.008666666666699</v>
      </c>
      <c r="R32" s="182">
        <v>19.350613127853901</v>
      </c>
    </row>
    <row r="33" spans="2:18" hidden="1" outlineLevel="1" collapsed="1" x14ac:dyDescent="0.25">
      <c r="B33" s="671"/>
      <c r="C33" s="97" t="s">
        <v>86</v>
      </c>
      <c r="D33" s="182">
        <v>43.781774193548401</v>
      </c>
      <c r="E33" s="182">
        <v>52.375907073508998</v>
      </c>
      <c r="F33" s="182">
        <v>61.051838709677398</v>
      </c>
      <c r="G33" s="182">
        <v>61.583225806451601</v>
      </c>
      <c r="H33" s="182">
        <v>58.711285714285701</v>
      </c>
      <c r="I33" s="182">
        <v>51.724398384925998</v>
      </c>
      <c r="J33" s="182">
        <v>46.472688888888896</v>
      </c>
      <c r="K33" s="182">
        <v>46.472688888888896</v>
      </c>
      <c r="L33" s="182">
        <v>40.129204301075298</v>
      </c>
      <c r="M33" s="182">
        <v>40.209000000000003</v>
      </c>
      <c r="N33" s="182">
        <v>43.748268817204298</v>
      </c>
      <c r="O33" s="182">
        <v>44.091511111111103</v>
      </c>
      <c r="P33" s="182">
        <v>43.608416666666699</v>
      </c>
      <c r="Q33" s="182">
        <v>40.121111111111098</v>
      </c>
      <c r="R33" s="182">
        <v>48.605456735159798</v>
      </c>
    </row>
    <row r="34" spans="2:18" hidden="1" outlineLevel="1" collapsed="1" x14ac:dyDescent="0.25">
      <c r="B34" s="671"/>
      <c r="C34" s="97" t="s">
        <v>87</v>
      </c>
      <c r="D34" s="181">
        <v>2.2255483870967701</v>
      </c>
      <c r="E34" s="181">
        <v>2.6002857142857101</v>
      </c>
      <c r="F34" s="181">
        <v>3.4575268817204301</v>
      </c>
      <c r="G34" s="181">
        <v>3.3922903225806502</v>
      </c>
      <c r="H34" s="181">
        <v>2.8224285714285702</v>
      </c>
      <c r="I34" s="181">
        <v>2.6846244952893699</v>
      </c>
      <c r="J34" s="181">
        <v>2.67244444444444</v>
      </c>
      <c r="K34" s="181">
        <v>2.67244444444444</v>
      </c>
      <c r="L34" s="181">
        <v>2.9042795698924699</v>
      </c>
      <c r="M34" s="181">
        <v>3.0217777777777801</v>
      </c>
      <c r="N34" s="181">
        <v>3.79387096774194</v>
      </c>
      <c r="O34" s="181">
        <v>3.6897333333333302</v>
      </c>
      <c r="P34" s="181">
        <v>3.6717499999999998</v>
      </c>
      <c r="Q34" s="181">
        <v>2.9876666666666698</v>
      </c>
      <c r="R34" s="181">
        <v>3.0240714611872099</v>
      </c>
    </row>
    <row r="35" spans="2:18" hidden="1" outlineLevel="1" collapsed="1" x14ac:dyDescent="0.25">
      <c r="B35" s="671"/>
      <c r="C35" s="97" t="s">
        <v>88</v>
      </c>
      <c r="D35" s="182">
        <v>28.001161290322599</v>
      </c>
      <c r="E35" s="182">
        <v>19.596416088765601</v>
      </c>
      <c r="F35" s="182">
        <v>19.845827956989201</v>
      </c>
      <c r="G35" s="182">
        <v>19.438064516129</v>
      </c>
      <c r="H35" s="182">
        <v>16.794142857142901</v>
      </c>
      <c r="I35" s="182">
        <v>19.672962314939401</v>
      </c>
      <c r="J35" s="182">
        <v>28.903577777777802</v>
      </c>
      <c r="K35" s="182">
        <v>28.903577777777802</v>
      </c>
      <c r="L35" s="182">
        <v>46.3311505376344</v>
      </c>
      <c r="M35" s="182">
        <v>60.401000000000003</v>
      </c>
      <c r="N35" s="182">
        <v>71.926548387096801</v>
      </c>
      <c r="O35" s="182">
        <v>62.972155555555602</v>
      </c>
      <c r="P35" s="182">
        <v>62.565833333333302</v>
      </c>
      <c r="Q35" s="182">
        <v>35.465111111111099</v>
      </c>
      <c r="R35" s="182">
        <v>35.9138049086758</v>
      </c>
    </row>
    <row r="36" spans="2:18" hidden="1" outlineLevel="1" collapsed="1" x14ac:dyDescent="0.25">
      <c r="B36" s="671"/>
      <c r="C36" s="97" t="s">
        <v>89</v>
      </c>
      <c r="D36" s="182">
        <v>52.110709677419401</v>
      </c>
      <c r="E36" s="182">
        <v>57.1428030513176</v>
      </c>
      <c r="F36" s="182">
        <v>65.056494623655894</v>
      </c>
      <c r="G36" s="182">
        <v>69.203473118279604</v>
      </c>
      <c r="H36" s="182">
        <v>61.094142857142899</v>
      </c>
      <c r="I36" s="182">
        <v>58.324001345894999</v>
      </c>
      <c r="J36" s="182">
        <v>52.685733333333303</v>
      </c>
      <c r="K36" s="182">
        <v>52.685733333333303</v>
      </c>
      <c r="L36" s="182">
        <v>48.0508064516129</v>
      </c>
      <c r="M36" s="182">
        <v>49.182222222222201</v>
      </c>
      <c r="N36" s="182">
        <v>51.399279569892499</v>
      </c>
      <c r="O36" s="182">
        <v>52.9540222222222</v>
      </c>
      <c r="P36" s="182">
        <v>52.345333333333301</v>
      </c>
      <c r="Q36" s="182">
        <v>49.225000000000001</v>
      </c>
      <c r="R36" s="182">
        <v>55.501323059360701</v>
      </c>
    </row>
    <row r="37" spans="2:18" hidden="1" outlineLevel="1" collapsed="1" x14ac:dyDescent="0.25">
      <c r="B37" s="671"/>
      <c r="C37" s="97" t="s">
        <v>90</v>
      </c>
      <c r="D37" s="181">
        <v>1.5088064516129001</v>
      </c>
      <c r="E37" s="181">
        <v>1.9425492371705999</v>
      </c>
      <c r="F37" s="181">
        <v>3.1688924731182802</v>
      </c>
      <c r="G37" s="181">
        <v>3.4635806451612901</v>
      </c>
      <c r="H37" s="181">
        <v>3.73285714285714</v>
      </c>
      <c r="I37" s="181">
        <v>2.9737738896366102</v>
      </c>
      <c r="J37" s="181">
        <v>2.1533555555555601</v>
      </c>
      <c r="K37" s="181">
        <v>2.1533555555555601</v>
      </c>
      <c r="L37" s="181">
        <v>1.84121505376344</v>
      </c>
      <c r="M37" s="181">
        <v>1.74433333333333</v>
      </c>
      <c r="N37" s="181">
        <v>1.65640860215054</v>
      </c>
      <c r="O37" s="181">
        <v>1.8226</v>
      </c>
      <c r="P37" s="181">
        <v>1.798875</v>
      </c>
      <c r="Q37" s="181">
        <v>1.2626666666666699</v>
      </c>
      <c r="R37" s="181">
        <v>2.2648716894977201</v>
      </c>
    </row>
    <row r="38" spans="2:18" hidden="1" outlineLevel="1" collapsed="1" x14ac:dyDescent="0.25">
      <c r="B38" s="671"/>
      <c r="C38" s="97" t="s">
        <v>91</v>
      </c>
      <c r="D38" s="182">
        <v>21.367129032258099</v>
      </c>
      <c r="E38" s="182">
        <v>27.484224687933398</v>
      </c>
      <c r="F38" s="182">
        <v>32.7665698924731</v>
      </c>
      <c r="G38" s="182">
        <v>30.327666666666701</v>
      </c>
      <c r="H38" s="182">
        <v>29.4568571428571</v>
      </c>
      <c r="I38" s="182">
        <v>25.3022409152086</v>
      </c>
      <c r="J38" s="182">
        <v>22.689911111111101</v>
      </c>
      <c r="K38" s="182">
        <v>22.689911111111101</v>
      </c>
      <c r="L38" s="182">
        <v>19.751913978494599</v>
      </c>
      <c r="M38" s="182">
        <v>19.3792222222222</v>
      </c>
      <c r="N38" s="182">
        <v>20.289462365591401</v>
      </c>
      <c r="O38" s="182">
        <v>20.385933333333298</v>
      </c>
      <c r="P38" s="182">
        <v>20.10275</v>
      </c>
      <c r="Q38" s="182">
        <v>19.377555555555599</v>
      </c>
      <c r="R38" s="182">
        <v>24.0115007990868</v>
      </c>
    </row>
    <row r="39" spans="2:18" hidden="1" outlineLevel="1" collapsed="1" x14ac:dyDescent="0.25">
      <c r="B39" s="671"/>
      <c r="C39" s="97" t="s">
        <v>92</v>
      </c>
      <c r="D39" s="182">
        <v>16.0858387096774</v>
      </c>
      <c r="E39" s="182">
        <v>19.346642163661599</v>
      </c>
      <c r="F39" s="182">
        <v>25.730483870967699</v>
      </c>
      <c r="G39" s="182">
        <v>24.8247419354839</v>
      </c>
      <c r="H39" s="182">
        <v>21.389714285714302</v>
      </c>
      <c r="I39" s="182">
        <v>19.798761776581401</v>
      </c>
      <c r="J39" s="182">
        <v>17.876733333333299</v>
      </c>
      <c r="K39" s="182">
        <v>17.876733333333299</v>
      </c>
      <c r="L39" s="182">
        <v>14.8397849462366</v>
      </c>
      <c r="M39" s="182">
        <v>14.6757777777778</v>
      </c>
      <c r="N39" s="182">
        <v>16.112967741935499</v>
      </c>
      <c r="O39" s="182">
        <v>16.124400000000001</v>
      </c>
      <c r="P39" s="182">
        <v>15.940125</v>
      </c>
      <c r="Q39" s="182">
        <v>14.545111111111099</v>
      </c>
      <c r="R39" s="182">
        <v>18.433696004566201</v>
      </c>
    </row>
    <row r="40" spans="2:18" hidden="1" outlineLevel="1" collapsed="1" x14ac:dyDescent="0.25">
      <c r="B40" s="671"/>
      <c r="C40" s="97" t="s">
        <v>93</v>
      </c>
      <c r="D40" s="181">
        <v>0.34170967741935498</v>
      </c>
      <c r="E40" s="181">
        <v>0.39317059639389701</v>
      </c>
      <c r="F40" s="181">
        <v>0.49964516129032299</v>
      </c>
      <c r="G40" s="181">
        <v>0.50634408602150505</v>
      </c>
      <c r="H40" s="181">
        <v>0.44885714285714301</v>
      </c>
      <c r="I40" s="181">
        <v>0.38675504710632602</v>
      </c>
      <c r="J40" s="181">
        <v>0.35182222222222198</v>
      </c>
      <c r="K40" s="181">
        <v>0.35182222222222198</v>
      </c>
      <c r="L40" s="181">
        <v>0.31690322580645203</v>
      </c>
      <c r="M40" s="181">
        <v>0.31166666666666698</v>
      </c>
      <c r="N40" s="181">
        <v>0.33629032258064501</v>
      </c>
      <c r="O40" s="181">
        <v>0.33826666666666699</v>
      </c>
      <c r="P40" s="181">
        <v>0.33512500000000001</v>
      </c>
      <c r="Q40" s="181">
        <v>0.31833333333333302</v>
      </c>
      <c r="R40" s="181">
        <v>0.37882500000000002</v>
      </c>
    </row>
    <row r="41" spans="2:18" hidden="1" outlineLevel="1" collapsed="1" x14ac:dyDescent="0.25">
      <c r="B41" s="671"/>
      <c r="C41" s="97" t="s">
        <v>94</v>
      </c>
      <c r="D41" s="181">
        <v>1.75535483870968</v>
      </c>
      <c r="E41" s="181">
        <v>1.9006740638002799</v>
      </c>
      <c r="F41" s="181">
        <v>2.5241720430107502</v>
      </c>
      <c r="G41" s="181">
        <v>2.5400752688171999</v>
      </c>
      <c r="H41" s="181">
        <v>2.2242857142857102</v>
      </c>
      <c r="I41" s="181">
        <v>2.1077537012113101</v>
      </c>
      <c r="J41" s="181">
        <v>1.8607777777777801</v>
      </c>
      <c r="K41" s="181">
        <v>1.8607777777777801</v>
      </c>
      <c r="L41" s="181">
        <v>1.5333655913978499</v>
      </c>
      <c r="M41" s="181">
        <v>1.4845555555555601</v>
      </c>
      <c r="N41" s="181">
        <v>1.45920430107527</v>
      </c>
      <c r="O41" s="181">
        <v>1.5166666666666699</v>
      </c>
      <c r="P41" s="181">
        <v>1.4998750000000001</v>
      </c>
      <c r="Q41" s="181">
        <v>1.4615555555555599</v>
      </c>
      <c r="R41" s="181">
        <v>1.86236700913242</v>
      </c>
    </row>
    <row r="42" spans="2:18" hidden="1" outlineLevel="1" collapsed="1" x14ac:dyDescent="0.25">
      <c r="B42" s="671"/>
      <c r="C42" s="97" t="s">
        <v>95</v>
      </c>
      <c r="D42" s="181">
        <v>2.3950967741935498</v>
      </c>
      <c r="E42" s="181">
        <v>2.37485436893204</v>
      </c>
      <c r="F42" s="181">
        <v>3.0676129032258102</v>
      </c>
      <c r="G42" s="181">
        <v>3.03421505376344</v>
      </c>
      <c r="H42" s="181">
        <v>2.6469999999999998</v>
      </c>
      <c r="I42" s="181">
        <v>2.1654185733512801</v>
      </c>
      <c r="J42" s="181">
        <v>2.5308888888888901</v>
      </c>
      <c r="K42" s="181">
        <v>2.5308888888888901</v>
      </c>
      <c r="L42" s="181">
        <v>3.5139892473118302</v>
      </c>
      <c r="M42" s="181">
        <v>4.82711111111111</v>
      </c>
      <c r="N42" s="181">
        <v>4.9961935483871001</v>
      </c>
      <c r="O42" s="181">
        <v>4.3939555555555598</v>
      </c>
      <c r="P42" s="181">
        <v>4.3535833333333303</v>
      </c>
      <c r="Q42" s="181">
        <v>3.06511111111111</v>
      </c>
      <c r="R42" s="181">
        <v>3.2547360730593602</v>
      </c>
    </row>
    <row r="43" spans="2:18" hidden="1" outlineLevel="1" collapsed="1" x14ac:dyDescent="0.25">
      <c r="B43" s="671"/>
      <c r="C43" s="97" t="s">
        <v>96</v>
      </c>
      <c r="D43" s="182">
        <v>22.6085806451613</v>
      </c>
      <c r="E43" s="182">
        <v>23.660134535367501</v>
      </c>
      <c r="F43" s="182">
        <v>28.993838709677402</v>
      </c>
      <c r="G43" s="182">
        <v>30.446150537634399</v>
      </c>
      <c r="H43" s="182">
        <v>25.526571428571401</v>
      </c>
      <c r="I43" s="182">
        <v>23.326850605652801</v>
      </c>
      <c r="J43" s="182">
        <v>21.6061333333333</v>
      </c>
      <c r="K43" s="182">
        <v>21.6061333333333</v>
      </c>
      <c r="L43" s="182">
        <v>18.813021505376302</v>
      </c>
      <c r="M43" s="182">
        <v>19.477</v>
      </c>
      <c r="N43" s="182">
        <v>20.905387096774199</v>
      </c>
      <c r="O43" s="182">
        <v>20.9852666666667</v>
      </c>
      <c r="P43" s="182">
        <v>20.723749999999999</v>
      </c>
      <c r="Q43" s="182">
        <v>17.981111111111101</v>
      </c>
      <c r="R43" s="182">
        <v>22.851388926940601</v>
      </c>
    </row>
    <row r="44" spans="2:18" hidden="1" outlineLevel="1" collapsed="1" x14ac:dyDescent="0.25">
      <c r="B44" s="671"/>
      <c r="C44" s="97" t="s">
        <v>97</v>
      </c>
      <c r="D44" s="182">
        <v>27.5026774193548</v>
      </c>
      <c r="E44" s="182">
        <v>36.596936199722599</v>
      </c>
      <c r="F44" s="182">
        <v>43.7069032258064</v>
      </c>
      <c r="G44" s="182">
        <v>43.808161290322602</v>
      </c>
      <c r="H44" s="182">
        <v>41.195857142857101</v>
      </c>
      <c r="I44" s="182">
        <v>33.9576218034993</v>
      </c>
      <c r="J44" s="182">
        <v>30.113111111111099</v>
      </c>
      <c r="K44" s="182">
        <v>30.113111111111099</v>
      </c>
      <c r="L44" s="182">
        <v>23.370473118279602</v>
      </c>
      <c r="M44" s="182">
        <v>21.6201111111111</v>
      </c>
      <c r="N44" s="182">
        <v>22.677806451612899</v>
      </c>
      <c r="O44" s="182">
        <v>22.6554</v>
      </c>
      <c r="P44" s="182">
        <v>22.454875000000001</v>
      </c>
      <c r="Q44" s="182">
        <v>22.114444444444398</v>
      </c>
      <c r="R44" s="182">
        <v>30.717189041095899</v>
      </c>
    </row>
    <row r="45" spans="2:18" hidden="1" outlineLevel="1" collapsed="1" x14ac:dyDescent="0.25">
      <c r="B45" s="671"/>
      <c r="C45" s="97" t="s">
        <v>98</v>
      </c>
      <c r="D45" s="181">
        <v>1.8645483870967701</v>
      </c>
      <c r="E45" s="181">
        <v>2.4015894590846001</v>
      </c>
      <c r="F45" s="181">
        <v>3.2360107526881698</v>
      </c>
      <c r="G45" s="181">
        <v>3.29697849462366</v>
      </c>
      <c r="H45" s="181">
        <v>2.67957142857143</v>
      </c>
      <c r="I45" s="181">
        <v>2.5320551816958301</v>
      </c>
      <c r="J45" s="181">
        <v>2.11002222222222</v>
      </c>
      <c r="K45" s="181">
        <v>2.11002222222222</v>
      </c>
      <c r="L45" s="181">
        <v>1.91259139784946</v>
      </c>
      <c r="M45" s="181">
        <v>1.83</v>
      </c>
      <c r="N45" s="181">
        <v>1.86417204301075</v>
      </c>
      <c r="O45" s="181">
        <v>1.87042222222222</v>
      </c>
      <c r="P45" s="181">
        <v>1.8607083333333301</v>
      </c>
      <c r="Q45" s="181">
        <v>1.62533333333333</v>
      </c>
      <c r="R45" s="181">
        <v>2.2678236301369901</v>
      </c>
    </row>
    <row r="46" spans="2:18" hidden="1" outlineLevel="1" collapsed="1" x14ac:dyDescent="0.25">
      <c r="B46" s="671"/>
      <c r="C46" s="97" t="s">
        <v>99</v>
      </c>
      <c r="D46" s="181">
        <v>3.0083548387096801</v>
      </c>
      <c r="E46" s="181">
        <v>4.1508072122052697</v>
      </c>
      <c r="F46" s="181">
        <v>4.5710430107526898</v>
      </c>
      <c r="G46" s="181">
        <v>4.6844301075268797</v>
      </c>
      <c r="H46" s="181">
        <v>4.4132857142857098</v>
      </c>
      <c r="I46" s="181">
        <v>3.5992220726783302</v>
      </c>
      <c r="J46" s="181">
        <v>3.2578</v>
      </c>
      <c r="K46" s="181">
        <v>3.2578</v>
      </c>
      <c r="L46" s="181">
        <v>2.6355376344086001</v>
      </c>
      <c r="M46" s="181">
        <v>2.4317777777777798</v>
      </c>
      <c r="N46" s="181">
        <v>2.2824623655914</v>
      </c>
      <c r="O46" s="181">
        <v>2.3398444444444402</v>
      </c>
      <c r="P46" s="181">
        <v>2.3155416666666699</v>
      </c>
      <c r="Q46" s="181">
        <v>2.4064444444444399</v>
      </c>
      <c r="R46" s="181">
        <v>3.30783219178082</v>
      </c>
    </row>
    <row r="47" spans="2:18" hidden="1" outlineLevel="1" collapsed="1" x14ac:dyDescent="0.25">
      <c r="B47" s="671"/>
      <c r="C47" s="97" t="s">
        <v>100</v>
      </c>
      <c r="D47" s="182">
        <v>24.1402258064516</v>
      </c>
      <c r="E47" s="182">
        <v>25.493264909847401</v>
      </c>
      <c r="F47" s="182">
        <v>31.9188817204301</v>
      </c>
      <c r="G47" s="182">
        <v>32.270752688172003</v>
      </c>
      <c r="H47" s="182">
        <v>29.293714285714302</v>
      </c>
      <c r="I47" s="182">
        <v>27.924204576043099</v>
      </c>
      <c r="J47" s="182">
        <v>25.798222222222201</v>
      </c>
      <c r="K47" s="182">
        <v>25.798222222222201</v>
      </c>
      <c r="L47" s="182">
        <v>20.505935483870999</v>
      </c>
      <c r="M47" s="182">
        <v>20.405000000000001</v>
      </c>
      <c r="N47" s="182">
        <v>22.414849462365598</v>
      </c>
      <c r="O47" s="182">
        <v>23.403511111111101</v>
      </c>
      <c r="P47" s="182">
        <v>23.0877916666667</v>
      </c>
      <c r="Q47" s="182">
        <v>21.784333333333301</v>
      </c>
      <c r="R47" s="182">
        <v>25.4230821917808</v>
      </c>
    </row>
    <row r="48" spans="2:18" hidden="1" outlineLevel="1" collapsed="1" x14ac:dyDescent="0.25">
      <c r="B48" s="671"/>
      <c r="C48" s="97" t="s">
        <v>101</v>
      </c>
      <c r="D48" s="183">
        <v>147.24206451612901</v>
      </c>
      <c r="E48" s="183">
        <v>167.56908183079099</v>
      </c>
      <c r="F48" s="183">
        <v>212.836903225806</v>
      </c>
      <c r="G48" s="183">
        <v>220.625258064516</v>
      </c>
      <c r="H48" s="183">
        <v>197.46114285714299</v>
      </c>
      <c r="I48" s="183">
        <v>173.91008613728101</v>
      </c>
      <c r="J48" s="183">
        <v>154.191088888889</v>
      </c>
      <c r="K48" s="183">
        <v>154.191088888889</v>
      </c>
      <c r="L48" s="183">
        <v>121.851322580645</v>
      </c>
      <c r="M48" s="183">
        <v>123.30155555555601</v>
      </c>
      <c r="N48" s="183">
        <v>134.90026881720399</v>
      </c>
      <c r="O48" s="183">
        <v>133.645022222222</v>
      </c>
      <c r="P48" s="183">
        <v>131.74120833333299</v>
      </c>
      <c r="Q48" s="183">
        <v>122.381444444444</v>
      </c>
      <c r="R48" s="183">
        <v>158.95019337899501</v>
      </c>
    </row>
    <row r="49" spans="2:18" hidden="1" outlineLevel="1" collapsed="1" x14ac:dyDescent="0.25">
      <c r="B49" s="671"/>
      <c r="C49" s="97" t="s">
        <v>102</v>
      </c>
      <c r="D49" s="181">
        <v>0.41819354838709699</v>
      </c>
      <c r="E49" s="181">
        <v>0.492540915395284</v>
      </c>
      <c r="F49" s="181">
        <v>0.71360215053763398</v>
      </c>
      <c r="G49" s="181">
        <v>0.71667741935483897</v>
      </c>
      <c r="H49" s="181">
        <v>0.61299999999999999</v>
      </c>
      <c r="I49" s="181">
        <v>0.50508075370121097</v>
      </c>
      <c r="J49" s="181">
        <v>0.43035555555555599</v>
      </c>
      <c r="K49" s="181">
        <v>0.43035555555555599</v>
      </c>
      <c r="L49" s="181">
        <v>0.38304301075268798</v>
      </c>
      <c r="M49" s="181">
        <v>0.426111111111111</v>
      </c>
      <c r="N49" s="181">
        <v>0.44511827956989197</v>
      </c>
      <c r="O49" s="181">
        <v>0.40957777777777798</v>
      </c>
      <c r="P49" s="181">
        <v>0.406291666666667</v>
      </c>
      <c r="Q49" s="181">
        <v>0.36266666666666703</v>
      </c>
      <c r="R49" s="181">
        <v>0.49257865296803699</v>
      </c>
    </row>
    <row r="50" spans="2:18" hidden="1" outlineLevel="1" collapsed="1" x14ac:dyDescent="0.25">
      <c r="B50" s="671"/>
      <c r="C50" s="97" t="s">
        <v>103</v>
      </c>
      <c r="D50" s="182">
        <v>31.9981935483871</v>
      </c>
      <c r="E50" s="182">
        <v>39.175471567267699</v>
      </c>
      <c r="F50" s="182">
        <v>49.317311827956999</v>
      </c>
      <c r="G50" s="182">
        <v>45.901247311828001</v>
      </c>
      <c r="H50" s="182">
        <v>48.633285714285698</v>
      </c>
      <c r="I50" s="182">
        <v>38.559520861372803</v>
      </c>
      <c r="J50" s="182">
        <v>31.0522666666667</v>
      </c>
      <c r="K50" s="182">
        <v>31.0522666666667</v>
      </c>
      <c r="L50" s="182">
        <v>28.510376344086001</v>
      </c>
      <c r="M50" s="182">
        <v>43.176333333333297</v>
      </c>
      <c r="N50" s="182">
        <v>58.244935483870997</v>
      </c>
      <c r="O50" s="182">
        <v>40.598844444444403</v>
      </c>
      <c r="P50" s="182">
        <v>40.212166666666697</v>
      </c>
      <c r="Q50" s="182">
        <v>34.466000000000001</v>
      </c>
      <c r="R50" s="182">
        <v>40.763606278538802</v>
      </c>
    </row>
    <row r="51" spans="2:18" hidden="1" outlineLevel="1" collapsed="1" x14ac:dyDescent="0.25">
      <c r="B51" s="671"/>
      <c r="C51" s="97" t="s">
        <v>104</v>
      </c>
      <c r="D51" s="181">
        <v>7.2966129032258102</v>
      </c>
      <c r="E51" s="181">
        <v>8.8975409153952807</v>
      </c>
      <c r="F51" s="182">
        <v>11.8627311827957</v>
      </c>
      <c r="G51" s="182">
        <v>12.5448709677419</v>
      </c>
      <c r="H51" s="182">
        <v>10.788285714285699</v>
      </c>
      <c r="I51" s="181">
        <v>9.2694912516823695</v>
      </c>
      <c r="J51" s="181">
        <v>8.1875333333333309</v>
      </c>
      <c r="K51" s="181">
        <v>8.1875333333333309</v>
      </c>
      <c r="L51" s="181">
        <v>6.3217956989247304</v>
      </c>
      <c r="M51" s="181">
        <v>6.0017777777777797</v>
      </c>
      <c r="N51" s="181">
        <v>6.4800537634408597</v>
      </c>
      <c r="O51" s="181">
        <v>6.21997777777778</v>
      </c>
      <c r="P51" s="181">
        <v>6.1689166666666697</v>
      </c>
      <c r="Q51" s="181">
        <v>5.8276666666666701</v>
      </c>
      <c r="R51" s="181">
        <v>8.2973606164383593</v>
      </c>
    </row>
    <row r="52" spans="2:18" hidden="1" outlineLevel="1" collapsed="1" x14ac:dyDescent="0.25">
      <c r="B52" s="671"/>
      <c r="C52" s="97" t="s">
        <v>105</v>
      </c>
      <c r="D52" s="181">
        <v>3.7292258064516099</v>
      </c>
      <c r="E52" s="181">
        <v>6.0343897364771104</v>
      </c>
      <c r="F52" s="181">
        <v>7.9378387096774201</v>
      </c>
      <c r="G52" s="181">
        <v>8.0261935483871003</v>
      </c>
      <c r="H52" s="181">
        <v>7.3328571428571401</v>
      </c>
      <c r="I52" s="181">
        <v>5.5080497981157501</v>
      </c>
      <c r="J52" s="181">
        <v>3.8825555555555602</v>
      </c>
      <c r="K52" s="181">
        <v>3.8825555555555602</v>
      </c>
      <c r="L52" s="181">
        <v>3.11296774193548</v>
      </c>
      <c r="M52" s="181">
        <v>3.1552222222222199</v>
      </c>
      <c r="N52" s="181">
        <v>3.9485806451612899</v>
      </c>
      <c r="O52" s="181">
        <v>3.83226666666667</v>
      </c>
      <c r="P52" s="181">
        <v>3.7787500000000001</v>
      </c>
      <c r="Q52" s="181">
        <v>3.0003333333333302</v>
      </c>
      <c r="R52" s="181">
        <v>4.9468753424657503</v>
      </c>
    </row>
    <row r="53" spans="2:18" hidden="1" outlineLevel="1" collapsed="1" x14ac:dyDescent="0.25">
      <c r="B53" s="671"/>
      <c r="C53" s="97" t="s">
        <v>106</v>
      </c>
      <c r="D53" s="182">
        <v>16.875548387096799</v>
      </c>
      <c r="E53" s="182">
        <v>17.972725381414701</v>
      </c>
      <c r="F53" s="182">
        <v>22.577225806451601</v>
      </c>
      <c r="G53" s="182">
        <v>22.245419354838699</v>
      </c>
      <c r="H53" s="182">
        <v>20.302142857142901</v>
      </c>
      <c r="I53" s="182">
        <v>18.900460296096899</v>
      </c>
      <c r="J53" s="182">
        <v>17.803333333333299</v>
      </c>
      <c r="K53" s="182">
        <v>17.803333333333299</v>
      </c>
      <c r="L53" s="182">
        <v>15.7052150537634</v>
      </c>
      <c r="M53" s="182">
        <v>15.903888888888901</v>
      </c>
      <c r="N53" s="182">
        <v>16.325225806451598</v>
      </c>
      <c r="O53" s="182">
        <v>15.3908222222222</v>
      </c>
      <c r="P53" s="182">
        <v>15.2407083333333</v>
      </c>
      <c r="Q53" s="182">
        <v>15.7074444444444</v>
      </c>
      <c r="R53" s="182">
        <v>17.962352625570801</v>
      </c>
    </row>
    <row r="54" spans="2:18" hidden="1" outlineLevel="1" collapsed="1" x14ac:dyDescent="0.25">
      <c r="B54" s="671"/>
      <c r="C54" s="97" t="s">
        <v>107</v>
      </c>
      <c r="D54" s="181">
        <v>4.1029032258064504</v>
      </c>
      <c r="E54" s="181">
        <v>4.6172829403606102</v>
      </c>
      <c r="F54" s="181">
        <v>5.8993548387096801</v>
      </c>
      <c r="G54" s="181">
        <v>5.9781290322580602</v>
      </c>
      <c r="H54" s="181">
        <v>5.4157142857142899</v>
      </c>
      <c r="I54" s="181">
        <v>4.6428371467025604</v>
      </c>
      <c r="J54" s="181">
        <v>4.1197999999999997</v>
      </c>
      <c r="K54" s="181">
        <v>4.1197999999999997</v>
      </c>
      <c r="L54" s="181">
        <v>3.8767741935483899</v>
      </c>
      <c r="M54" s="181">
        <v>4.22888888888889</v>
      </c>
      <c r="N54" s="181">
        <v>4.5235268817204304</v>
      </c>
      <c r="O54" s="181">
        <v>4.0647555555555597</v>
      </c>
      <c r="P54" s="181">
        <v>4.02633333333333</v>
      </c>
      <c r="Q54" s="181">
        <v>3.6497777777777798</v>
      </c>
      <c r="R54" s="181">
        <v>4.58968047945205</v>
      </c>
    </row>
    <row r="55" spans="2:18" hidden="1" outlineLevel="1" collapsed="1" x14ac:dyDescent="0.25">
      <c r="B55" s="671"/>
      <c r="C55" s="97" t="s">
        <v>108</v>
      </c>
      <c r="D55" s="182">
        <v>10.4313548387097</v>
      </c>
      <c r="E55" s="182">
        <v>12.5883578363384</v>
      </c>
      <c r="F55" s="182">
        <v>14.533129032258101</v>
      </c>
      <c r="G55" s="182">
        <v>14.774612903225799</v>
      </c>
      <c r="H55" s="182">
        <v>13.598857142857099</v>
      </c>
      <c r="I55" s="182">
        <v>11.008600269179</v>
      </c>
      <c r="J55" s="182">
        <v>10.337577777777801</v>
      </c>
      <c r="K55" s="182">
        <v>10.337577777777801</v>
      </c>
      <c r="L55" s="182">
        <v>10.600924731182801</v>
      </c>
      <c r="M55" s="182">
        <v>11.558666666666699</v>
      </c>
      <c r="N55" s="182">
        <v>13.8830107526882</v>
      </c>
      <c r="O55" s="182">
        <v>13.555533333333299</v>
      </c>
      <c r="P55" s="182">
        <v>13.36725</v>
      </c>
      <c r="Q55" s="182">
        <v>11.07</v>
      </c>
      <c r="R55" s="182">
        <v>12.3201684931507</v>
      </c>
    </row>
    <row r="56" spans="2:18" hidden="1" outlineLevel="1" collapsed="1" x14ac:dyDescent="0.25">
      <c r="B56" s="671"/>
      <c r="C56" s="97" t="s">
        <v>109</v>
      </c>
      <c r="D56" s="182">
        <v>13.4735806451613</v>
      </c>
      <c r="E56" s="182">
        <v>14.681560332870999</v>
      </c>
      <c r="F56" s="182">
        <v>16.997053763440899</v>
      </c>
      <c r="G56" s="182">
        <v>16.670247311828</v>
      </c>
      <c r="H56" s="182">
        <v>13.651999999999999</v>
      </c>
      <c r="I56" s="182">
        <v>13.180503364737501</v>
      </c>
      <c r="J56" s="182">
        <v>10.5962444444444</v>
      </c>
      <c r="K56" s="182">
        <v>10.5962444444444</v>
      </c>
      <c r="L56" s="181">
        <v>8.2323548387096803</v>
      </c>
      <c r="M56" s="181">
        <v>8.1407777777777799</v>
      </c>
      <c r="N56" s="181">
        <v>8.7733010752688205</v>
      </c>
      <c r="O56" s="182">
        <v>11.956022222222201</v>
      </c>
      <c r="P56" s="182">
        <v>11.797458333333299</v>
      </c>
      <c r="Q56" s="182">
        <v>13.500777777777801</v>
      </c>
      <c r="R56" s="182">
        <v>12.479828196347</v>
      </c>
    </row>
    <row r="57" spans="2:18" hidden="1" outlineLevel="1" collapsed="1" x14ac:dyDescent="0.25">
      <c r="B57" s="671"/>
      <c r="C57" s="97" t="s">
        <v>110</v>
      </c>
      <c r="D57" s="181">
        <v>6.7308387096774203</v>
      </c>
      <c r="E57" s="181">
        <v>3.57823300970874</v>
      </c>
      <c r="F57" s="181">
        <v>5.42920430107527</v>
      </c>
      <c r="G57" s="181">
        <v>5.1641720430107503</v>
      </c>
      <c r="H57" s="181">
        <v>4.15328571428571</v>
      </c>
      <c r="I57" s="181">
        <v>3.2652718707940802</v>
      </c>
      <c r="J57" s="182">
        <v>12.078755555555601</v>
      </c>
      <c r="K57" s="182">
        <v>12.078755555555601</v>
      </c>
      <c r="L57" s="182">
        <v>39.355150537634401</v>
      </c>
      <c r="M57" s="182">
        <v>39.085555555555601</v>
      </c>
      <c r="N57" s="182">
        <v>55.376387096774202</v>
      </c>
      <c r="O57" s="182">
        <v>53.1122444444444</v>
      </c>
      <c r="P57" s="182">
        <v>53.071041666666702</v>
      </c>
      <c r="Q57" s="182">
        <v>31.114555555555601</v>
      </c>
      <c r="R57" s="182">
        <v>21.678877054794501</v>
      </c>
    </row>
    <row r="58" spans="2:18" hidden="1" outlineLevel="1" collapsed="1" x14ac:dyDescent="0.25">
      <c r="B58" s="671"/>
      <c r="C58" s="97" t="s">
        <v>111</v>
      </c>
      <c r="D58" s="181">
        <v>5.6140645161290301</v>
      </c>
      <c r="E58" s="181">
        <v>7.6710235783633802</v>
      </c>
      <c r="F58" s="181">
        <v>9.0716559139784891</v>
      </c>
      <c r="G58" s="181">
        <v>8.7685591397849496</v>
      </c>
      <c r="H58" s="181">
        <v>8.12785714285714</v>
      </c>
      <c r="I58" s="181">
        <v>6.89704441453567</v>
      </c>
      <c r="J58" s="181">
        <v>5.9686444444444398</v>
      </c>
      <c r="K58" s="181">
        <v>5.9686444444444398</v>
      </c>
      <c r="L58" s="181">
        <v>5.13481720430108</v>
      </c>
      <c r="M58" s="181">
        <v>5.1144444444444401</v>
      </c>
      <c r="N58" s="181">
        <v>5.8474838709677401</v>
      </c>
      <c r="O58" s="181">
        <v>5.6309111111111099</v>
      </c>
      <c r="P58" s="181">
        <v>5.5501666666666702</v>
      </c>
      <c r="Q58" s="181">
        <v>4.9271111111111097</v>
      </c>
      <c r="R58" s="181">
        <v>6.5552264840182604</v>
      </c>
    </row>
    <row r="59" spans="2:18" hidden="1" outlineLevel="1" collapsed="1" x14ac:dyDescent="0.25">
      <c r="B59" s="671"/>
      <c r="C59" s="97" t="s">
        <v>112</v>
      </c>
      <c r="D59" s="182">
        <v>85.378322580645204</v>
      </c>
      <c r="E59" s="183">
        <v>102.31400554785</v>
      </c>
      <c r="F59" s="183">
        <v>141.54307526881701</v>
      </c>
      <c r="G59" s="183">
        <v>137.40323655914</v>
      </c>
      <c r="H59" s="183">
        <v>120.25700000000001</v>
      </c>
      <c r="I59" s="182">
        <v>99.705876177658098</v>
      </c>
      <c r="J59" s="182">
        <v>86.941088888888899</v>
      </c>
      <c r="K59" s="182">
        <v>86.941088888888899</v>
      </c>
      <c r="L59" s="182">
        <v>77.444978494623697</v>
      </c>
      <c r="M59" s="182">
        <v>85.757999999999996</v>
      </c>
      <c r="N59" s="182">
        <v>90.087634408602099</v>
      </c>
      <c r="O59" s="182">
        <v>92.073555555555501</v>
      </c>
      <c r="P59" s="182">
        <v>90.902833333333305</v>
      </c>
      <c r="Q59" s="182">
        <v>81.557777777777801</v>
      </c>
      <c r="R59" s="182">
        <v>99.940921461187202</v>
      </c>
    </row>
    <row r="60" spans="2:18" hidden="1" outlineLevel="1" collapsed="1" x14ac:dyDescent="0.25">
      <c r="B60" s="671"/>
      <c r="C60" s="97" t="s">
        <v>113</v>
      </c>
      <c r="D60" s="182">
        <v>39.8433225806452</v>
      </c>
      <c r="E60" s="182">
        <v>48.480957004160899</v>
      </c>
      <c r="F60" s="182">
        <v>57.291236559139797</v>
      </c>
      <c r="G60" s="182">
        <v>59.9313978494624</v>
      </c>
      <c r="H60" s="182">
        <v>57.622714285714302</v>
      </c>
      <c r="I60" s="182">
        <v>50.279593539703903</v>
      </c>
      <c r="J60" s="182">
        <v>43.174333333333301</v>
      </c>
      <c r="K60" s="182">
        <v>43.174333333333301</v>
      </c>
      <c r="L60" s="182">
        <v>34.391602150537601</v>
      </c>
      <c r="M60" s="182">
        <v>32.281999999999996</v>
      </c>
      <c r="N60" s="182">
        <v>30.702225806451601</v>
      </c>
      <c r="O60" s="182">
        <v>30.889577777777799</v>
      </c>
      <c r="P60" s="182">
        <v>30.5759166666667</v>
      </c>
      <c r="Q60" s="182">
        <v>32.673555555555602</v>
      </c>
      <c r="R60" s="182">
        <v>43.040727397260298</v>
      </c>
    </row>
    <row r="61" spans="2:18" hidden="1" outlineLevel="1" collapsed="1" x14ac:dyDescent="0.25">
      <c r="B61" s="671"/>
      <c r="C61" s="97" t="s">
        <v>114</v>
      </c>
      <c r="D61" s="181">
        <v>3.3825161290322598</v>
      </c>
      <c r="E61" s="181">
        <v>3.5043897364771199</v>
      </c>
      <c r="F61" s="181">
        <v>3.7609247311827998</v>
      </c>
      <c r="G61" s="181">
        <v>3.60911827956989</v>
      </c>
      <c r="H61" s="181">
        <v>3.7759999999999998</v>
      </c>
      <c r="I61" s="181">
        <v>3.36437146702557</v>
      </c>
      <c r="J61" s="181">
        <v>3.2762222222222199</v>
      </c>
      <c r="K61" s="181">
        <v>3.2762222222222199</v>
      </c>
      <c r="L61" s="181">
        <v>3.3917311827957</v>
      </c>
      <c r="M61" s="181">
        <v>3.5908888888888901</v>
      </c>
      <c r="N61" s="181">
        <v>3.8352043010752701</v>
      </c>
      <c r="O61" s="181">
        <v>3.9082888888888898</v>
      </c>
      <c r="P61" s="181">
        <v>3.8830833333333299</v>
      </c>
      <c r="Q61" s="181">
        <v>3.4476666666666702</v>
      </c>
      <c r="R61" s="181">
        <v>3.56910239726027</v>
      </c>
    </row>
    <row r="62" spans="2:18" hidden="1" outlineLevel="1" collapsed="1" x14ac:dyDescent="0.25">
      <c r="B62" s="671"/>
      <c r="C62" s="97" t="s">
        <v>115</v>
      </c>
      <c r="D62" s="181">
        <v>7.4592903225806504</v>
      </c>
      <c r="E62" s="181">
        <v>9.9022454923716996</v>
      </c>
      <c r="F62" s="182">
        <v>13.754053763440901</v>
      </c>
      <c r="G62" s="182">
        <v>13.6815483870968</v>
      </c>
      <c r="H62" s="182">
        <v>10.966428571428599</v>
      </c>
      <c r="I62" s="181">
        <v>9.9713903095558507</v>
      </c>
      <c r="J62" s="181">
        <v>8.6481777777777804</v>
      </c>
      <c r="K62" s="181">
        <v>8.6481777777777804</v>
      </c>
      <c r="L62" s="181">
        <v>7.4206666666666701</v>
      </c>
      <c r="M62" s="181">
        <v>6.5869999999999997</v>
      </c>
      <c r="N62" s="181">
        <v>8.0752258064516091</v>
      </c>
      <c r="O62" s="181">
        <v>8.0121777777777794</v>
      </c>
      <c r="P62" s="181">
        <v>7.8649166666666703</v>
      </c>
      <c r="Q62" s="181">
        <v>6.52677777777778</v>
      </c>
      <c r="R62" s="181">
        <v>9.2444710045662095</v>
      </c>
    </row>
    <row r="63" spans="2:18" hidden="1" outlineLevel="1" collapsed="1" x14ac:dyDescent="0.25">
      <c r="B63" s="671"/>
      <c r="C63" s="97" t="s">
        <v>116</v>
      </c>
      <c r="D63" s="182">
        <v>29.330387096774199</v>
      </c>
      <c r="E63" s="182">
        <v>30.3848488210818</v>
      </c>
      <c r="F63" s="182">
        <v>40.990763440860199</v>
      </c>
      <c r="G63" s="182">
        <v>45.137451612903199</v>
      </c>
      <c r="H63" s="182">
        <v>34.7371428571428</v>
      </c>
      <c r="I63" s="182">
        <v>32.958562584118397</v>
      </c>
      <c r="J63" s="182">
        <v>30.789066666666699</v>
      </c>
      <c r="K63" s="182">
        <v>30.789066666666699</v>
      </c>
      <c r="L63" s="182">
        <v>26.558279569892498</v>
      </c>
      <c r="M63" s="182">
        <v>31.134</v>
      </c>
      <c r="N63" s="182">
        <v>40.0610322580645</v>
      </c>
      <c r="O63" s="182">
        <v>41.346111111111099</v>
      </c>
      <c r="P63" s="182">
        <v>40.883166666666703</v>
      </c>
      <c r="Q63" s="182">
        <v>35.569111111111098</v>
      </c>
      <c r="R63" s="182">
        <v>34.929579908675798</v>
      </c>
    </row>
    <row r="64" spans="2:18" hidden="1" outlineLevel="1" collapsed="1" x14ac:dyDescent="0.25">
      <c r="B64" s="671"/>
      <c r="C64" s="97" t="s">
        <v>117</v>
      </c>
      <c r="D64" s="182">
        <v>40.714258064516102</v>
      </c>
      <c r="E64" s="182">
        <v>48.741298196948698</v>
      </c>
      <c r="F64" s="182">
        <v>65.608795698924695</v>
      </c>
      <c r="G64" s="182">
        <v>65.881354838709697</v>
      </c>
      <c r="H64" s="182">
        <v>60.878142857142898</v>
      </c>
      <c r="I64" s="182">
        <v>51.522055181695798</v>
      </c>
      <c r="J64" s="182">
        <v>43.277155555555602</v>
      </c>
      <c r="K64" s="182">
        <v>43.277155555555602</v>
      </c>
      <c r="L64" s="182">
        <v>35.760602150537601</v>
      </c>
      <c r="M64" s="182">
        <v>40.097555555555601</v>
      </c>
      <c r="N64" s="182">
        <v>47.035946236559099</v>
      </c>
      <c r="O64" s="182">
        <v>46.643911111111102</v>
      </c>
      <c r="P64" s="182">
        <v>45.843291666666701</v>
      </c>
      <c r="Q64" s="182">
        <v>37.771999999999998</v>
      </c>
      <c r="R64" s="182">
        <v>48.593088013698598</v>
      </c>
    </row>
    <row r="65" spans="2:18" hidden="1" outlineLevel="1" collapsed="1" x14ac:dyDescent="0.25">
      <c r="B65" s="671"/>
      <c r="C65" s="97" t="s">
        <v>118</v>
      </c>
      <c r="D65" s="182">
        <v>26.0589032258065</v>
      </c>
      <c r="E65" s="182">
        <v>29.798099861303701</v>
      </c>
      <c r="F65" s="182">
        <v>41.344505376344102</v>
      </c>
      <c r="G65" s="182">
        <v>41.557397849462397</v>
      </c>
      <c r="H65" s="182">
        <v>34.297714285714299</v>
      </c>
      <c r="I65" s="182">
        <v>31.757476446837099</v>
      </c>
      <c r="J65" s="182">
        <v>27.627400000000002</v>
      </c>
      <c r="K65" s="182">
        <v>27.627400000000002</v>
      </c>
      <c r="L65" s="182">
        <v>21.704881720430102</v>
      </c>
      <c r="M65" s="182">
        <v>20.574555555555602</v>
      </c>
      <c r="N65" s="182">
        <v>20.838645161290302</v>
      </c>
      <c r="O65" s="182">
        <v>21.332622222222199</v>
      </c>
      <c r="P65" s="182">
        <v>21.129208333333299</v>
      </c>
      <c r="Q65" s="182">
        <v>20.033444444444399</v>
      </c>
      <c r="R65" s="182">
        <v>28.0559784246575</v>
      </c>
    </row>
    <row r="66" spans="2:18" hidden="1" outlineLevel="1" collapsed="1" x14ac:dyDescent="0.25">
      <c r="B66" s="671"/>
      <c r="C66" s="97" t="s">
        <v>119</v>
      </c>
      <c r="D66" s="182">
        <v>14.2787419354839</v>
      </c>
      <c r="E66" s="182">
        <v>15.561119278779501</v>
      </c>
      <c r="F66" s="182">
        <v>22.563086021505399</v>
      </c>
      <c r="G66" s="182">
        <v>22.919516129032299</v>
      </c>
      <c r="H66" s="182">
        <v>18.576571428571398</v>
      </c>
      <c r="I66" s="182">
        <v>15.9371036339166</v>
      </c>
      <c r="J66" s="182">
        <v>13.8540222222222</v>
      </c>
      <c r="K66" s="182">
        <v>13.8540222222222</v>
      </c>
      <c r="L66" s="182">
        <v>10.126204301075299</v>
      </c>
      <c r="M66" s="182">
        <v>10.1471111111111</v>
      </c>
      <c r="N66" s="182">
        <v>10.545376344086</v>
      </c>
      <c r="O66" s="182">
        <v>10.4546444444444</v>
      </c>
      <c r="P66" s="182">
        <v>10.3445416666667</v>
      </c>
      <c r="Q66" s="182">
        <v>10.100444444444401</v>
      </c>
      <c r="R66" s="182">
        <v>14.574828652968</v>
      </c>
    </row>
    <row r="67" spans="2:18" hidden="1" outlineLevel="1" collapsed="1" x14ac:dyDescent="0.25">
      <c r="B67" s="671"/>
      <c r="C67" s="97" t="s">
        <v>120</v>
      </c>
      <c r="D67" s="181">
        <v>3.7117419354838699</v>
      </c>
      <c r="E67" s="181">
        <v>4.3492871012482697</v>
      </c>
      <c r="F67" s="181">
        <v>5.8160752688172002</v>
      </c>
      <c r="G67" s="181">
        <v>5.8563655913978501</v>
      </c>
      <c r="H67" s="181">
        <v>5.2952857142857104</v>
      </c>
      <c r="I67" s="181">
        <v>4.1042153432032302</v>
      </c>
      <c r="J67" s="181">
        <v>3.8745777777777799</v>
      </c>
      <c r="K67" s="181">
        <v>3.8745777777777799</v>
      </c>
      <c r="L67" s="182">
        <v>11.2938924731183</v>
      </c>
      <c r="M67" s="182">
        <v>16.871555555555599</v>
      </c>
      <c r="N67" s="182">
        <v>20.669612903225801</v>
      </c>
      <c r="O67" s="182">
        <v>16.827022222222201</v>
      </c>
      <c r="P67" s="182">
        <v>16.764333333333301</v>
      </c>
      <c r="Q67" s="181">
        <v>9.8634444444444398</v>
      </c>
      <c r="R67" s="181">
        <v>9.0758570776255691</v>
      </c>
    </row>
    <row r="68" spans="2:18" hidden="1" outlineLevel="1" collapsed="1" x14ac:dyDescent="0.25">
      <c r="B68" s="671"/>
      <c r="C68" s="97" t="s">
        <v>121</v>
      </c>
      <c r="D68" s="182">
        <v>68.393290322580597</v>
      </c>
      <c r="E68" s="182">
        <v>98.9726546463245</v>
      </c>
      <c r="F68" s="183">
        <v>133.75872043010801</v>
      </c>
      <c r="G68" s="183">
        <v>122.590956989247</v>
      </c>
      <c r="H68" s="183">
        <v>131.71342857142901</v>
      </c>
      <c r="I68" s="182">
        <v>98.888574697173595</v>
      </c>
      <c r="J68" s="182">
        <v>76.4973555555556</v>
      </c>
      <c r="K68" s="182">
        <v>76.4973555555556</v>
      </c>
      <c r="L68" s="182">
        <v>50.390333333333302</v>
      </c>
      <c r="M68" s="182">
        <v>52.765333333333302</v>
      </c>
      <c r="N68" s="182">
        <v>50.178763440860202</v>
      </c>
      <c r="O68" s="182">
        <v>50.0763777777778</v>
      </c>
      <c r="P68" s="182">
        <v>49.304791666666702</v>
      </c>
      <c r="Q68" s="182">
        <v>53.224888888888898</v>
      </c>
      <c r="R68" s="182">
        <v>81.978160616438302</v>
      </c>
    </row>
    <row r="69" spans="2:18" hidden="1" outlineLevel="1" collapsed="1" x14ac:dyDescent="0.25">
      <c r="B69" s="671"/>
      <c r="C69" s="97" t="s">
        <v>122</v>
      </c>
      <c r="D69" s="182">
        <v>28.823516129032299</v>
      </c>
      <c r="E69" s="182">
        <v>33.922872399445197</v>
      </c>
      <c r="F69" s="182">
        <v>37.560172043010702</v>
      </c>
      <c r="G69" s="182">
        <v>38.955817204301098</v>
      </c>
      <c r="H69" s="182">
        <v>36.695285714285703</v>
      </c>
      <c r="I69" s="182">
        <v>32.080161507402401</v>
      </c>
      <c r="J69" s="182">
        <v>28.5400666666667</v>
      </c>
      <c r="K69" s="182">
        <v>28.5400666666667</v>
      </c>
      <c r="L69" s="182">
        <v>25.184989247311801</v>
      </c>
      <c r="M69" s="182">
        <v>25.0882222222222</v>
      </c>
      <c r="N69" s="182">
        <v>25.822279569892501</v>
      </c>
      <c r="O69" s="182">
        <v>26.158755555555601</v>
      </c>
      <c r="P69" s="182">
        <v>25.9009583333333</v>
      </c>
      <c r="Q69" s="182">
        <v>24.948888888888899</v>
      </c>
      <c r="R69" s="182">
        <v>30.2755560502283</v>
      </c>
    </row>
    <row r="70" spans="2:18" hidden="1" outlineLevel="1" collapsed="1" x14ac:dyDescent="0.25">
      <c r="B70" s="671"/>
      <c r="C70" s="97" t="s">
        <v>123</v>
      </c>
      <c r="D70" s="181">
        <v>3.72145161290323</v>
      </c>
      <c r="E70" s="181">
        <v>4.3551567267683797</v>
      </c>
      <c r="F70" s="181">
        <v>4.9825376344086001</v>
      </c>
      <c r="G70" s="181">
        <v>5.3623870967741896</v>
      </c>
      <c r="H70" s="181">
        <v>4.9134285714285699</v>
      </c>
      <c r="I70" s="181">
        <v>4.2584872139973102</v>
      </c>
      <c r="J70" s="181">
        <v>3.9278444444444398</v>
      </c>
      <c r="K70" s="181">
        <v>3.9278444444444398</v>
      </c>
      <c r="L70" s="181">
        <v>2.92117204301075</v>
      </c>
      <c r="M70" s="181">
        <v>2.8913333333333302</v>
      </c>
      <c r="N70" s="181">
        <v>2.7078494623655902</v>
      </c>
      <c r="O70" s="181">
        <v>2.79206666666667</v>
      </c>
      <c r="P70" s="181">
        <v>2.7437499999999999</v>
      </c>
      <c r="Q70" s="181">
        <v>2.8277777777777802</v>
      </c>
      <c r="R70" s="181">
        <v>3.7972461187214601</v>
      </c>
    </row>
    <row r="71" spans="2:18" hidden="1" outlineLevel="1" collapsed="1" x14ac:dyDescent="0.25">
      <c r="B71" s="671"/>
      <c r="C71" s="97" t="s">
        <v>124</v>
      </c>
      <c r="D71" s="182">
        <v>74.077096774193507</v>
      </c>
      <c r="E71" s="182">
        <v>86.357042995839095</v>
      </c>
      <c r="F71" s="182">
        <v>91.036569892473096</v>
      </c>
      <c r="G71" s="182">
        <v>95.047774193548406</v>
      </c>
      <c r="H71" s="182">
        <v>94.170142857142807</v>
      </c>
      <c r="I71" s="182">
        <v>85.883786002691807</v>
      </c>
      <c r="J71" s="182">
        <v>81.338200000000001</v>
      </c>
      <c r="K71" s="182">
        <v>81.338200000000001</v>
      </c>
      <c r="L71" s="182">
        <v>74.539903225806398</v>
      </c>
      <c r="M71" s="182">
        <v>74.611888888888899</v>
      </c>
      <c r="N71" s="182">
        <v>75.136720430107502</v>
      </c>
      <c r="O71" s="182">
        <v>75.805244444444398</v>
      </c>
      <c r="P71" s="182">
        <v>74.927166666666693</v>
      </c>
      <c r="Q71" s="182">
        <v>75.363777777777798</v>
      </c>
      <c r="R71" s="182">
        <v>81.836169063926903</v>
      </c>
    </row>
    <row r="72" spans="2:18" hidden="1" outlineLevel="1" collapsed="1" x14ac:dyDescent="0.25">
      <c r="B72" s="671"/>
      <c r="C72" s="97" t="s">
        <v>125</v>
      </c>
      <c r="D72" s="181">
        <v>8.4911290322580601</v>
      </c>
      <c r="E72" s="182">
        <v>10.716280166435499</v>
      </c>
      <c r="F72" s="182">
        <v>12.6924086021505</v>
      </c>
      <c r="G72" s="182">
        <v>12.552225806451601</v>
      </c>
      <c r="H72" s="182">
        <v>11.317285714285701</v>
      </c>
      <c r="I72" s="181">
        <v>9.5626998654105009</v>
      </c>
      <c r="J72" s="181">
        <v>8.71624444444444</v>
      </c>
      <c r="K72" s="181">
        <v>8.71624444444444</v>
      </c>
      <c r="L72" s="181">
        <v>6.36754838709677</v>
      </c>
      <c r="M72" s="181">
        <v>6.5481111111111101</v>
      </c>
      <c r="N72" s="181">
        <v>6.7161397849462396</v>
      </c>
      <c r="O72" s="181">
        <v>6.7531555555555602</v>
      </c>
      <c r="P72" s="181">
        <v>6.7059583333333297</v>
      </c>
      <c r="Q72" s="181">
        <v>6.72322222222222</v>
      </c>
      <c r="R72" s="181">
        <v>8.91640319634703</v>
      </c>
    </row>
    <row r="73" spans="2:18" hidden="1" outlineLevel="1" collapsed="1" x14ac:dyDescent="0.25">
      <c r="B73" s="671"/>
      <c r="C73" s="97" t="s">
        <v>126</v>
      </c>
      <c r="D73" s="182">
        <v>71.327322580645202</v>
      </c>
      <c r="E73" s="182">
        <v>90.513083217753106</v>
      </c>
      <c r="F73" s="183">
        <v>101.994150537634</v>
      </c>
      <c r="G73" s="183">
        <v>105.64311827957</v>
      </c>
      <c r="H73" s="182">
        <v>100.26985714285701</v>
      </c>
      <c r="I73" s="182">
        <v>83.921094212651397</v>
      </c>
      <c r="J73" s="182">
        <v>76.146222222222207</v>
      </c>
      <c r="K73" s="182">
        <v>76.146222222222207</v>
      </c>
      <c r="L73" s="182">
        <v>58.502086021505399</v>
      </c>
      <c r="M73" s="182">
        <v>55.813555555555602</v>
      </c>
      <c r="N73" s="182">
        <v>57.287139784946199</v>
      </c>
      <c r="O73" s="182">
        <v>57.7258</v>
      </c>
      <c r="P73" s="182">
        <v>57.196375000000003</v>
      </c>
      <c r="Q73" s="182">
        <v>56.506</v>
      </c>
      <c r="R73" s="182">
        <v>76.156569178082194</v>
      </c>
    </row>
    <row r="74" spans="2:18" hidden="1" outlineLevel="1" collapsed="1" x14ac:dyDescent="0.25">
      <c r="B74" s="671"/>
      <c r="C74" s="97" t="s">
        <v>127</v>
      </c>
      <c r="D74" s="182">
        <v>22.106387096774199</v>
      </c>
      <c r="E74" s="182">
        <v>24.332990291262099</v>
      </c>
      <c r="F74" s="182">
        <v>30.4603440860215</v>
      </c>
      <c r="G74" s="182">
        <v>31.996204301075299</v>
      </c>
      <c r="H74" s="182">
        <v>28.996285714285701</v>
      </c>
      <c r="I74" s="182">
        <v>25.5995235531629</v>
      </c>
      <c r="J74" s="182">
        <v>22.369666666666699</v>
      </c>
      <c r="K74" s="182">
        <v>22.369666666666699</v>
      </c>
      <c r="L74" s="182">
        <v>20.002548387096802</v>
      </c>
      <c r="M74" s="182">
        <v>22.4896666666667</v>
      </c>
      <c r="N74" s="182">
        <v>25.975258064516101</v>
      </c>
      <c r="O74" s="182">
        <v>25.496355555555599</v>
      </c>
      <c r="P74" s="182">
        <v>25.1368333333333</v>
      </c>
      <c r="Q74" s="182">
        <v>20.961555555555599</v>
      </c>
      <c r="R74" s="182">
        <v>25.0450479452055</v>
      </c>
    </row>
    <row r="75" spans="2:18" hidden="1" outlineLevel="1" collapsed="1" x14ac:dyDescent="0.25">
      <c r="B75" s="671"/>
      <c r="C75" s="97" t="s">
        <v>128</v>
      </c>
      <c r="D75" s="182">
        <v>22.504258064516101</v>
      </c>
      <c r="E75" s="182">
        <v>26.424479889042999</v>
      </c>
      <c r="F75" s="182">
        <v>34.575000000000003</v>
      </c>
      <c r="G75" s="182">
        <v>34.457666666666697</v>
      </c>
      <c r="H75" s="182">
        <v>28.948142857142901</v>
      </c>
      <c r="I75" s="182">
        <v>26.583309555854601</v>
      </c>
      <c r="J75" s="182">
        <v>23.3044222222222</v>
      </c>
      <c r="K75" s="182">
        <v>23.3044222222222</v>
      </c>
      <c r="L75" s="182">
        <v>20.5490967741936</v>
      </c>
      <c r="M75" s="182">
        <v>22.189222222222199</v>
      </c>
      <c r="N75" s="182">
        <v>24.025870967741898</v>
      </c>
      <c r="O75" s="182">
        <v>24.349911111111101</v>
      </c>
      <c r="P75" s="182">
        <v>24.022166666666699</v>
      </c>
      <c r="Q75" s="182">
        <v>20.784222222222201</v>
      </c>
      <c r="R75" s="182">
        <v>25.711688698630098</v>
      </c>
    </row>
    <row r="76" spans="2:18" hidden="1" outlineLevel="1" collapsed="1" x14ac:dyDescent="0.25">
      <c r="B76" s="671"/>
      <c r="C76" s="97" t="s">
        <v>129</v>
      </c>
      <c r="D76" s="181">
        <v>6.5052258064516097</v>
      </c>
      <c r="E76" s="181">
        <v>7.7348557558945901</v>
      </c>
      <c r="F76" s="181">
        <v>8.4556129032258092</v>
      </c>
      <c r="G76" s="181">
        <v>8.6794623655913998</v>
      </c>
      <c r="H76" s="181">
        <v>8.1581428571428596</v>
      </c>
      <c r="I76" s="181">
        <v>7.2350269179003996</v>
      </c>
      <c r="J76" s="181">
        <v>6.4841555555555601</v>
      </c>
      <c r="K76" s="181">
        <v>6.4841555555555601</v>
      </c>
      <c r="L76" s="181">
        <v>5.2526666666666699</v>
      </c>
      <c r="M76" s="181">
        <v>4.9902222222222203</v>
      </c>
      <c r="N76" s="181">
        <v>5.3688279569892501</v>
      </c>
      <c r="O76" s="181">
        <v>5.40502222222222</v>
      </c>
      <c r="P76" s="181">
        <v>5.3634583333333303</v>
      </c>
      <c r="Q76" s="181">
        <v>5.1520000000000001</v>
      </c>
      <c r="R76" s="181">
        <v>6.6098027397260299</v>
      </c>
    </row>
    <row r="77" spans="2:18" hidden="1" outlineLevel="1" collapsed="1" x14ac:dyDescent="0.25">
      <c r="B77" s="671"/>
      <c r="C77" s="97" t="s">
        <v>130</v>
      </c>
      <c r="D77" s="181">
        <v>8.2903225806451597E-2</v>
      </c>
      <c r="E77" s="181">
        <v>0.106328710124827</v>
      </c>
      <c r="F77" s="181">
        <v>0.15037634408602099</v>
      </c>
      <c r="G77" s="181">
        <v>0.150354838709677</v>
      </c>
      <c r="H77" s="181">
        <v>0.13300000000000001</v>
      </c>
      <c r="I77" s="181">
        <v>0.106679676985195</v>
      </c>
      <c r="J77" s="181">
        <v>8.7577777777777796E-2</v>
      </c>
      <c r="K77" s="181">
        <v>8.7577777777777796E-2</v>
      </c>
      <c r="L77" s="181">
        <v>6.7236559139784893E-2</v>
      </c>
      <c r="M77" s="181">
        <v>6.4888888888888899E-2</v>
      </c>
      <c r="N77" s="181">
        <v>6.7913978494623703E-2</v>
      </c>
      <c r="O77" s="181">
        <v>6.4622222222222206E-2</v>
      </c>
      <c r="P77" s="181">
        <v>6.4333333333333298E-2</v>
      </c>
      <c r="Q77" s="181">
        <v>6.0222222222222198E-2</v>
      </c>
      <c r="R77" s="181">
        <v>9.5020776255707803E-2</v>
      </c>
    </row>
    <row r="78" spans="2:18" hidden="1" outlineLevel="1" collapsed="1" x14ac:dyDescent="0.25">
      <c r="B78" s="671"/>
      <c r="C78" s="97" t="s">
        <v>131</v>
      </c>
      <c r="D78" s="181">
        <v>8.1613870967741899</v>
      </c>
      <c r="E78" s="181">
        <v>9.4295339805825193</v>
      </c>
      <c r="F78" s="182">
        <v>11.0929569892473</v>
      </c>
      <c r="G78" s="182">
        <v>11.722096774193499</v>
      </c>
      <c r="H78" s="182">
        <v>10.5977142857143</v>
      </c>
      <c r="I78" s="181">
        <v>9.0184804845222093</v>
      </c>
      <c r="J78" s="181">
        <v>8.5255333333333301</v>
      </c>
      <c r="K78" s="181">
        <v>8.5255333333333301</v>
      </c>
      <c r="L78" s="181">
        <v>7.2363118279569898</v>
      </c>
      <c r="M78" s="181">
        <v>7.22366666666667</v>
      </c>
      <c r="N78" s="181">
        <v>7.6108709677419402</v>
      </c>
      <c r="O78" s="181">
        <v>7.4078888888888903</v>
      </c>
      <c r="P78" s="181">
        <v>7.3280833333333302</v>
      </c>
      <c r="Q78" s="181">
        <v>7.2188888888888902</v>
      </c>
      <c r="R78" s="181">
        <v>8.7593279680365299</v>
      </c>
    </row>
    <row r="79" spans="2:18" hidden="1" outlineLevel="1" collapsed="1" x14ac:dyDescent="0.25">
      <c r="B79" s="671"/>
      <c r="C79" s="97" t="s">
        <v>132</v>
      </c>
      <c r="D79" s="182">
        <v>35.4216129032258</v>
      </c>
      <c r="E79" s="182">
        <v>46.0209680998613</v>
      </c>
      <c r="F79" s="182">
        <v>57.4832580645161</v>
      </c>
      <c r="G79" s="182">
        <v>52.634129032258102</v>
      </c>
      <c r="H79" s="182">
        <v>50.922428571428597</v>
      </c>
      <c r="I79" s="182">
        <v>43.150729475100903</v>
      </c>
      <c r="J79" s="182">
        <v>40.219311111111097</v>
      </c>
      <c r="K79" s="182">
        <v>40.219311111111097</v>
      </c>
      <c r="L79" s="182">
        <v>43.185247311828</v>
      </c>
      <c r="M79" s="182">
        <v>40.058777777777799</v>
      </c>
      <c r="N79" s="182">
        <v>44.864505376344098</v>
      </c>
      <c r="O79" s="182">
        <v>44.322200000000002</v>
      </c>
      <c r="P79" s="182">
        <v>44.011499999999998</v>
      </c>
      <c r="Q79" s="182">
        <v>36.481000000000002</v>
      </c>
      <c r="R79" s="182">
        <v>44.540521232876699</v>
      </c>
    </row>
    <row r="80" spans="2:18" hidden="1" outlineLevel="1" collapsed="1" x14ac:dyDescent="0.25">
      <c r="B80" s="671"/>
      <c r="C80" s="97" t="s">
        <v>133</v>
      </c>
      <c r="D80" s="181">
        <v>7.3202903225806502</v>
      </c>
      <c r="E80" s="181">
        <v>9.4160471567267692</v>
      </c>
      <c r="F80" s="182">
        <v>13.026935483871</v>
      </c>
      <c r="G80" s="182">
        <v>12.8731505376344</v>
      </c>
      <c r="H80" s="182">
        <v>10.693</v>
      </c>
      <c r="I80" s="181">
        <v>9.4950726783310895</v>
      </c>
      <c r="J80" s="181">
        <v>8.5430888888888905</v>
      </c>
      <c r="K80" s="181">
        <v>8.5430888888888905</v>
      </c>
      <c r="L80" s="181">
        <v>6.6857849462365602</v>
      </c>
      <c r="M80" s="181">
        <v>6.1341111111111104</v>
      </c>
      <c r="N80" s="181">
        <v>8.6985161290322601</v>
      </c>
      <c r="O80" s="181">
        <v>8.7448222222222203</v>
      </c>
      <c r="P80" s="181">
        <v>8.6060833333333306</v>
      </c>
      <c r="Q80" s="181">
        <v>7.7805555555555603</v>
      </c>
      <c r="R80" s="181">
        <v>9.1111690639269405</v>
      </c>
    </row>
    <row r="81" spans="2:18" hidden="1" outlineLevel="1" collapsed="1" x14ac:dyDescent="0.25">
      <c r="B81" s="671"/>
      <c r="C81" s="97" t="s">
        <v>134</v>
      </c>
      <c r="D81" s="181">
        <v>4.4292580645161301</v>
      </c>
      <c r="E81" s="181">
        <v>2.8215270457697601</v>
      </c>
      <c r="F81" s="181">
        <v>4.0367849462365601</v>
      </c>
      <c r="G81" s="181">
        <v>4.1461505376344103</v>
      </c>
      <c r="H81" s="181">
        <v>3.2912857142857099</v>
      </c>
      <c r="I81" s="181">
        <v>2.4206662180349898</v>
      </c>
      <c r="J81" s="181">
        <v>3.7998888888888902</v>
      </c>
      <c r="K81" s="181">
        <v>3.7998888888888902</v>
      </c>
      <c r="L81" s="181">
        <v>6.1855806451612896</v>
      </c>
      <c r="M81" s="181">
        <v>8.5532222222222192</v>
      </c>
      <c r="N81" s="182">
        <v>10.444731182795699</v>
      </c>
      <c r="O81" s="181">
        <v>9.8417555555555492</v>
      </c>
      <c r="P81" s="181">
        <v>9.7464583333333294</v>
      </c>
      <c r="Q81" s="181">
        <v>7.0951111111111098</v>
      </c>
      <c r="R81" s="181">
        <v>5.6038168949771698</v>
      </c>
    </row>
    <row r="82" spans="2:18" hidden="1" outlineLevel="1" collapsed="1" x14ac:dyDescent="0.25">
      <c r="B82" s="671"/>
      <c r="C82" s="97" t="s">
        <v>135</v>
      </c>
      <c r="D82" s="182">
        <v>34.814870967741903</v>
      </c>
      <c r="E82" s="182">
        <v>47.3654424410541</v>
      </c>
      <c r="F82" s="182">
        <v>56.285946236559099</v>
      </c>
      <c r="G82" s="182">
        <v>54.633473118279603</v>
      </c>
      <c r="H82" s="182">
        <v>51.829000000000001</v>
      </c>
      <c r="I82" s="182">
        <v>44.211892328398399</v>
      </c>
      <c r="J82" s="182">
        <v>36.818711111111099</v>
      </c>
      <c r="K82" s="182">
        <v>36.818711111111099</v>
      </c>
      <c r="L82" s="182">
        <v>27.792623655913999</v>
      </c>
      <c r="M82" s="182">
        <v>28.982555555555599</v>
      </c>
      <c r="N82" s="182">
        <v>32.829473118279601</v>
      </c>
      <c r="O82" s="182">
        <v>33.108777777777803</v>
      </c>
      <c r="P82" s="182">
        <v>32.6696666666667</v>
      </c>
      <c r="Q82" s="182">
        <v>33.542666666666697</v>
      </c>
      <c r="R82" s="182">
        <v>40.108459360730599</v>
      </c>
    </row>
    <row r="83" spans="2:18" hidden="1" outlineLevel="1" collapsed="1" x14ac:dyDescent="0.25">
      <c r="B83" s="671"/>
      <c r="C83" s="97" t="s">
        <v>136</v>
      </c>
      <c r="D83" s="182">
        <v>53.817870967741896</v>
      </c>
      <c r="E83" s="182">
        <v>60.112775312066603</v>
      </c>
      <c r="F83" s="182">
        <v>68.980956989247304</v>
      </c>
      <c r="G83" s="182">
        <v>73.151172043010703</v>
      </c>
      <c r="H83" s="182">
        <v>70.3608571428571</v>
      </c>
      <c r="I83" s="182">
        <v>61.4365383580081</v>
      </c>
      <c r="J83" s="182">
        <v>56.496977777777801</v>
      </c>
      <c r="K83" s="182">
        <v>56.496977777777801</v>
      </c>
      <c r="L83" s="182">
        <v>55.844999999999999</v>
      </c>
      <c r="M83" s="182">
        <v>58.238</v>
      </c>
      <c r="N83" s="182">
        <v>63.198731182795697</v>
      </c>
      <c r="O83" s="182">
        <v>62.256266666666697</v>
      </c>
      <c r="P83" s="182">
        <v>62.041874999999997</v>
      </c>
      <c r="Q83" s="182">
        <v>57.078222222222202</v>
      </c>
      <c r="R83" s="182">
        <v>61.7087135844749</v>
      </c>
    </row>
    <row r="84" spans="2:18" hidden="1" outlineLevel="1" collapsed="1" x14ac:dyDescent="0.25">
      <c r="B84" s="671"/>
      <c r="C84" s="97" t="s">
        <v>137</v>
      </c>
      <c r="D84" s="182">
        <v>25.005161290322601</v>
      </c>
      <c r="E84" s="182">
        <v>33.858135922330099</v>
      </c>
      <c r="F84" s="182">
        <v>36.981107526881701</v>
      </c>
      <c r="G84" s="182">
        <v>40.4705053763441</v>
      </c>
      <c r="H84" s="182">
        <v>36.193428571428598</v>
      </c>
      <c r="I84" s="182">
        <v>31.5356164199193</v>
      </c>
      <c r="J84" s="182">
        <v>26.5162444444444</v>
      </c>
      <c r="K84" s="182">
        <v>26.5162444444444</v>
      </c>
      <c r="L84" s="182">
        <v>21.0676344086021</v>
      </c>
      <c r="M84" s="182">
        <v>19.7795555555556</v>
      </c>
      <c r="N84" s="182">
        <v>19.963526881720401</v>
      </c>
      <c r="O84" s="182">
        <v>19.958577777777801</v>
      </c>
      <c r="P84" s="182">
        <v>19.8057916666667</v>
      </c>
      <c r="Q84" s="182">
        <v>20.565444444444399</v>
      </c>
      <c r="R84" s="182">
        <v>27.608481164383601</v>
      </c>
    </row>
    <row r="85" spans="2:18" hidden="1" outlineLevel="1" collapsed="1" x14ac:dyDescent="0.25">
      <c r="B85" s="671"/>
      <c r="C85" s="97" t="s">
        <v>138</v>
      </c>
      <c r="D85" s="181">
        <v>5.9032903225806503</v>
      </c>
      <c r="E85" s="181">
        <v>9.3215603328710106</v>
      </c>
      <c r="F85" s="182">
        <v>12.6849677419355</v>
      </c>
      <c r="G85" s="182">
        <v>11.930752688171999</v>
      </c>
      <c r="H85" s="182">
        <v>10.5687142857143</v>
      </c>
      <c r="I85" s="181">
        <v>7.4765329744279896</v>
      </c>
      <c r="J85" s="181">
        <v>5.8383555555555597</v>
      </c>
      <c r="K85" s="181">
        <v>5.8383555555555597</v>
      </c>
      <c r="L85" s="181">
        <v>5.2436021505376296</v>
      </c>
      <c r="M85" s="181">
        <v>5.2593333333333296</v>
      </c>
      <c r="N85" s="181">
        <v>6.0159892473118299</v>
      </c>
      <c r="O85" s="181">
        <v>5.8707555555555597</v>
      </c>
      <c r="P85" s="181">
        <v>5.8112083333333304</v>
      </c>
      <c r="Q85" s="181">
        <v>5.1863333333333301</v>
      </c>
      <c r="R85" s="181">
        <v>7.5948444063926903</v>
      </c>
    </row>
    <row r="86" spans="2:18" hidden="1" outlineLevel="1" collapsed="1" x14ac:dyDescent="0.25">
      <c r="B86" s="671"/>
      <c r="C86" s="97" t="s">
        <v>139</v>
      </c>
      <c r="D86" s="182">
        <v>10.293870967741899</v>
      </c>
      <c r="E86" s="182">
        <v>12.4898904299584</v>
      </c>
      <c r="F86" s="182">
        <v>15.542838709677399</v>
      </c>
      <c r="G86" s="182">
        <v>16.029021505376299</v>
      </c>
      <c r="H86" s="182">
        <v>14.064714285714301</v>
      </c>
      <c r="I86" s="182">
        <v>12.0574764468371</v>
      </c>
      <c r="J86" s="182">
        <v>10.756133333333301</v>
      </c>
      <c r="K86" s="182">
        <v>10.756133333333301</v>
      </c>
      <c r="L86" s="181">
        <v>7.4141827956989204</v>
      </c>
      <c r="M86" s="181">
        <v>7.61188888888889</v>
      </c>
      <c r="N86" s="181">
        <v>7.3327634408602096</v>
      </c>
      <c r="O86" s="181">
        <v>7.4800444444444496</v>
      </c>
      <c r="P86" s="181">
        <v>7.4196666666666697</v>
      </c>
      <c r="Q86" s="181">
        <v>7.1581111111111104</v>
      </c>
      <c r="R86" s="182">
        <v>10.66849543379</v>
      </c>
    </row>
    <row r="87" spans="2:18" hidden="1" outlineLevel="1" collapsed="1" x14ac:dyDescent="0.25">
      <c r="B87" s="671"/>
      <c r="C87" s="97" t="s">
        <v>140</v>
      </c>
      <c r="D87" s="182">
        <v>66.278483870967705</v>
      </c>
      <c r="E87" s="182">
        <v>72.333529819694903</v>
      </c>
      <c r="F87" s="182">
        <v>89.488978494623595</v>
      </c>
      <c r="G87" s="182">
        <v>89.001591397849495</v>
      </c>
      <c r="H87" s="182">
        <v>82.790571428571397</v>
      </c>
      <c r="I87" s="182">
        <v>72.214450874831797</v>
      </c>
      <c r="J87" s="182">
        <v>69.752288888888899</v>
      </c>
      <c r="K87" s="182">
        <v>69.752288888888899</v>
      </c>
      <c r="L87" s="182">
        <v>68.577655913978504</v>
      </c>
      <c r="M87" s="182">
        <v>73.168111111111102</v>
      </c>
      <c r="N87" s="182">
        <v>79.289161290322596</v>
      </c>
      <c r="O87" s="182">
        <v>77.614533333333299</v>
      </c>
      <c r="P87" s="182">
        <v>76.886750000000006</v>
      </c>
      <c r="Q87" s="182">
        <v>65.233000000000004</v>
      </c>
      <c r="R87" s="182">
        <v>75.445246118721499</v>
      </c>
    </row>
    <row r="88" spans="2:18" hidden="1" outlineLevel="1" collapsed="1" x14ac:dyDescent="0.25">
      <c r="B88" s="671"/>
      <c r="C88" s="97" t="s">
        <v>141</v>
      </c>
      <c r="D88" s="182">
        <v>12.5873548387097</v>
      </c>
      <c r="E88" s="182">
        <v>15.978811373092899</v>
      </c>
      <c r="F88" s="182">
        <v>17.691462365591399</v>
      </c>
      <c r="G88" s="182">
        <v>18.1411612903226</v>
      </c>
      <c r="H88" s="182">
        <v>17.345714285714301</v>
      </c>
      <c r="I88" s="182">
        <v>15.218522207267799</v>
      </c>
      <c r="J88" s="182">
        <v>13.0798666666667</v>
      </c>
      <c r="K88" s="182">
        <v>13.0798666666667</v>
      </c>
      <c r="L88" s="182">
        <v>10.570397849462401</v>
      </c>
      <c r="M88" s="182">
        <v>10.2842222222222</v>
      </c>
      <c r="N88" s="181">
        <v>10.0220430107527</v>
      </c>
      <c r="O88" s="182">
        <v>10.0942666666667</v>
      </c>
      <c r="P88" s="182">
        <v>10.000125000000001</v>
      </c>
      <c r="Q88" s="182">
        <v>10.6292222222222</v>
      </c>
      <c r="R88" s="182">
        <v>13.445069977168901</v>
      </c>
    </row>
    <row r="89" spans="2:18" hidden="1" outlineLevel="1" collapsed="1" x14ac:dyDescent="0.25">
      <c r="B89" s="671"/>
      <c r="C89" s="97" t="s">
        <v>142</v>
      </c>
      <c r="D89" s="181">
        <v>3.6967096774193502</v>
      </c>
      <c r="E89" s="181">
        <v>4.1591095700416103</v>
      </c>
      <c r="F89" s="181">
        <v>5.0025698924731197</v>
      </c>
      <c r="G89" s="181">
        <v>5.0553978494623699</v>
      </c>
      <c r="H89" s="181">
        <v>4.7160000000000002</v>
      </c>
      <c r="I89" s="181">
        <v>4.3770080753701199</v>
      </c>
      <c r="J89" s="181">
        <v>3.7431333333333301</v>
      </c>
      <c r="K89" s="181">
        <v>3.7431333333333301</v>
      </c>
      <c r="L89" s="181">
        <v>3.2503333333333302</v>
      </c>
      <c r="M89" s="181">
        <v>3.1245555555555602</v>
      </c>
      <c r="N89" s="181">
        <v>3.0760860215053798</v>
      </c>
      <c r="O89" s="181">
        <v>3.1185999999999998</v>
      </c>
      <c r="P89" s="181">
        <v>3.0867499999999999</v>
      </c>
      <c r="Q89" s="181">
        <v>3.0905555555555599</v>
      </c>
      <c r="R89" s="181">
        <v>3.86281586757991</v>
      </c>
    </row>
    <row r="90" spans="2:18" hidden="1" outlineLevel="1" collapsed="1" x14ac:dyDescent="0.25">
      <c r="B90" s="671"/>
      <c r="C90" s="97" t="s">
        <v>143</v>
      </c>
      <c r="D90" s="182">
        <v>63.961290322580602</v>
      </c>
      <c r="E90" s="182">
        <v>81.021812760055496</v>
      </c>
      <c r="F90" s="182">
        <v>91.585817204301094</v>
      </c>
      <c r="G90" s="182">
        <v>92.184301075268806</v>
      </c>
      <c r="H90" s="182">
        <v>89.419142857142901</v>
      </c>
      <c r="I90" s="182">
        <v>73.770022880215393</v>
      </c>
      <c r="J90" s="182">
        <v>64.726044444444398</v>
      </c>
      <c r="K90" s="182">
        <v>64.726044444444398</v>
      </c>
      <c r="L90" s="182">
        <v>52.079978494623703</v>
      </c>
      <c r="M90" s="182">
        <v>51.9251111111111</v>
      </c>
      <c r="N90" s="182">
        <v>54.047537634408599</v>
      </c>
      <c r="O90" s="182">
        <v>55.269088888888902</v>
      </c>
      <c r="P90" s="182">
        <v>54.823333333333302</v>
      </c>
      <c r="Q90" s="182">
        <v>52.540888888888901</v>
      </c>
      <c r="R90" s="182">
        <v>68.419618949771703</v>
      </c>
    </row>
    <row r="91" spans="2:18" hidden="1" outlineLevel="1" collapsed="1" x14ac:dyDescent="0.25">
      <c r="B91" s="671"/>
      <c r="C91" s="97" t="s">
        <v>144</v>
      </c>
      <c r="D91" s="182">
        <v>41.253387096774198</v>
      </c>
      <c r="E91" s="182">
        <v>47.819335644937603</v>
      </c>
      <c r="F91" s="182">
        <v>55.273924731182802</v>
      </c>
      <c r="G91" s="182">
        <v>56.4505268817204</v>
      </c>
      <c r="H91" s="182">
        <v>54.627857142857103</v>
      </c>
      <c r="I91" s="182">
        <v>50.251998654105002</v>
      </c>
      <c r="J91" s="182">
        <v>43.455866666666701</v>
      </c>
      <c r="K91" s="182">
        <v>43.455866666666701</v>
      </c>
      <c r="L91" s="182">
        <v>36.534537634408601</v>
      </c>
      <c r="M91" s="182">
        <v>34.534777777777798</v>
      </c>
      <c r="N91" s="182">
        <v>33.424279569892498</v>
      </c>
      <c r="O91" s="182">
        <v>33.505177777777803</v>
      </c>
      <c r="P91" s="182">
        <v>33.278291666666703</v>
      </c>
      <c r="Q91" s="182">
        <v>34.576777777777799</v>
      </c>
      <c r="R91" s="182">
        <v>43.410849315068504</v>
      </c>
    </row>
    <row r="92" spans="2:18" hidden="1" outlineLevel="1" collapsed="1" x14ac:dyDescent="0.25">
      <c r="B92" s="671"/>
      <c r="C92" s="97" t="s">
        <v>145</v>
      </c>
      <c r="D92" s="182">
        <v>17.7864838709677</v>
      </c>
      <c r="E92" s="182">
        <v>20.616099861303699</v>
      </c>
      <c r="F92" s="182">
        <v>27.992182795698898</v>
      </c>
      <c r="G92" s="182">
        <v>27.5797204301075</v>
      </c>
      <c r="H92" s="182">
        <v>22.072428571428599</v>
      </c>
      <c r="I92" s="182">
        <v>20.7370874831763</v>
      </c>
      <c r="J92" s="182">
        <v>18.7088888888889</v>
      </c>
      <c r="K92" s="182">
        <v>18.7088888888889</v>
      </c>
      <c r="L92" s="182">
        <v>17.496784946236598</v>
      </c>
      <c r="M92" s="182">
        <v>18.373555555555601</v>
      </c>
      <c r="N92" s="182">
        <v>19.963161290322599</v>
      </c>
      <c r="O92" s="182">
        <v>19.809088888888901</v>
      </c>
      <c r="P92" s="182">
        <v>19.611958333333298</v>
      </c>
      <c r="Q92" s="182">
        <v>16.491666666666699</v>
      </c>
      <c r="R92" s="182">
        <v>20.6380136986301</v>
      </c>
    </row>
    <row r="93" spans="2:18" hidden="1" outlineLevel="1" collapsed="1" x14ac:dyDescent="0.25">
      <c r="B93" s="671"/>
      <c r="C93" s="97" t="s">
        <v>146</v>
      </c>
      <c r="D93" s="182">
        <v>82.160967741935494</v>
      </c>
      <c r="E93" s="182">
        <v>92.969890429958397</v>
      </c>
      <c r="F93" s="183">
        <v>125.86705376344101</v>
      </c>
      <c r="G93" s="183">
        <v>125.059451612903</v>
      </c>
      <c r="H93" s="182">
        <v>99.957714285714303</v>
      </c>
      <c r="I93" s="182">
        <v>90.566461641991907</v>
      </c>
      <c r="J93" s="182">
        <v>81.876244444444396</v>
      </c>
      <c r="K93" s="182">
        <v>81.876244444444396</v>
      </c>
      <c r="L93" s="182">
        <v>86.798053763440905</v>
      </c>
      <c r="M93" s="182">
        <v>95.488222222222205</v>
      </c>
      <c r="N93" s="183">
        <v>110.472655913978</v>
      </c>
      <c r="O93" s="183">
        <v>109.080822222222</v>
      </c>
      <c r="P93" s="183">
        <v>107.91670833333301</v>
      </c>
      <c r="Q93" s="182">
        <v>86.609333333333296</v>
      </c>
      <c r="R93" s="182">
        <v>98.955535616438297</v>
      </c>
    </row>
    <row r="94" spans="2:18" hidden="1" outlineLevel="1" collapsed="1" x14ac:dyDescent="0.25">
      <c r="B94" s="671"/>
      <c r="C94" s="97" t="s">
        <v>147</v>
      </c>
      <c r="D94" s="181">
        <v>7.8847419354838699</v>
      </c>
      <c r="E94" s="181">
        <v>9.8177628294036108</v>
      </c>
      <c r="F94" s="182">
        <v>11.9188387096774</v>
      </c>
      <c r="G94" s="182">
        <v>12.1203440860215</v>
      </c>
      <c r="H94" s="182">
        <v>11.4857142857143</v>
      </c>
      <c r="I94" s="181">
        <v>9.5277240915208594</v>
      </c>
      <c r="J94" s="181">
        <v>8.2252444444444404</v>
      </c>
      <c r="K94" s="181">
        <v>8.2252444444444404</v>
      </c>
      <c r="L94" s="181">
        <v>7.3221182795698896</v>
      </c>
      <c r="M94" s="181">
        <v>7.5997777777777804</v>
      </c>
      <c r="N94" s="181">
        <v>8.3561075268817202</v>
      </c>
      <c r="O94" s="181">
        <v>7.83182222222222</v>
      </c>
      <c r="P94" s="181">
        <v>7.7418333333333296</v>
      </c>
      <c r="Q94" s="181">
        <v>7.1938888888888899</v>
      </c>
      <c r="R94" s="181">
        <v>9.0933837899543395</v>
      </c>
    </row>
    <row r="95" spans="2:18" hidden="1" outlineLevel="1" collapsed="1" x14ac:dyDescent="0.25">
      <c r="B95" s="671"/>
      <c r="C95" s="97" t="s">
        <v>148</v>
      </c>
      <c r="D95" s="182">
        <v>18.743806451612901</v>
      </c>
      <c r="E95" s="182">
        <v>16.741972260749002</v>
      </c>
      <c r="F95" s="182">
        <v>19.199903225806501</v>
      </c>
      <c r="G95" s="182">
        <v>19.174634408602099</v>
      </c>
      <c r="H95" s="182">
        <v>18.164142857142899</v>
      </c>
      <c r="I95" s="182">
        <v>16.346928667563901</v>
      </c>
      <c r="J95" s="182">
        <v>24.208066666666699</v>
      </c>
      <c r="K95" s="182">
        <v>24.208066666666699</v>
      </c>
      <c r="L95" s="182">
        <v>49.019236559139799</v>
      </c>
      <c r="M95" s="182">
        <v>65.227666666666707</v>
      </c>
      <c r="N95" s="182">
        <v>68.977741935483905</v>
      </c>
      <c r="O95" s="182">
        <v>62.580866666666701</v>
      </c>
      <c r="P95" s="182">
        <v>62.402875000000002</v>
      </c>
      <c r="Q95" s="182">
        <v>45.243888888888897</v>
      </c>
      <c r="R95" s="182">
        <v>35.4075317351598</v>
      </c>
    </row>
    <row r="96" spans="2:18" hidden="1" outlineLevel="1" collapsed="1" x14ac:dyDescent="0.25">
      <c r="B96" s="671"/>
      <c r="C96" s="97" t="s">
        <v>149</v>
      </c>
      <c r="D96" s="181">
        <v>1.72658064516129</v>
      </c>
      <c r="E96" s="181">
        <v>1.9189445214979199</v>
      </c>
      <c r="F96" s="181">
        <v>2.9213870967741902</v>
      </c>
      <c r="G96" s="181">
        <v>2.9461827956989199</v>
      </c>
      <c r="H96" s="181">
        <v>2.4765714285714302</v>
      </c>
      <c r="I96" s="181">
        <v>1.9903176312247599</v>
      </c>
      <c r="J96" s="181">
        <v>2.22675555555556</v>
      </c>
      <c r="K96" s="181">
        <v>2.22675555555556</v>
      </c>
      <c r="L96" s="181">
        <v>2.7988064516128999</v>
      </c>
      <c r="M96" s="181">
        <v>3.4822222222222199</v>
      </c>
      <c r="N96" s="181">
        <v>3.4989247311827998</v>
      </c>
      <c r="O96" s="181">
        <v>3.1774444444444399</v>
      </c>
      <c r="P96" s="181">
        <v>3.1554166666666701</v>
      </c>
      <c r="Q96" s="181">
        <v>2.0975555555555601</v>
      </c>
      <c r="R96" s="181">
        <v>2.6071284246575299</v>
      </c>
    </row>
    <row r="97" spans="2:18" hidden="1" outlineLevel="1" collapsed="1" x14ac:dyDescent="0.25">
      <c r="B97" s="671"/>
      <c r="C97" s="97" t="s">
        <v>150</v>
      </c>
      <c r="D97" s="182">
        <v>32.944516129032301</v>
      </c>
      <c r="E97" s="182">
        <v>40.192654646324598</v>
      </c>
      <c r="F97" s="182">
        <v>45.337946236559098</v>
      </c>
      <c r="G97" s="182">
        <v>43.0437096774194</v>
      </c>
      <c r="H97" s="182">
        <v>42.849285714285699</v>
      </c>
      <c r="I97" s="182">
        <v>37.4582866756393</v>
      </c>
      <c r="J97" s="182">
        <v>34.241399999999999</v>
      </c>
      <c r="K97" s="182">
        <v>34.241399999999999</v>
      </c>
      <c r="L97" s="182">
        <v>31.585419354838699</v>
      </c>
      <c r="M97" s="182">
        <v>31.654777777777799</v>
      </c>
      <c r="N97" s="182">
        <v>35.686451612903198</v>
      </c>
      <c r="O97" s="182">
        <v>35.910044444444402</v>
      </c>
      <c r="P97" s="182">
        <v>35.4710416666667</v>
      </c>
      <c r="Q97" s="182">
        <v>31.970555555555599</v>
      </c>
      <c r="R97" s="182">
        <v>36.864682534246597</v>
      </c>
    </row>
    <row r="98" spans="2:18" hidden="1" outlineLevel="1" collapsed="1" x14ac:dyDescent="0.25">
      <c r="B98" s="671"/>
      <c r="C98" s="97" t="s">
        <v>151</v>
      </c>
      <c r="D98" s="181">
        <v>2.8686451612903201</v>
      </c>
      <c r="E98" s="181">
        <v>3.26607628294036</v>
      </c>
      <c r="F98" s="181">
        <v>3.71796774193548</v>
      </c>
      <c r="G98" s="181">
        <v>3.7401720430107499</v>
      </c>
      <c r="H98" s="181">
        <v>3.4871428571428602</v>
      </c>
      <c r="I98" s="181">
        <v>3.2330753701211301</v>
      </c>
      <c r="J98" s="181">
        <v>3.0281111111111101</v>
      </c>
      <c r="K98" s="181">
        <v>3.0281111111111101</v>
      </c>
      <c r="L98" s="181">
        <v>2.6432258064516101</v>
      </c>
      <c r="M98" s="181">
        <v>2.4470000000000001</v>
      </c>
      <c r="N98" s="181">
        <v>2.6053010752688199</v>
      </c>
      <c r="O98" s="181">
        <v>2.6896888888888899</v>
      </c>
      <c r="P98" s="181">
        <v>2.65570833333333</v>
      </c>
      <c r="Q98" s="181">
        <v>2.6978888888888899</v>
      </c>
      <c r="R98" s="181">
        <v>3.0320831050228301</v>
      </c>
    </row>
    <row r="99" spans="2:18" hidden="1" outlineLevel="1" collapsed="1" x14ac:dyDescent="0.25">
      <c r="B99" s="671"/>
      <c r="C99" s="97" t="s">
        <v>152</v>
      </c>
      <c r="D99" s="182">
        <v>16.535709677419401</v>
      </c>
      <c r="E99" s="182">
        <v>16.440149791955601</v>
      </c>
      <c r="F99" s="182">
        <v>16.5195376344086</v>
      </c>
      <c r="G99" s="182">
        <v>16.618774193548401</v>
      </c>
      <c r="H99" s="182">
        <v>16.436142857142901</v>
      </c>
      <c r="I99" s="182">
        <v>16.243659488559899</v>
      </c>
      <c r="J99" s="182">
        <v>16.289577777777801</v>
      </c>
      <c r="K99" s="182">
        <v>16.289577777777801</v>
      </c>
      <c r="L99" s="182">
        <v>16.495612903225801</v>
      </c>
      <c r="M99" s="182">
        <v>17.112111111111101</v>
      </c>
      <c r="N99" s="182">
        <v>18.029516129032299</v>
      </c>
      <c r="O99" s="182">
        <v>18.430688888888898</v>
      </c>
      <c r="P99" s="182">
        <v>18.3690833333333</v>
      </c>
      <c r="Q99" s="182">
        <v>17.478999999999999</v>
      </c>
      <c r="R99" s="182">
        <v>16.887501712328799</v>
      </c>
    </row>
    <row r="100" spans="2:18" hidden="1" outlineLevel="1" collapsed="1" x14ac:dyDescent="0.25">
      <c r="B100" s="671"/>
      <c r="C100" s="97" t="s">
        <v>153</v>
      </c>
      <c r="D100" s="182">
        <v>13.377161290322601</v>
      </c>
      <c r="E100" s="182">
        <v>16.759847434119301</v>
      </c>
      <c r="F100" s="182">
        <v>20.512935483871001</v>
      </c>
      <c r="G100" s="182">
        <v>20.985161290322601</v>
      </c>
      <c r="H100" s="182">
        <v>19.838428571428601</v>
      </c>
      <c r="I100" s="182">
        <v>18.508432032301499</v>
      </c>
      <c r="J100" s="182">
        <v>14.2291333333333</v>
      </c>
      <c r="K100" s="182">
        <v>14.2291333333333</v>
      </c>
      <c r="L100" s="182">
        <v>11.3942043010753</v>
      </c>
      <c r="M100" s="182">
        <v>11.2863333333333</v>
      </c>
      <c r="N100" s="182">
        <v>12.0454946236559</v>
      </c>
      <c r="O100" s="182">
        <v>11.9572</v>
      </c>
      <c r="P100" s="182">
        <v>11.791124999999999</v>
      </c>
      <c r="Q100" s="182">
        <v>11.297555555555601</v>
      </c>
      <c r="R100" s="182">
        <v>15.156521347031999</v>
      </c>
    </row>
    <row r="101" spans="2:18" hidden="1" outlineLevel="1" collapsed="1" x14ac:dyDescent="0.25">
      <c r="B101" s="671"/>
      <c r="C101" s="97" t="s">
        <v>154</v>
      </c>
      <c r="D101" s="181">
        <v>9.2878709677419309</v>
      </c>
      <c r="E101" s="182">
        <v>11.2030984743412</v>
      </c>
      <c r="F101" s="182">
        <v>14.0641612903226</v>
      </c>
      <c r="G101" s="182">
        <v>14.0868817204301</v>
      </c>
      <c r="H101" s="182">
        <v>13.152428571428599</v>
      </c>
      <c r="I101" s="182">
        <v>11.5570134589502</v>
      </c>
      <c r="J101" s="182">
        <v>10.455022222222199</v>
      </c>
      <c r="K101" s="182">
        <v>10.455022222222199</v>
      </c>
      <c r="L101" s="182">
        <v>12.414505376344099</v>
      </c>
      <c r="M101" s="182">
        <v>12.4912222222222</v>
      </c>
      <c r="N101" s="182">
        <v>12.802096774193499</v>
      </c>
      <c r="O101" s="182">
        <v>11.8554666666667</v>
      </c>
      <c r="P101" s="182">
        <v>11.8065</v>
      </c>
      <c r="Q101" s="182">
        <v>10.0881111111111</v>
      </c>
      <c r="R101" s="182">
        <v>11.9526062785388</v>
      </c>
    </row>
    <row r="102" spans="2:18" hidden="1" outlineLevel="1" collapsed="1" x14ac:dyDescent="0.25">
      <c r="B102" s="671"/>
      <c r="C102" s="97" t="s">
        <v>155</v>
      </c>
      <c r="D102" s="181">
        <v>4.0371290322580604</v>
      </c>
      <c r="E102" s="181">
        <v>4.01128016643551</v>
      </c>
      <c r="F102" s="181">
        <v>5.5530215053763401</v>
      </c>
      <c r="G102" s="181">
        <v>5.5434193548387096</v>
      </c>
      <c r="H102" s="181">
        <v>4.7772857142857204</v>
      </c>
      <c r="I102" s="181">
        <v>3.94523956931359</v>
      </c>
      <c r="J102" s="181">
        <v>5.0262444444444396</v>
      </c>
      <c r="K102" s="181">
        <v>5.0262444444444396</v>
      </c>
      <c r="L102" s="181">
        <v>8.2562043010752699</v>
      </c>
      <c r="M102" s="182">
        <v>13.099222222222201</v>
      </c>
      <c r="N102" s="182">
        <v>13.2941397849462</v>
      </c>
      <c r="O102" s="182">
        <v>12.097244444444399</v>
      </c>
      <c r="P102" s="182">
        <v>12.0625416666667</v>
      </c>
      <c r="Q102" s="181">
        <v>7.0278888888888904</v>
      </c>
      <c r="R102" s="181">
        <v>7.2401888127853899</v>
      </c>
    </row>
    <row r="103" spans="2:18" hidden="1" outlineLevel="1" collapsed="1" x14ac:dyDescent="0.25">
      <c r="B103" s="671"/>
      <c r="C103" s="97" t="s">
        <v>156</v>
      </c>
      <c r="D103" s="181">
        <v>4.2738709677419404</v>
      </c>
      <c r="E103" s="181">
        <v>5.5063550624133102</v>
      </c>
      <c r="F103" s="181">
        <v>5.9864193548387101</v>
      </c>
      <c r="G103" s="181">
        <v>6.19044086021505</v>
      </c>
      <c r="H103" s="181">
        <v>5.7261428571428601</v>
      </c>
      <c r="I103" s="181">
        <v>4.9624804845222101</v>
      </c>
      <c r="J103" s="181">
        <v>4.4655111111111099</v>
      </c>
      <c r="K103" s="181">
        <v>4.4655111111111099</v>
      </c>
      <c r="L103" s="181">
        <v>3.67606451612903</v>
      </c>
      <c r="M103" s="181">
        <v>3.4016666666666699</v>
      </c>
      <c r="N103" s="181">
        <v>3.4840860215053802</v>
      </c>
      <c r="O103" s="181">
        <v>3.5202666666666702</v>
      </c>
      <c r="P103" s="181">
        <v>3.4911249999999998</v>
      </c>
      <c r="Q103" s="181">
        <v>3.4793333333333298</v>
      </c>
      <c r="R103" s="181">
        <v>4.5489777397260296</v>
      </c>
    </row>
    <row r="104" spans="2:18" hidden="1" outlineLevel="1" collapsed="1" x14ac:dyDescent="0.25">
      <c r="B104" s="671"/>
      <c r="C104" s="97" t="s">
        <v>157</v>
      </c>
      <c r="D104" s="182">
        <v>85.683645161290301</v>
      </c>
      <c r="E104" s="182">
        <v>92.018793342579798</v>
      </c>
      <c r="F104" s="183">
        <v>118.886956989247</v>
      </c>
      <c r="G104" s="183">
        <v>117.468161290323</v>
      </c>
      <c r="H104" s="183">
        <v>103.819714285714</v>
      </c>
      <c r="I104" s="182">
        <v>96.975100942126502</v>
      </c>
      <c r="J104" s="182">
        <v>87.336355555555599</v>
      </c>
      <c r="K104" s="182">
        <v>87.336355555555599</v>
      </c>
      <c r="L104" s="182">
        <v>76.147107526881697</v>
      </c>
      <c r="M104" s="182">
        <v>77.908666666666704</v>
      </c>
      <c r="N104" s="182">
        <v>81.947860215053794</v>
      </c>
      <c r="O104" s="182">
        <v>83.174133333333302</v>
      </c>
      <c r="P104" s="182">
        <v>82.336500000000001</v>
      </c>
      <c r="Q104" s="182">
        <v>75.5694444444444</v>
      </c>
      <c r="R104" s="182">
        <v>91.361953652967998</v>
      </c>
    </row>
    <row r="105" spans="2:18" hidden="1" outlineLevel="1" collapsed="1" x14ac:dyDescent="0.25">
      <c r="B105" s="671"/>
      <c r="C105" s="97" t="s">
        <v>158</v>
      </c>
      <c r="D105" s="181">
        <v>3.5024516129032301</v>
      </c>
      <c r="E105" s="181">
        <v>3.5766546463245499</v>
      </c>
      <c r="F105" s="181">
        <v>3.6008064516128999</v>
      </c>
      <c r="G105" s="181">
        <v>4.2766021505376397</v>
      </c>
      <c r="H105" s="181">
        <v>4.2277142857142902</v>
      </c>
      <c r="I105" s="181">
        <v>4.1124306864064604</v>
      </c>
      <c r="J105" s="181">
        <v>3.7970222222222199</v>
      </c>
      <c r="K105" s="181">
        <v>3.7970222222222199</v>
      </c>
      <c r="L105" s="181">
        <v>3.6769462365591399</v>
      </c>
      <c r="M105" s="181">
        <v>3.6546666666666701</v>
      </c>
      <c r="N105" s="181">
        <v>3.6443440860215102</v>
      </c>
      <c r="O105" s="181">
        <v>3.6723555555555598</v>
      </c>
      <c r="P105" s="181">
        <v>3.6297083333333302</v>
      </c>
      <c r="Q105" s="181">
        <v>3.4778888888888901</v>
      </c>
      <c r="R105" s="181">
        <v>3.7641707762557099</v>
      </c>
    </row>
    <row r="106" spans="2:18" hidden="1" outlineLevel="1" collapsed="1" x14ac:dyDescent="0.25">
      <c r="B106" s="671"/>
      <c r="C106" s="97" t="s">
        <v>159</v>
      </c>
      <c r="D106" s="181">
        <v>8.6752903225806506</v>
      </c>
      <c r="E106" s="181">
        <v>9.0471289875173397</v>
      </c>
      <c r="F106" s="182">
        <v>10.9119247311828</v>
      </c>
      <c r="G106" s="182">
        <v>11.8247741935484</v>
      </c>
      <c r="H106" s="182">
        <v>10.3218571428571</v>
      </c>
      <c r="I106" s="181">
        <v>9.2748573351278605</v>
      </c>
      <c r="J106" s="182">
        <v>10.1374444444444</v>
      </c>
      <c r="K106" s="182">
        <v>10.1374444444444</v>
      </c>
      <c r="L106" s="182">
        <v>17.8996344086022</v>
      </c>
      <c r="M106" s="182">
        <v>20.747777777777799</v>
      </c>
      <c r="N106" s="182">
        <v>29.869010752688201</v>
      </c>
      <c r="O106" s="182">
        <v>29.483311111111099</v>
      </c>
      <c r="P106" s="182">
        <v>29.393791666666701</v>
      </c>
      <c r="Q106" s="182">
        <v>19.091555555555601</v>
      </c>
      <c r="R106" s="182">
        <v>15.6558638127854</v>
      </c>
    </row>
    <row r="107" spans="2:18" hidden="1" outlineLevel="1" collapsed="1" x14ac:dyDescent="0.25">
      <c r="B107" s="671"/>
      <c r="C107" s="97" t="s">
        <v>160</v>
      </c>
      <c r="D107" s="182">
        <v>47.783161290322603</v>
      </c>
      <c r="E107" s="182">
        <v>52.736902912621403</v>
      </c>
      <c r="F107" s="182">
        <v>70.360494623655896</v>
      </c>
      <c r="G107" s="182">
        <v>67.473741935483901</v>
      </c>
      <c r="H107" s="182">
        <v>69.864428571428604</v>
      </c>
      <c r="I107" s="182">
        <v>61.694106325706599</v>
      </c>
      <c r="J107" s="182">
        <v>55.428755555555597</v>
      </c>
      <c r="K107" s="182">
        <v>55.428755555555597</v>
      </c>
      <c r="L107" s="182">
        <v>45.062795698924702</v>
      </c>
      <c r="M107" s="182">
        <v>43.003666666666703</v>
      </c>
      <c r="N107" s="182">
        <v>42.165774193548401</v>
      </c>
      <c r="O107" s="182">
        <v>43.4588888888889</v>
      </c>
      <c r="P107" s="182">
        <v>43.123958333333299</v>
      </c>
      <c r="Q107" s="182">
        <v>42.727777777777803</v>
      </c>
      <c r="R107" s="182">
        <v>53.384528310502297</v>
      </c>
    </row>
    <row r="108" spans="2:18" hidden="1" outlineLevel="1" collapsed="1" x14ac:dyDescent="0.25">
      <c r="B108" s="671"/>
      <c r="C108" s="97" t="s">
        <v>161</v>
      </c>
      <c r="D108" s="182">
        <v>10.230032258064499</v>
      </c>
      <c r="E108" s="182">
        <v>12.8572246879334</v>
      </c>
      <c r="F108" s="182">
        <v>14.283258064516099</v>
      </c>
      <c r="G108" s="182">
        <v>14.204247311828</v>
      </c>
      <c r="H108" s="182">
        <v>13.9787142857143</v>
      </c>
      <c r="I108" s="182">
        <v>12.366</v>
      </c>
      <c r="J108" s="182">
        <v>10.3456666666667</v>
      </c>
      <c r="K108" s="182">
        <v>10.3456666666667</v>
      </c>
      <c r="L108" s="181">
        <v>9.2690537634408603</v>
      </c>
      <c r="M108" s="181">
        <v>9.5871111111111098</v>
      </c>
      <c r="N108" s="181">
        <v>9.8028602150537605</v>
      </c>
      <c r="O108" s="181">
        <v>9.7266666666666701</v>
      </c>
      <c r="P108" s="181">
        <v>9.6351250000000004</v>
      </c>
      <c r="Q108" s="181">
        <v>9.4635555555555602</v>
      </c>
      <c r="R108" s="182">
        <v>11.3257868721461</v>
      </c>
    </row>
    <row r="109" spans="2:18" hidden="1" outlineLevel="1" collapsed="1" x14ac:dyDescent="0.25">
      <c r="B109" s="671"/>
      <c r="C109" s="97" t="s">
        <v>162</v>
      </c>
      <c r="D109" s="181">
        <v>1.90238709677419</v>
      </c>
      <c r="E109" s="181">
        <v>2.2401137309292598</v>
      </c>
      <c r="F109" s="181">
        <v>2.9915806451612901</v>
      </c>
      <c r="G109" s="181">
        <v>3.0591182795698901</v>
      </c>
      <c r="H109" s="181">
        <v>2.6018571428571402</v>
      </c>
      <c r="I109" s="181">
        <v>2.31896500672948</v>
      </c>
      <c r="J109" s="181">
        <v>1.97888888888889</v>
      </c>
      <c r="K109" s="181">
        <v>1.97888888888889</v>
      </c>
      <c r="L109" s="181">
        <v>1.4395698924731199</v>
      </c>
      <c r="M109" s="181">
        <v>1.3683333333333301</v>
      </c>
      <c r="N109" s="181">
        <v>1.3694516129032299</v>
      </c>
      <c r="O109" s="181">
        <v>1.35131111111111</v>
      </c>
      <c r="P109" s="181">
        <v>1.3349166666666701</v>
      </c>
      <c r="Q109" s="181">
        <v>1.3808888888888899</v>
      </c>
      <c r="R109" s="181">
        <v>1.99736175799087</v>
      </c>
    </row>
    <row r="110" spans="2:18" hidden="1" outlineLevel="1" collapsed="1" x14ac:dyDescent="0.25">
      <c r="B110" s="671"/>
      <c r="C110" s="97" t="s">
        <v>163</v>
      </c>
      <c r="D110" s="182">
        <v>82.980483870967703</v>
      </c>
      <c r="E110" s="182">
        <v>73.907615811373105</v>
      </c>
      <c r="F110" s="182">
        <v>73.513311827956997</v>
      </c>
      <c r="G110" s="182">
        <v>67.803827956989295</v>
      </c>
      <c r="H110" s="182">
        <v>68.733714285714299</v>
      </c>
      <c r="I110" s="182">
        <v>64.590577388963695</v>
      </c>
      <c r="J110" s="182">
        <v>93.884777777777799</v>
      </c>
      <c r="K110" s="182">
        <v>93.884777777777799</v>
      </c>
      <c r="L110" s="183">
        <v>129.80958064516099</v>
      </c>
      <c r="M110" s="183">
        <v>170.43033333333301</v>
      </c>
      <c r="N110" s="183">
        <v>177.904182795699</v>
      </c>
      <c r="O110" s="183">
        <v>170.275755555556</v>
      </c>
      <c r="P110" s="183">
        <v>167.83395833333299</v>
      </c>
      <c r="Q110" s="183">
        <v>119.01666666666701</v>
      </c>
      <c r="R110" s="183">
        <v>107.88014954337901</v>
      </c>
    </row>
    <row r="111" spans="2:18" hidden="1" outlineLevel="1" collapsed="1" x14ac:dyDescent="0.25">
      <c r="B111" s="671"/>
      <c r="C111" s="97" t="s">
        <v>164</v>
      </c>
      <c r="D111" s="181">
        <v>2.69</v>
      </c>
      <c r="E111" s="181">
        <v>2.8271220527045799</v>
      </c>
      <c r="F111" s="181">
        <v>2.9357419354838701</v>
      </c>
      <c r="G111" s="181">
        <v>2.96179569892473</v>
      </c>
      <c r="H111" s="181">
        <v>2.9247142857142898</v>
      </c>
      <c r="I111" s="181">
        <v>2.87099461641992</v>
      </c>
      <c r="J111" s="181">
        <v>2.79626666666667</v>
      </c>
      <c r="K111" s="181">
        <v>2.79626666666667</v>
      </c>
      <c r="L111" s="181">
        <v>2.7053655913978498</v>
      </c>
      <c r="M111" s="181">
        <v>2.7725555555555599</v>
      </c>
      <c r="N111" s="181">
        <v>2.8132688172043001</v>
      </c>
      <c r="O111" s="181">
        <v>2.7538666666666698</v>
      </c>
      <c r="P111" s="181">
        <v>2.74</v>
      </c>
      <c r="Q111" s="181">
        <v>2.6758888888888901</v>
      </c>
      <c r="R111" s="181">
        <v>2.8095488584474899</v>
      </c>
    </row>
    <row r="112" spans="2:18" hidden="1" outlineLevel="1" collapsed="1" x14ac:dyDescent="0.25">
      <c r="B112" s="671"/>
      <c r="C112" s="97" t="s">
        <v>165</v>
      </c>
      <c r="D112" s="182">
        <v>20.6772903225806</v>
      </c>
      <c r="E112" s="182">
        <v>23.136735090152602</v>
      </c>
      <c r="F112" s="182">
        <v>28.2727741935484</v>
      </c>
      <c r="G112" s="182">
        <v>28.748688172043</v>
      </c>
      <c r="H112" s="182">
        <v>26.8088571428571</v>
      </c>
      <c r="I112" s="182">
        <v>21.778748317631202</v>
      </c>
      <c r="J112" s="182">
        <v>23.679755555555602</v>
      </c>
      <c r="K112" s="182">
        <v>23.679755555555602</v>
      </c>
      <c r="L112" s="182">
        <v>29.320225806451599</v>
      </c>
      <c r="M112" s="182">
        <v>41.2336666666667</v>
      </c>
      <c r="N112" s="182">
        <v>38.800075268817203</v>
      </c>
      <c r="O112" s="182">
        <v>34.066911111111096</v>
      </c>
      <c r="P112" s="182">
        <v>33.755416666666697</v>
      </c>
      <c r="Q112" s="182">
        <v>26.21</v>
      </c>
      <c r="R112" s="182">
        <v>28.562004109589001</v>
      </c>
    </row>
    <row r="113" spans="2:20" hidden="1" outlineLevel="1" collapsed="1" x14ac:dyDescent="0.25">
      <c r="B113" s="671"/>
      <c r="C113" s="97" t="s">
        <v>166</v>
      </c>
      <c r="D113" s="182">
        <v>11.750193548387101</v>
      </c>
      <c r="E113" s="182">
        <v>13.533932038834999</v>
      </c>
      <c r="F113" s="182">
        <v>18.661763440860199</v>
      </c>
      <c r="G113" s="182">
        <v>18.367215053763399</v>
      </c>
      <c r="H113" s="182">
        <v>16.140999999999998</v>
      </c>
      <c r="I113" s="182">
        <v>14.1485760430686</v>
      </c>
      <c r="J113" s="182">
        <v>12.896511111111099</v>
      </c>
      <c r="K113" s="182">
        <v>12.896511111111099</v>
      </c>
      <c r="L113" s="182">
        <v>18.907451612903198</v>
      </c>
      <c r="M113" s="182">
        <v>25.106666666666701</v>
      </c>
      <c r="N113" s="182">
        <v>28.4309892473118</v>
      </c>
      <c r="O113" s="182">
        <v>23.971333333333298</v>
      </c>
      <c r="P113" s="182">
        <v>23.815874999999998</v>
      </c>
      <c r="Q113" s="182">
        <v>16.802777777777798</v>
      </c>
      <c r="R113" s="182">
        <v>18.249301027397301</v>
      </c>
    </row>
    <row r="114" spans="2:20" hidden="1" outlineLevel="1" collapsed="1" x14ac:dyDescent="0.25">
      <c r="B114" s="671"/>
      <c r="C114" s="97" t="s">
        <v>167</v>
      </c>
      <c r="D114" s="182">
        <v>23.204032258064501</v>
      </c>
      <c r="E114" s="182">
        <v>27.739072122052701</v>
      </c>
      <c r="F114" s="182">
        <v>34.314623655913998</v>
      </c>
      <c r="G114" s="182">
        <v>33.737236559139802</v>
      </c>
      <c r="H114" s="182">
        <v>30.6817142857143</v>
      </c>
      <c r="I114" s="182">
        <v>27.519812920592202</v>
      </c>
      <c r="J114" s="182">
        <v>23.911288888888901</v>
      </c>
      <c r="K114" s="182">
        <v>23.911288888888901</v>
      </c>
      <c r="L114" s="182">
        <v>21.652645161290302</v>
      </c>
      <c r="M114" s="182">
        <v>23.3078888888889</v>
      </c>
      <c r="N114" s="182">
        <v>27.0063225806452</v>
      </c>
      <c r="O114" s="182">
        <v>26.104888888888901</v>
      </c>
      <c r="P114" s="182">
        <v>25.7618333333333</v>
      </c>
      <c r="Q114" s="182">
        <v>21.872</v>
      </c>
      <c r="R114" s="182">
        <v>26.734910045662101</v>
      </c>
    </row>
    <row r="115" spans="2:20" hidden="1" outlineLevel="1" collapsed="1" x14ac:dyDescent="0.25">
      <c r="B115" s="671"/>
      <c r="C115" s="97" t="s">
        <v>168</v>
      </c>
      <c r="D115" s="181">
        <v>5.6398709677419401</v>
      </c>
      <c r="E115" s="181">
        <v>6.5105339805825198</v>
      </c>
      <c r="F115" s="181">
        <v>7.5281720430107502</v>
      </c>
      <c r="G115" s="181">
        <v>7.8065053763440897</v>
      </c>
      <c r="H115" s="181">
        <v>6.9615714285714301</v>
      </c>
      <c r="I115" s="181">
        <v>6.0363674293405101</v>
      </c>
      <c r="J115" s="181">
        <v>5.5085777777777798</v>
      </c>
      <c r="K115" s="181">
        <v>5.5085777777777798</v>
      </c>
      <c r="L115" s="181">
        <v>5.3189139784946198</v>
      </c>
      <c r="M115" s="181">
        <v>5.9655555555555599</v>
      </c>
      <c r="N115" s="181">
        <v>7.4666881720430096</v>
      </c>
      <c r="O115" s="181">
        <v>7.1436888888888896</v>
      </c>
      <c r="P115" s="181">
        <v>7.0528333333333304</v>
      </c>
      <c r="Q115" s="181">
        <v>5.5010000000000003</v>
      </c>
      <c r="R115" s="181">
        <v>6.4471410958904096</v>
      </c>
    </row>
    <row r="116" spans="2:20" hidden="1" outlineLevel="1" collapsed="1" x14ac:dyDescent="0.25">
      <c r="B116" s="671"/>
      <c r="C116" s="97" t="s">
        <v>169</v>
      </c>
      <c r="D116" s="181">
        <v>4.5975483870967704</v>
      </c>
      <c r="E116" s="181">
        <v>5.95001109570042</v>
      </c>
      <c r="F116" s="181">
        <v>7.4885591397849502</v>
      </c>
      <c r="G116" s="181">
        <v>7.5887526881720397</v>
      </c>
      <c r="H116" s="181">
        <v>7.4850000000000003</v>
      </c>
      <c r="I116" s="181">
        <v>6.4197806191117097</v>
      </c>
      <c r="J116" s="181">
        <v>5.3456444444444404</v>
      </c>
      <c r="K116" s="181">
        <v>5.3456444444444404</v>
      </c>
      <c r="L116" s="181">
        <v>3.9344516129032301</v>
      </c>
      <c r="M116" s="181">
        <v>3.6748888888888902</v>
      </c>
      <c r="N116" s="181">
        <v>3.46769892473118</v>
      </c>
      <c r="O116" s="181">
        <v>3.5201555555555601</v>
      </c>
      <c r="P116" s="181">
        <v>3.4875833333333301</v>
      </c>
      <c r="Q116" s="181">
        <v>3.6432222222222199</v>
      </c>
      <c r="R116" s="181">
        <v>5.2465140410958897</v>
      </c>
    </row>
    <row r="117" spans="2:20" hidden="1" outlineLevel="1" collapsed="1" x14ac:dyDescent="0.25">
      <c r="B117" s="671"/>
      <c r="C117" s="97" t="s">
        <v>170</v>
      </c>
      <c r="D117" s="181">
        <v>7.9136774193548396</v>
      </c>
      <c r="E117" s="181">
        <v>8.5486726768377306</v>
      </c>
      <c r="F117" s="182">
        <v>10.833688172043001</v>
      </c>
      <c r="G117" s="182">
        <v>10.837838709677399</v>
      </c>
      <c r="H117" s="181">
        <v>9.5584285714285695</v>
      </c>
      <c r="I117" s="181">
        <v>9.3429569313593497</v>
      </c>
      <c r="J117" s="181">
        <v>8.3872888888888895</v>
      </c>
      <c r="K117" s="181">
        <v>8.3872888888888895</v>
      </c>
      <c r="L117" s="181">
        <v>6.7690645161290304</v>
      </c>
      <c r="M117" s="181">
        <v>6.7583333333333302</v>
      </c>
      <c r="N117" s="181">
        <v>6.6165268817204304</v>
      </c>
      <c r="O117" s="181">
        <v>6.7845111111111098</v>
      </c>
      <c r="P117" s="181">
        <v>6.7109166666666704</v>
      </c>
      <c r="Q117" s="181">
        <v>6.55866666666667</v>
      </c>
      <c r="R117" s="181">
        <v>8.2357819634703198</v>
      </c>
    </row>
    <row r="118" spans="2:20" hidden="1" outlineLevel="1" collapsed="1" x14ac:dyDescent="0.25">
      <c r="B118" s="671"/>
      <c r="C118" s="97" t="s">
        <v>171</v>
      </c>
      <c r="D118" s="182">
        <v>86.732483870967698</v>
      </c>
      <c r="E118" s="182">
        <v>91.034862690707399</v>
      </c>
      <c r="F118" s="182">
        <v>97.394483870967704</v>
      </c>
      <c r="G118" s="182">
        <v>99.109602150537597</v>
      </c>
      <c r="H118" s="182">
        <v>97.899000000000001</v>
      </c>
      <c r="I118" s="182">
        <v>92.342336473755097</v>
      </c>
      <c r="J118" s="182">
        <v>86.797511111111106</v>
      </c>
      <c r="K118" s="182">
        <v>86.797511111111106</v>
      </c>
      <c r="L118" s="182">
        <v>72.705064516128999</v>
      </c>
      <c r="M118" s="182">
        <v>93.104555555555507</v>
      </c>
      <c r="N118" s="182">
        <v>90.799161290322601</v>
      </c>
      <c r="O118" s="182">
        <v>96.325044444444401</v>
      </c>
      <c r="P118" s="182">
        <v>96.3036666666667</v>
      </c>
      <c r="Q118" s="182">
        <v>91.349222222222195</v>
      </c>
      <c r="R118" s="182">
        <v>91.2520917808219</v>
      </c>
    </row>
    <row r="119" spans="2:20" hidden="1" outlineLevel="1" collapsed="1" x14ac:dyDescent="0.25">
      <c r="B119" s="671"/>
      <c r="C119" s="97" t="s">
        <v>172</v>
      </c>
      <c r="D119" s="181">
        <v>8.5553225806451607</v>
      </c>
      <c r="E119" s="182">
        <v>10.710861303744799</v>
      </c>
      <c r="F119" s="182">
        <v>15.059913978494601</v>
      </c>
      <c r="G119" s="182">
        <v>15.462</v>
      </c>
      <c r="H119" s="182">
        <v>10.6094285714286</v>
      </c>
      <c r="I119" s="182">
        <v>10.518269179003999</v>
      </c>
      <c r="J119" s="181">
        <v>9.6948444444444402</v>
      </c>
      <c r="K119" s="181">
        <v>9.6948444444444402</v>
      </c>
      <c r="L119" s="182">
        <v>10.060322580645201</v>
      </c>
      <c r="M119" s="182">
        <v>11.512</v>
      </c>
      <c r="N119" s="182">
        <v>13.058182795698899</v>
      </c>
      <c r="O119" s="182">
        <v>12.124222222222199</v>
      </c>
      <c r="P119" s="182">
        <v>12.025458333333299</v>
      </c>
      <c r="Q119" s="181">
        <v>9.9413333333333291</v>
      </c>
      <c r="R119" s="182">
        <v>11.455474543378999</v>
      </c>
    </row>
    <row r="120" spans="2:20" hidden="1" outlineLevel="1" collapsed="1" x14ac:dyDescent="0.25">
      <c r="B120" s="671"/>
      <c r="C120" s="97" t="s">
        <v>173</v>
      </c>
      <c r="D120" s="182">
        <v>25.798225806451601</v>
      </c>
      <c r="E120" s="182">
        <v>25.516031900138699</v>
      </c>
      <c r="F120" s="182">
        <v>25.6388602150538</v>
      </c>
      <c r="G120" s="182">
        <v>25.601806451612902</v>
      </c>
      <c r="H120" s="182">
        <v>25.839857142857099</v>
      </c>
      <c r="I120" s="182">
        <v>25.576647375504699</v>
      </c>
      <c r="J120" s="182">
        <v>25.5914</v>
      </c>
      <c r="K120" s="182">
        <v>25.5914</v>
      </c>
      <c r="L120" s="182">
        <v>25.297301075268798</v>
      </c>
      <c r="M120" s="182">
        <v>25.2988888888889</v>
      </c>
      <c r="N120" s="182">
        <v>25.539720430107501</v>
      </c>
      <c r="O120" s="182">
        <v>25.734177777777798</v>
      </c>
      <c r="P120" s="182">
        <v>25.7217916666667</v>
      </c>
      <c r="Q120" s="182">
        <v>25.3943333333333</v>
      </c>
      <c r="R120" s="182">
        <v>25.567462557077601</v>
      </c>
    </row>
    <row r="121" spans="2:20" hidden="1" outlineLevel="1" collapsed="1" x14ac:dyDescent="0.25">
      <c r="B121" s="671"/>
      <c r="C121" s="97" t="s">
        <v>174</v>
      </c>
      <c r="D121" s="182">
        <v>14.080032258064501</v>
      </c>
      <c r="E121" s="182">
        <v>12.1841040221914</v>
      </c>
      <c r="F121" s="182">
        <v>14.320236559139801</v>
      </c>
      <c r="G121" s="182">
        <v>14.0166559139785</v>
      </c>
      <c r="H121" s="182">
        <v>13.813714285714299</v>
      </c>
      <c r="I121" s="182">
        <v>11.4985047106326</v>
      </c>
      <c r="J121" s="182">
        <v>14.9672</v>
      </c>
      <c r="K121" s="182">
        <v>14.9672</v>
      </c>
      <c r="L121" s="182">
        <v>19.139838709677399</v>
      </c>
      <c r="M121" s="182">
        <v>24.231777777777801</v>
      </c>
      <c r="N121" s="182">
        <v>30.445827956989302</v>
      </c>
      <c r="O121" s="182">
        <v>31.066511111111101</v>
      </c>
      <c r="P121" s="182">
        <v>30.799541666666698</v>
      </c>
      <c r="Q121" s="182">
        <v>20.921222222222202</v>
      </c>
      <c r="R121" s="182">
        <v>18.419906849315101</v>
      </c>
    </row>
    <row r="122" spans="2:20" hidden="1" outlineLevel="1" collapsed="1" x14ac:dyDescent="0.25">
      <c r="B122" s="671"/>
      <c r="C122" s="97" t="s">
        <v>175</v>
      </c>
      <c r="D122" s="182">
        <v>-49.329000000000001</v>
      </c>
      <c r="E122" s="182">
        <v>-49.329000000000001</v>
      </c>
      <c r="F122" s="182">
        <v>-49.329000000000001</v>
      </c>
      <c r="G122" s="182">
        <v>-49.329000000000001</v>
      </c>
      <c r="H122" s="182">
        <v>-49.329000000000001</v>
      </c>
      <c r="I122" s="182">
        <v>-49.329000000000001</v>
      </c>
      <c r="J122" s="182">
        <v>-49.329000000000001</v>
      </c>
      <c r="K122" s="182">
        <v>-49.329000000000001</v>
      </c>
      <c r="L122" s="182">
        <v>-49.329000000000001</v>
      </c>
      <c r="M122" s="182">
        <v>-49.329000000000001</v>
      </c>
      <c r="N122" s="182">
        <v>-49.329000000000001</v>
      </c>
      <c r="O122" s="182">
        <v>-49.329000000000001</v>
      </c>
      <c r="P122" s="182">
        <v>-49.329000000000001</v>
      </c>
      <c r="Q122" s="182">
        <v>-49.329000000000001</v>
      </c>
      <c r="R122" s="182">
        <v>-49.329000000000001</v>
      </c>
    </row>
    <row r="123" spans="2:20" hidden="1" outlineLevel="1" collapsed="1" x14ac:dyDescent="0.25">
      <c r="B123" s="521" t="s">
        <v>54</v>
      </c>
      <c r="C123" s="97" t="s">
        <v>54</v>
      </c>
      <c r="D123" s="184" t="s">
        <v>54</v>
      </c>
      <c r="E123" s="184" t="s">
        <v>54</v>
      </c>
      <c r="F123" s="184" t="s">
        <v>54</v>
      </c>
      <c r="G123" s="184" t="s">
        <v>54</v>
      </c>
      <c r="H123" s="184" t="s">
        <v>54</v>
      </c>
      <c r="I123" s="184" t="s">
        <v>54</v>
      </c>
      <c r="J123" s="184" t="s">
        <v>54</v>
      </c>
      <c r="K123" s="184" t="s">
        <v>54</v>
      </c>
      <c r="L123" s="184" t="s">
        <v>54</v>
      </c>
      <c r="M123" s="184" t="s">
        <v>54</v>
      </c>
      <c r="N123" s="184" t="s">
        <v>54</v>
      </c>
      <c r="O123" s="184" t="s">
        <v>54</v>
      </c>
      <c r="P123" s="184" t="s">
        <v>54</v>
      </c>
      <c r="Q123" s="184" t="s">
        <v>54</v>
      </c>
      <c r="R123" s="184" t="s">
        <v>54</v>
      </c>
    </row>
    <row r="124" spans="2:20" collapsed="1" x14ac:dyDescent="0.25">
      <c r="B124" s="94">
        <v>3</v>
      </c>
      <c r="C124" s="95" t="s">
        <v>176</v>
      </c>
      <c r="D124" s="180">
        <v>114.24212903225801</v>
      </c>
      <c r="E124" s="180">
        <v>129.71143828016599</v>
      </c>
      <c r="F124" s="180">
        <v>159.339870967742</v>
      </c>
      <c r="G124" s="180">
        <v>161.26068817204299</v>
      </c>
      <c r="H124" s="180">
        <v>144.25200000000001</v>
      </c>
      <c r="I124" s="180">
        <v>131.531647375505</v>
      </c>
      <c r="J124" s="180">
        <v>118.243155555556</v>
      </c>
      <c r="K124" s="180">
        <v>118.243155555556</v>
      </c>
      <c r="L124" s="180">
        <v>105.295064516129</v>
      </c>
      <c r="M124" s="180">
        <v>105.842444444444</v>
      </c>
      <c r="N124" s="180">
        <v>116.630946236559</v>
      </c>
      <c r="O124" s="180">
        <v>117.48546666666699</v>
      </c>
      <c r="P124" s="180">
        <v>116.559</v>
      </c>
      <c r="Q124" s="180">
        <v>107.351444444444</v>
      </c>
      <c r="R124" s="180">
        <v>125.85745582191799</v>
      </c>
      <c r="T124" s="105" t="s">
        <v>323</v>
      </c>
    </row>
    <row r="125" spans="2:20" hidden="1" outlineLevel="1" collapsed="1" x14ac:dyDescent="0.25">
      <c r="B125" s="673" t="s">
        <v>54</v>
      </c>
      <c r="C125" s="97" t="s">
        <v>63</v>
      </c>
      <c r="D125" s="98">
        <v>0</v>
      </c>
      <c r="E125" s="98">
        <v>0</v>
      </c>
      <c r="F125" s="98">
        <v>0</v>
      </c>
      <c r="G125" s="98">
        <v>0</v>
      </c>
      <c r="H125" s="98">
        <v>0</v>
      </c>
      <c r="I125" s="98">
        <v>0</v>
      </c>
      <c r="J125" s="98">
        <v>0</v>
      </c>
      <c r="K125" s="98">
        <v>0</v>
      </c>
      <c r="L125" s="98">
        <v>0</v>
      </c>
      <c r="M125" s="98">
        <v>0</v>
      </c>
      <c r="N125" s="98">
        <v>0</v>
      </c>
      <c r="O125" s="98">
        <v>0</v>
      </c>
      <c r="P125" s="98">
        <v>0</v>
      </c>
      <c r="Q125" s="98">
        <v>0</v>
      </c>
      <c r="R125" s="98">
        <v>0</v>
      </c>
    </row>
    <row r="126" spans="2:20" hidden="1" outlineLevel="1" collapsed="1" x14ac:dyDescent="0.25">
      <c r="B126" s="671"/>
      <c r="C126" s="97" t="s">
        <v>177</v>
      </c>
      <c r="D126" s="98">
        <v>0.64541935483871005</v>
      </c>
      <c r="E126" s="98">
        <v>0.81077392510402202</v>
      </c>
      <c r="F126" s="98">
        <v>1.00760215053763</v>
      </c>
      <c r="G126" s="98">
        <v>1.04879569892473</v>
      </c>
      <c r="H126" s="98">
        <v>0.96857142857142897</v>
      </c>
      <c r="I126" s="98">
        <v>0.81860161507402396</v>
      </c>
      <c r="J126" s="98">
        <v>0.75622222222222202</v>
      </c>
      <c r="K126" s="98">
        <v>0.75622222222222202</v>
      </c>
      <c r="L126" s="98">
        <v>0.58997849462365604</v>
      </c>
      <c r="M126" s="98">
        <v>0.56388888888888899</v>
      </c>
      <c r="N126" s="98">
        <v>0.55158064516129002</v>
      </c>
      <c r="O126" s="98">
        <v>0.55859999999999999</v>
      </c>
      <c r="P126" s="98">
        <v>0.55600000000000005</v>
      </c>
      <c r="Q126" s="98">
        <v>0.55922222222222195</v>
      </c>
      <c r="R126" s="98">
        <v>0.73868276255707799</v>
      </c>
    </row>
    <row r="127" spans="2:20" hidden="1" outlineLevel="1" collapsed="1" x14ac:dyDescent="0.25">
      <c r="B127" s="671"/>
      <c r="C127" s="97" t="s">
        <v>178</v>
      </c>
      <c r="D127" s="99">
        <v>30.306129032258099</v>
      </c>
      <c r="E127" s="99">
        <v>34.8751497919556</v>
      </c>
      <c r="F127" s="99">
        <v>39.441784946236602</v>
      </c>
      <c r="G127" s="99">
        <v>39.643623655913999</v>
      </c>
      <c r="H127" s="99">
        <v>38.1902857142857</v>
      </c>
      <c r="I127" s="99">
        <v>33.976240915208599</v>
      </c>
      <c r="J127" s="99">
        <v>31.4618888888889</v>
      </c>
      <c r="K127" s="99">
        <v>31.4618888888889</v>
      </c>
      <c r="L127" s="99">
        <v>29.319548387096798</v>
      </c>
      <c r="M127" s="99">
        <v>30.8157777777778</v>
      </c>
      <c r="N127" s="99">
        <v>31.195892473118299</v>
      </c>
      <c r="O127" s="99">
        <v>31.762244444444399</v>
      </c>
      <c r="P127" s="99">
        <v>31.522791666666699</v>
      </c>
      <c r="Q127" s="99">
        <v>30.404</v>
      </c>
      <c r="R127" s="99">
        <v>33.4171180365297</v>
      </c>
    </row>
    <row r="128" spans="2:20" hidden="1" outlineLevel="1" collapsed="1" x14ac:dyDescent="0.25">
      <c r="B128" s="671"/>
      <c r="C128" s="97" t="s">
        <v>179</v>
      </c>
      <c r="D128" s="98">
        <v>5.0081612903225796</v>
      </c>
      <c r="E128" s="98">
        <v>5.13824549237171</v>
      </c>
      <c r="F128" s="98">
        <v>5.9583440860214996</v>
      </c>
      <c r="G128" s="98">
        <v>5.9132795698924703</v>
      </c>
      <c r="H128" s="98">
        <v>5.6882857142857102</v>
      </c>
      <c r="I128" s="98">
        <v>5.1340040376850604</v>
      </c>
      <c r="J128" s="98">
        <v>5.1298666666666701</v>
      </c>
      <c r="K128" s="98">
        <v>5.1298666666666701</v>
      </c>
      <c r="L128" s="98">
        <v>5.0522795698924696</v>
      </c>
      <c r="M128" s="98">
        <v>5.3033333333333301</v>
      </c>
      <c r="N128" s="98">
        <v>5.6745913978494604</v>
      </c>
      <c r="O128" s="98">
        <v>5.7116888888888901</v>
      </c>
      <c r="P128" s="98">
        <v>5.6452083333333301</v>
      </c>
      <c r="Q128" s="98">
        <v>5.37</v>
      </c>
      <c r="R128" s="98">
        <v>5.4204785388127901</v>
      </c>
    </row>
    <row r="129" spans="2:20" hidden="1" outlineLevel="1" collapsed="1" x14ac:dyDescent="0.25">
      <c r="B129" s="671"/>
      <c r="C129" s="97" t="s">
        <v>180</v>
      </c>
      <c r="D129" s="99">
        <v>28.899645161290302</v>
      </c>
      <c r="E129" s="99">
        <v>38.322312066574199</v>
      </c>
      <c r="F129" s="99">
        <v>57.604999999999997</v>
      </c>
      <c r="G129" s="99">
        <v>59.057645161290303</v>
      </c>
      <c r="H129" s="99">
        <v>46.664857142857102</v>
      </c>
      <c r="I129" s="99">
        <v>39.836635262449498</v>
      </c>
      <c r="J129" s="99">
        <v>29.890977777777799</v>
      </c>
      <c r="K129" s="99">
        <v>29.890977777777799</v>
      </c>
      <c r="L129" s="99">
        <v>22.372</v>
      </c>
      <c r="M129" s="99">
        <v>22.5675555555556</v>
      </c>
      <c r="N129" s="99">
        <v>31.601774193548401</v>
      </c>
      <c r="O129" s="99">
        <v>32.652288888888897</v>
      </c>
      <c r="P129" s="99">
        <v>32.235458333333298</v>
      </c>
      <c r="Q129" s="99">
        <v>24.748444444444399</v>
      </c>
      <c r="R129" s="99">
        <v>36.1603752283105</v>
      </c>
    </row>
    <row r="130" spans="2:20" hidden="1" outlineLevel="1" collapsed="1" x14ac:dyDescent="0.25">
      <c r="B130" s="671"/>
      <c r="C130" s="97" t="s">
        <v>181</v>
      </c>
      <c r="D130" s="99">
        <v>19.2182903225806</v>
      </c>
      <c r="E130" s="99">
        <v>20.140768377253799</v>
      </c>
      <c r="F130" s="99">
        <v>22.9663655913978</v>
      </c>
      <c r="G130" s="99">
        <v>22.937956989247301</v>
      </c>
      <c r="H130" s="99">
        <v>20.504142857142899</v>
      </c>
      <c r="I130" s="99">
        <v>19.833730820995999</v>
      </c>
      <c r="J130" s="99">
        <v>19.551222222222201</v>
      </c>
      <c r="K130" s="99">
        <v>19.551222222222201</v>
      </c>
      <c r="L130" s="99">
        <v>17.844526881720402</v>
      </c>
      <c r="M130" s="99">
        <v>17.725444444444399</v>
      </c>
      <c r="N130" s="99">
        <v>18.2074623655914</v>
      </c>
      <c r="O130" s="99">
        <v>17.399288888888901</v>
      </c>
      <c r="P130" s="99">
        <v>17.318833333333298</v>
      </c>
      <c r="Q130" s="99">
        <v>17.2071111111111</v>
      </c>
      <c r="R130" s="99">
        <v>19.458121004566198</v>
      </c>
    </row>
    <row r="131" spans="2:20" hidden="1" outlineLevel="1" collapsed="1" x14ac:dyDescent="0.25">
      <c r="B131" s="671"/>
      <c r="C131" s="97" t="s">
        <v>182</v>
      </c>
      <c r="D131" s="99">
        <v>28.3848387096774</v>
      </c>
      <c r="E131" s="99">
        <v>28.637380027739301</v>
      </c>
      <c r="F131" s="99">
        <v>30.428935483871001</v>
      </c>
      <c r="G131" s="99">
        <v>30.745849462365602</v>
      </c>
      <c r="H131" s="99">
        <v>30.381285714285699</v>
      </c>
      <c r="I131" s="99">
        <v>30.108301480484499</v>
      </c>
      <c r="J131" s="99">
        <v>29.693955555555601</v>
      </c>
      <c r="K131" s="99">
        <v>29.693955555555601</v>
      </c>
      <c r="L131" s="99">
        <v>28.569311827957002</v>
      </c>
      <c r="M131" s="99">
        <v>27.341000000000001</v>
      </c>
      <c r="N131" s="99">
        <v>27.9019032258065</v>
      </c>
      <c r="O131" s="99">
        <v>27.8462</v>
      </c>
      <c r="P131" s="99">
        <v>27.725625000000001</v>
      </c>
      <c r="Q131" s="99">
        <v>28.356999999999999</v>
      </c>
      <c r="R131" s="99">
        <v>29.022222260273999</v>
      </c>
    </row>
    <row r="132" spans="2:20" hidden="1" outlineLevel="1" collapsed="1" x14ac:dyDescent="0.25">
      <c r="B132" s="671"/>
      <c r="C132" s="97" t="s">
        <v>183</v>
      </c>
      <c r="D132" s="98">
        <v>1.7796451612903199</v>
      </c>
      <c r="E132" s="98">
        <v>1.78680859916782</v>
      </c>
      <c r="F132" s="98">
        <v>1.9318387096774201</v>
      </c>
      <c r="G132" s="98">
        <v>1.9135376344085999</v>
      </c>
      <c r="H132" s="98">
        <v>1.8545714285714301</v>
      </c>
      <c r="I132" s="98">
        <v>1.8241332436069999</v>
      </c>
      <c r="J132" s="98">
        <v>1.75902222222222</v>
      </c>
      <c r="K132" s="98">
        <v>1.75902222222222</v>
      </c>
      <c r="L132" s="98">
        <v>1.5474193548387101</v>
      </c>
      <c r="M132" s="98">
        <v>1.5254444444444399</v>
      </c>
      <c r="N132" s="98">
        <v>1.4977419354838699</v>
      </c>
      <c r="O132" s="98">
        <v>1.5551555555555601</v>
      </c>
      <c r="P132" s="98">
        <v>1.55508333333333</v>
      </c>
      <c r="Q132" s="98">
        <v>0.705666666666667</v>
      </c>
      <c r="R132" s="98">
        <v>1.64045799086758</v>
      </c>
    </row>
    <row r="133" spans="2:20" hidden="1" outlineLevel="1" collapsed="1" x14ac:dyDescent="0.25">
      <c r="B133" s="521" t="s">
        <v>54</v>
      </c>
      <c r="C133" s="97" t="s">
        <v>54</v>
      </c>
      <c r="D133" s="102" t="s">
        <v>54</v>
      </c>
      <c r="E133" s="102" t="s">
        <v>54</v>
      </c>
      <c r="F133" s="102" t="s">
        <v>54</v>
      </c>
      <c r="G133" s="102" t="s">
        <v>54</v>
      </c>
      <c r="H133" s="102" t="s">
        <v>54</v>
      </c>
      <c r="I133" s="102" t="s">
        <v>54</v>
      </c>
      <c r="J133" s="102" t="s">
        <v>54</v>
      </c>
      <c r="K133" s="102" t="s">
        <v>54</v>
      </c>
      <c r="L133" s="102" t="s">
        <v>54</v>
      </c>
      <c r="M133" s="102" t="s">
        <v>54</v>
      </c>
      <c r="N133" s="102" t="s">
        <v>54</v>
      </c>
      <c r="O133" s="102" t="s">
        <v>54</v>
      </c>
      <c r="P133" s="102" t="s">
        <v>54</v>
      </c>
      <c r="Q133" s="102" t="s">
        <v>54</v>
      </c>
      <c r="R133" s="102" t="s">
        <v>54</v>
      </c>
    </row>
    <row r="134" spans="2:20" collapsed="1" x14ac:dyDescent="0.25">
      <c r="B134" s="94">
        <v>4</v>
      </c>
      <c r="C134" s="95" t="s">
        <v>184</v>
      </c>
      <c r="D134" s="120">
        <v>122.76851612903199</v>
      </c>
      <c r="E134" s="121">
        <v>9.6641484049930693</v>
      </c>
      <c r="F134" s="119">
        <v>10.8123548387097</v>
      </c>
      <c r="G134" s="121">
        <v>8.3913870967741904</v>
      </c>
      <c r="H134" s="119">
        <v>18.024571428571399</v>
      </c>
      <c r="I134" s="119">
        <v>60.949438761776598</v>
      </c>
      <c r="J134" s="120">
        <v>234.10075555555599</v>
      </c>
      <c r="K134" s="120">
        <v>234.10075555555599</v>
      </c>
      <c r="L134" s="120">
        <v>345.022365591398</v>
      </c>
      <c r="M134" s="120">
        <v>394.61533333333301</v>
      </c>
      <c r="N134" s="120">
        <v>427.19517204301098</v>
      </c>
      <c r="O134" s="120">
        <v>325.66122222222202</v>
      </c>
      <c r="P134" s="120">
        <v>333.35433333333299</v>
      </c>
      <c r="Q134" s="120">
        <v>286.01333333333298</v>
      </c>
      <c r="R134" s="120">
        <v>188.170581278539</v>
      </c>
      <c r="T134" s="520" t="s">
        <v>386</v>
      </c>
    </row>
    <row r="135" spans="2:20" hidden="1" outlineLevel="1" collapsed="1" x14ac:dyDescent="0.25">
      <c r="B135" s="673" t="s">
        <v>54</v>
      </c>
      <c r="C135" s="97" t="s">
        <v>63</v>
      </c>
      <c r="D135" s="98">
        <v>0</v>
      </c>
      <c r="E135" s="98">
        <v>0</v>
      </c>
      <c r="F135" s="98">
        <v>0</v>
      </c>
      <c r="G135" s="98">
        <v>0</v>
      </c>
      <c r="H135" s="98">
        <v>0</v>
      </c>
      <c r="I135" s="98">
        <v>0</v>
      </c>
      <c r="J135" s="98">
        <v>0</v>
      </c>
      <c r="K135" s="98">
        <v>0</v>
      </c>
      <c r="L135" s="98">
        <v>0</v>
      </c>
      <c r="M135" s="98">
        <v>0</v>
      </c>
      <c r="N135" s="98">
        <v>0</v>
      </c>
      <c r="O135" s="98">
        <v>0</v>
      </c>
      <c r="P135" s="98">
        <v>0</v>
      </c>
      <c r="Q135" s="98">
        <v>0</v>
      </c>
      <c r="R135" s="98">
        <v>0</v>
      </c>
    </row>
    <row r="136" spans="2:20" hidden="1" outlineLevel="1" collapsed="1" x14ac:dyDescent="0.25">
      <c r="B136" s="671"/>
      <c r="C136" s="97" t="s">
        <v>185</v>
      </c>
      <c r="D136" s="100">
        <v>107.45672043010801</v>
      </c>
      <c r="E136" s="98">
        <v>8.3146962552011097</v>
      </c>
      <c r="F136" s="98">
        <v>9.6835053763440904</v>
      </c>
      <c r="G136" s="98">
        <v>7.1599032258064499</v>
      </c>
      <c r="H136" s="99">
        <v>16.837678160919499</v>
      </c>
      <c r="I136" s="99">
        <v>59.228903095558501</v>
      </c>
      <c r="J136" s="100">
        <v>214.68448888888901</v>
      </c>
      <c r="K136" s="100">
        <v>214.68448888888901</v>
      </c>
      <c r="L136" s="100">
        <v>283.77378494623701</v>
      </c>
      <c r="M136" s="100">
        <v>297.70677777777797</v>
      </c>
      <c r="N136" s="100">
        <v>317.32506451612898</v>
      </c>
      <c r="O136" s="100">
        <v>231.22986666666699</v>
      </c>
      <c r="P136" s="100">
        <v>229.86924999999999</v>
      </c>
      <c r="Q136" s="100">
        <v>223.6326</v>
      </c>
      <c r="R136" s="100">
        <v>148.32280999544599</v>
      </c>
    </row>
    <row r="137" spans="2:20" hidden="1" outlineLevel="1" collapsed="1" x14ac:dyDescent="0.25">
      <c r="B137" s="671"/>
      <c r="C137" s="97" t="s">
        <v>186</v>
      </c>
      <c r="D137" s="98">
        <v>4.2982473118279598</v>
      </c>
      <c r="E137" s="98">
        <v>0.17422607489597799</v>
      </c>
      <c r="F137" s="98">
        <v>0.13561290322580599</v>
      </c>
      <c r="G137" s="98">
        <v>0.14120430107526899</v>
      </c>
      <c r="H137" s="98">
        <v>0.13997701149425301</v>
      </c>
      <c r="I137" s="98">
        <v>0.30351278600269199</v>
      </c>
      <c r="J137" s="98">
        <v>4.45295555555556</v>
      </c>
      <c r="K137" s="98">
        <v>4.45295555555556</v>
      </c>
      <c r="L137" s="99">
        <v>13.3225483870968</v>
      </c>
      <c r="M137" s="99">
        <v>19.434555555555601</v>
      </c>
      <c r="N137" s="99">
        <v>23.860301075268801</v>
      </c>
      <c r="O137" s="99">
        <v>22.4502666666667</v>
      </c>
      <c r="P137" s="99">
        <v>22.454249999999998</v>
      </c>
      <c r="Q137" s="99">
        <v>13.5762</v>
      </c>
      <c r="R137" s="98">
        <v>8.5604324908925307</v>
      </c>
    </row>
    <row r="138" spans="2:20" hidden="1" outlineLevel="1" collapsed="1" x14ac:dyDescent="0.25">
      <c r="B138" s="671"/>
      <c r="C138" s="97" t="s">
        <v>187</v>
      </c>
      <c r="D138" s="98">
        <v>1.2532473118279599</v>
      </c>
      <c r="E138" s="98">
        <v>3.4116504854368901E-2</v>
      </c>
      <c r="F138" s="98">
        <v>1.2311827956989201E-2</v>
      </c>
      <c r="G138" s="98">
        <v>1.00860215053763E-2</v>
      </c>
      <c r="H138" s="98">
        <v>1.1126436781609199E-2</v>
      </c>
      <c r="I138" s="98">
        <v>8.7604306864064608E-3</v>
      </c>
      <c r="J138" s="98">
        <v>3.68888888888889E-3</v>
      </c>
      <c r="K138" s="98">
        <v>3.68888888888889E-3</v>
      </c>
      <c r="L138" s="98">
        <v>1.1608817204301101</v>
      </c>
      <c r="M138" s="98">
        <v>1.4003333333333301</v>
      </c>
      <c r="N138" s="98">
        <v>1.4282043010752701</v>
      </c>
      <c r="O138" s="98">
        <v>1.4662666666666699</v>
      </c>
      <c r="P138" s="98">
        <v>1.4662500000000001</v>
      </c>
      <c r="Q138" s="98">
        <v>1.4061999999999999</v>
      </c>
      <c r="R138" s="98">
        <v>0.68630088797814204</v>
      </c>
    </row>
    <row r="139" spans="2:20" hidden="1" outlineLevel="1" collapsed="1" x14ac:dyDescent="0.25">
      <c r="B139" s="671"/>
      <c r="C139" s="97" t="s">
        <v>188</v>
      </c>
      <c r="D139" s="98">
        <v>0.25788172043010799</v>
      </c>
      <c r="E139" s="98">
        <v>0.13978085991678199</v>
      </c>
      <c r="F139" s="98">
        <v>0.13768817204301101</v>
      </c>
      <c r="G139" s="98">
        <v>0.137645161290323</v>
      </c>
      <c r="H139" s="98">
        <v>0.136275862068966</v>
      </c>
      <c r="I139" s="98">
        <v>0.13423956931359399</v>
      </c>
      <c r="J139" s="98">
        <v>0.162422222222222</v>
      </c>
      <c r="K139" s="98">
        <v>0.162422222222222</v>
      </c>
      <c r="L139" s="98">
        <v>0.63506451612903203</v>
      </c>
      <c r="M139" s="98">
        <v>1.1135555555555601</v>
      </c>
      <c r="N139" s="98">
        <v>2.6126344086021498</v>
      </c>
      <c r="O139" s="98">
        <v>2.4964888888888899</v>
      </c>
      <c r="P139" s="98">
        <v>2.4949166666666698</v>
      </c>
      <c r="Q139" s="98">
        <v>1.18146666666667</v>
      </c>
      <c r="R139" s="98">
        <v>0.76667964480874295</v>
      </c>
    </row>
    <row r="140" spans="2:20" hidden="1" outlineLevel="1" collapsed="1" x14ac:dyDescent="0.25">
      <c r="B140" s="671"/>
      <c r="C140" s="97" t="s">
        <v>189</v>
      </c>
      <c r="D140" s="98">
        <v>0.170763440860215</v>
      </c>
      <c r="E140" s="98">
        <v>0.121335644937587</v>
      </c>
      <c r="F140" s="98">
        <v>0.12792473118279599</v>
      </c>
      <c r="G140" s="98">
        <v>0.143763440860215</v>
      </c>
      <c r="H140" s="98">
        <v>0.13370114942528699</v>
      </c>
      <c r="I140" s="98">
        <v>0.111200538358008</v>
      </c>
      <c r="J140" s="98">
        <v>1.17268888888889</v>
      </c>
      <c r="K140" s="98">
        <v>1.17268888888889</v>
      </c>
      <c r="L140" s="98">
        <v>2.4251505376344098</v>
      </c>
      <c r="M140" s="98">
        <v>3.27155555555556</v>
      </c>
      <c r="N140" s="98">
        <v>3.6386774193548401</v>
      </c>
      <c r="O140" s="98">
        <v>3.3994</v>
      </c>
      <c r="P140" s="98">
        <v>3.3992499999999999</v>
      </c>
      <c r="Q140" s="98">
        <v>1.2064666666666699</v>
      </c>
      <c r="R140" s="98">
        <v>1.3321312613843399</v>
      </c>
    </row>
    <row r="141" spans="2:20" hidden="1" outlineLevel="1" collapsed="1" x14ac:dyDescent="0.25">
      <c r="B141" s="671"/>
      <c r="C141" s="97" t="s">
        <v>190</v>
      </c>
      <c r="D141" s="98">
        <v>4.62884946236559</v>
      </c>
      <c r="E141" s="98">
        <v>0.23267128987517299</v>
      </c>
      <c r="F141" s="98">
        <v>0.24676344086021501</v>
      </c>
      <c r="G141" s="98">
        <v>0.30484946236559102</v>
      </c>
      <c r="H141" s="98">
        <v>0.28285057471264402</v>
      </c>
      <c r="I141" s="98">
        <v>0.232078061911171</v>
      </c>
      <c r="J141" s="99">
        <v>10.004</v>
      </c>
      <c r="K141" s="99">
        <v>10.004</v>
      </c>
      <c r="L141" s="99">
        <v>33.345817204301099</v>
      </c>
      <c r="M141" s="99">
        <v>54.578888888888898</v>
      </c>
      <c r="N141" s="99">
        <v>56.7557634408602</v>
      </c>
      <c r="O141" s="99">
        <v>48.3508</v>
      </c>
      <c r="P141" s="99">
        <v>48.350999999999999</v>
      </c>
      <c r="Q141" s="99">
        <v>31.707533333333298</v>
      </c>
      <c r="R141" s="99">
        <v>20.119429644808701</v>
      </c>
    </row>
    <row r="142" spans="2:20" hidden="1" outlineLevel="1" collapsed="1" x14ac:dyDescent="0.25">
      <c r="B142" s="671"/>
      <c r="C142" s="97" t="s">
        <v>191</v>
      </c>
      <c r="D142" s="98">
        <v>6.0268817204301099E-2</v>
      </c>
      <c r="E142" s="98">
        <v>2E-3</v>
      </c>
      <c r="F142" s="98">
        <v>2E-3</v>
      </c>
      <c r="G142" s="98">
        <v>2E-3</v>
      </c>
      <c r="H142" s="98">
        <v>2E-3</v>
      </c>
      <c r="I142" s="98">
        <v>3.0000000000000001E-3</v>
      </c>
      <c r="J142" s="98">
        <v>0.159088888888889</v>
      </c>
      <c r="K142" s="98">
        <v>0.159088888888889</v>
      </c>
      <c r="L142" s="98">
        <v>0.59466666666666701</v>
      </c>
      <c r="M142" s="98">
        <v>0.843444444444444</v>
      </c>
      <c r="N142" s="98">
        <v>0.99651612903225795</v>
      </c>
      <c r="O142" s="98">
        <v>0.81137777777777798</v>
      </c>
      <c r="P142" s="98">
        <v>0.81133333333333302</v>
      </c>
      <c r="Q142" s="98">
        <v>0.35146666666666698</v>
      </c>
      <c r="R142" s="98">
        <v>0.32049715391621098</v>
      </c>
    </row>
    <row r="143" spans="2:20" hidden="1" outlineLevel="1" collapsed="1" x14ac:dyDescent="0.25">
      <c r="B143" s="671"/>
      <c r="C143" s="97" t="s">
        <v>192</v>
      </c>
      <c r="D143" s="98">
        <v>0.36211827956989201</v>
      </c>
      <c r="E143" s="98">
        <v>0.21799306518723999</v>
      </c>
      <c r="F143" s="98">
        <v>0.225903225806452</v>
      </c>
      <c r="G143" s="98">
        <v>0.235236559139785</v>
      </c>
      <c r="H143" s="98">
        <v>0.234770114942529</v>
      </c>
      <c r="I143" s="98">
        <v>0.22679676985195199</v>
      </c>
      <c r="J143" s="98">
        <v>0.28971111111111097</v>
      </c>
      <c r="K143" s="98">
        <v>0.28971111111111097</v>
      </c>
      <c r="L143" s="98">
        <v>0.71486021505376296</v>
      </c>
      <c r="M143" s="98">
        <v>1.0740000000000001</v>
      </c>
      <c r="N143" s="98">
        <v>1.8420752688172</v>
      </c>
      <c r="O143" s="98">
        <v>1.79755555555556</v>
      </c>
      <c r="P143" s="98">
        <v>1.7964166666666701</v>
      </c>
      <c r="Q143" s="98">
        <v>1.0069999999999999</v>
      </c>
      <c r="R143" s="98">
        <v>0.68850216302367895</v>
      </c>
    </row>
    <row r="144" spans="2:20" hidden="1" outlineLevel="1" collapsed="1" x14ac:dyDescent="0.25">
      <c r="B144" s="671"/>
      <c r="C144" s="97" t="s">
        <v>193</v>
      </c>
      <c r="D144" s="98">
        <v>0.84029032258064495</v>
      </c>
      <c r="E144" s="98">
        <v>5.04521497919556E-2</v>
      </c>
      <c r="F144" s="98">
        <v>5.7010752688172003E-2</v>
      </c>
      <c r="G144" s="98">
        <v>5.7795698924731201E-2</v>
      </c>
      <c r="H144" s="98">
        <v>5.8574712643678202E-2</v>
      </c>
      <c r="I144" s="98">
        <v>0.10527590847913899</v>
      </c>
      <c r="J144" s="98">
        <v>0.68413333333333304</v>
      </c>
      <c r="K144" s="98">
        <v>0.68413333333333304</v>
      </c>
      <c r="L144" s="98">
        <v>3.1739784946236602</v>
      </c>
      <c r="M144" s="98">
        <v>3.8959999999999999</v>
      </c>
      <c r="N144" s="98">
        <v>5.2795053763440896</v>
      </c>
      <c r="O144" s="98">
        <v>5.3694666666666704</v>
      </c>
      <c r="P144" s="98">
        <v>5.3730000000000002</v>
      </c>
      <c r="Q144" s="98">
        <v>3.2686000000000002</v>
      </c>
      <c r="R144" s="98">
        <v>1.91287295081967</v>
      </c>
    </row>
    <row r="145" spans="2:20" hidden="1" outlineLevel="1" collapsed="1" x14ac:dyDescent="0.25">
      <c r="B145" s="671"/>
      <c r="C145" s="97" t="s">
        <v>194</v>
      </c>
      <c r="D145" s="98">
        <v>0.37393548387096798</v>
      </c>
      <c r="E145" s="98">
        <v>8.1657420249653306E-2</v>
      </c>
      <c r="F145" s="98">
        <v>2.85376344086022E-2</v>
      </c>
      <c r="G145" s="98">
        <v>3.0559139784946201E-2</v>
      </c>
      <c r="H145" s="98">
        <v>2.8149425287356301E-2</v>
      </c>
      <c r="I145" s="98">
        <v>4.8039030955585503E-2</v>
      </c>
      <c r="J145" s="98">
        <v>0.168244444444444</v>
      </c>
      <c r="K145" s="98">
        <v>0.168244444444444</v>
      </c>
      <c r="L145" s="98">
        <v>0.84456989247311798</v>
      </c>
      <c r="M145" s="98">
        <v>1.46922222222222</v>
      </c>
      <c r="N145" s="98">
        <v>2.3862473118279599</v>
      </c>
      <c r="O145" s="98">
        <v>2.3619333333333299</v>
      </c>
      <c r="P145" s="98">
        <v>2.3652500000000001</v>
      </c>
      <c r="Q145" s="98">
        <v>1.2852666666666701</v>
      </c>
      <c r="R145" s="98">
        <v>0.76309016393442597</v>
      </c>
    </row>
    <row r="146" spans="2:20" hidden="1" outlineLevel="1" collapsed="1" x14ac:dyDescent="0.25">
      <c r="B146" s="671"/>
      <c r="C146" s="97" t="s">
        <v>195</v>
      </c>
      <c r="D146" s="98">
        <v>1.45775268817204</v>
      </c>
      <c r="E146" s="98">
        <v>3.8445214979195598E-2</v>
      </c>
      <c r="F146" s="98">
        <v>4.86129032258064E-2</v>
      </c>
      <c r="G146" s="98">
        <v>4.6440860215053802E-2</v>
      </c>
      <c r="H146" s="98">
        <v>6.12758620689655E-2</v>
      </c>
      <c r="I146" s="98">
        <v>5.0197846567967698E-2</v>
      </c>
      <c r="J146" s="98">
        <v>0.309644444444444</v>
      </c>
      <c r="K146" s="98">
        <v>0.309644444444444</v>
      </c>
      <c r="L146" s="98">
        <v>2.6880430107526898</v>
      </c>
      <c r="M146" s="98">
        <v>6.9227777777777799</v>
      </c>
      <c r="N146" s="98">
        <v>7.3543333333333303</v>
      </c>
      <c r="O146" s="98">
        <v>6.8427555555555504</v>
      </c>
      <c r="P146" s="98">
        <v>6.8454166666666696</v>
      </c>
      <c r="Q146" s="98">
        <v>4.4435333333333302</v>
      </c>
      <c r="R146" s="98">
        <v>2.5311020036429901</v>
      </c>
    </row>
    <row r="147" spans="2:20" hidden="1" outlineLevel="1" collapsed="1" x14ac:dyDescent="0.25">
      <c r="B147" s="671"/>
      <c r="C147" s="97" t="s">
        <v>196</v>
      </c>
      <c r="D147" s="98">
        <v>1.6073225806451601</v>
      </c>
      <c r="E147" s="98">
        <v>0.25677392510402203</v>
      </c>
      <c r="F147" s="98">
        <v>0.10648387096774201</v>
      </c>
      <c r="G147" s="98">
        <v>0.12190322580645201</v>
      </c>
      <c r="H147" s="98">
        <v>9.8655172413793096E-2</v>
      </c>
      <c r="I147" s="98">
        <v>0.49743472409152101</v>
      </c>
      <c r="J147" s="98">
        <v>2.0096888888888902</v>
      </c>
      <c r="K147" s="98">
        <v>2.0096888888888902</v>
      </c>
      <c r="L147" s="98">
        <v>2.343</v>
      </c>
      <c r="M147" s="98">
        <v>2.90422222222222</v>
      </c>
      <c r="N147" s="98">
        <v>3.7158494623655902</v>
      </c>
      <c r="O147" s="98">
        <v>3.7532444444444399</v>
      </c>
      <c r="P147" s="98">
        <v>3.7533333333333299</v>
      </c>
      <c r="Q147" s="98">
        <v>2.9472</v>
      </c>
      <c r="R147" s="98">
        <v>1.7018888888888899</v>
      </c>
    </row>
    <row r="148" spans="2:20" hidden="1" outlineLevel="1" collapsed="1" x14ac:dyDescent="0.25">
      <c r="B148" s="521" t="s">
        <v>54</v>
      </c>
      <c r="C148" s="97" t="s">
        <v>54</v>
      </c>
      <c r="D148" s="102" t="s">
        <v>54</v>
      </c>
      <c r="E148" s="102" t="s">
        <v>54</v>
      </c>
      <c r="F148" s="102" t="s">
        <v>54</v>
      </c>
      <c r="G148" s="102" t="s">
        <v>54</v>
      </c>
      <c r="H148" s="102" t="s">
        <v>54</v>
      </c>
      <c r="I148" s="102" t="s">
        <v>54</v>
      </c>
      <c r="J148" s="102" t="s">
        <v>54</v>
      </c>
      <c r="K148" s="102" t="s">
        <v>54</v>
      </c>
      <c r="L148" s="102" t="s">
        <v>54</v>
      </c>
      <c r="M148" s="102" t="s">
        <v>54</v>
      </c>
      <c r="N148" s="102" t="s">
        <v>54</v>
      </c>
      <c r="O148" s="102" t="s">
        <v>54</v>
      </c>
      <c r="P148" s="102" t="s">
        <v>54</v>
      </c>
      <c r="Q148" s="102" t="s">
        <v>54</v>
      </c>
      <c r="R148" s="102" t="s">
        <v>54</v>
      </c>
    </row>
    <row r="149" spans="2:20" collapsed="1" x14ac:dyDescent="0.25">
      <c r="B149" s="94">
        <v>5</v>
      </c>
      <c r="C149" s="95" t="s">
        <v>197</v>
      </c>
      <c r="D149" s="103">
        <v>0</v>
      </c>
      <c r="E149" s="103">
        <v>0</v>
      </c>
      <c r="F149" s="103">
        <v>0</v>
      </c>
      <c r="G149" s="103">
        <v>0</v>
      </c>
      <c r="H149" s="103">
        <v>0</v>
      </c>
      <c r="I149" s="103">
        <v>0</v>
      </c>
      <c r="J149" s="103">
        <v>0</v>
      </c>
      <c r="K149" s="103">
        <v>0</v>
      </c>
      <c r="L149" s="103">
        <v>0</v>
      </c>
      <c r="M149" s="103">
        <v>0</v>
      </c>
      <c r="N149" s="103">
        <v>0</v>
      </c>
      <c r="O149" s="103">
        <v>0</v>
      </c>
      <c r="P149" s="103">
        <v>0</v>
      </c>
      <c r="Q149" s="103">
        <v>0</v>
      </c>
      <c r="R149" s="103">
        <v>0</v>
      </c>
    </row>
    <row r="150" spans="2:20" hidden="1" outlineLevel="1" collapsed="1" x14ac:dyDescent="0.25">
      <c r="B150" s="673" t="s">
        <v>54</v>
      </c>
      <c r="C150" s="97" t="s">
        <v>63</v>
      </c>
      <c r="D150" s="98">
        <v>0</v>
      </c>
      <c r="E150" s="98">
        <v>0</v>
      </c>
      <c r="F150" s="98">
        <v>0</v>
      </c>
      <c r="G150" s="98">
        <v>0</v>
      </c>
      <c r="H150" s="98">
        <v>0</v>
      </c>
      <c r="I150" s="98">
        <v>0</v>
      </c>
      <c r="J150" s="98">
        <v>0</v>
      </c>
      <c r="K150" s="98">
        <v>0</v>
      </c>
      <c r="L150" s="98">
        <v>0</v>
      </c>
      <c r="M150" s="98">
        <v>0</v>
      </c>
      <c r="N150" s="98">
        <v>0</v>
      </c>
      <c r="O150" s="98">
        <v>0</v>
      </c>
      <c r="P150" s="98">
        <v>0</v>
      </c>
      <c r="Q150" s="98">
        <v>0</v>
      </c>
      <c r="R150" s="98">
        <v>0</v>
      </c>
    </row>
    <row r="151" spans="2:20" ht="22.5" hidden="1" outlineLevel="1" collapsed="1" x14ac:dyDescent="0.25">
      <c r="B151" s="671"/>
      <c r="C151" s="97" t="s">
        <v>198</v>
      </c>
      <c r="D151" s="98">
        <v>0</v>
      </c>
      <c r="E151" s="98">
        <v>0</v>
      </c>
      <c r="F151" s="98">
        <v>0</v>
      </c>
      <c r="G151" s="98">
        <v>0</v>
      </c>
      <c r="H151" s="98">
        <v>0</v>
      </c>
      <c r="I151" s="98">
        <v>0</v>
      </c>
      <c r="J151" s="98">
        <v>0</v>
      </c>
      <c r="K151" s="98">
        <v>0</v>
      </c>
      <c r="L151" s="98">
        <v>0</v>
      </c>
      <c r="M151" s="98">
        <v>0</v>
      </c>
      <c r="N151" s="98">
        <v>0</v>
      </c>
      <c r="O151" s="98">
        <v>0</v>
      </c>
      <c r="P151" s="98">
        <v>0</v>
      </c>
      <c r="Q151" s="98">
        <v>0</v>
      </c>
      <c r="R151" s="98">
        <v>0</v>
      </c>
    </row>
    <row r="152" spans="2:20" hidden="1" outlineLevel="1" collapsed="1" x14ac:dyDescent="0.25">
      <c r="B152" s="521" t="s">
        <v>54</v>
      </c>
      <c r="C152" s="97" t="s">
        <v>54</v>
      </c>
      <c r="D152" s="102" t="s">
        <v>54</v>
      </c>
      <c r="E152" s="102" t="s">
        <v>54</v>
      </c>
      <c r="F152" s="102" t="s">
        <v>54</v>
      </c>
      <c r="G152" s="102" t="s">
        <v>54</v>
      </c>
      <c r="H152" s="102" t="s">
        <v>54</v>
      </c>
      <c r="I152" s="102" t="s">
        <v>54</v>
      </c>
      <c r="J152" s="102" t="s">
        <v>54</v>
      </c>
      <c r="K152" s="102" t="s">
        <v>54</v>
      </c>
      <c r="L152" s="102" t="s">
        <v>54</v>
      </c>
      <c r="M152" s="102" t="s">
        <v>54</v>
      </c>
      <c r="N152" s="102" t="s">
        <v>54</v>
      </c>
      <c r="O152" s="102" t="s">
        <v>54</v>
      </c>
      <c r="P152" s="102" t="s">
        <v>54</v>
      </c>
      <c r="Q152" s="102" t="s">
        <v>54</v>
      </c>
      <c r="R152" s="102" t="s">
        <v>54</v>
      </c>
    </row>
    <row r="153" spans="2:20" collapsed="1" x14ac:dyDescent="0.25">
      <c r="B153" s="521" t="s">
        <v>54</v>
      </c>
      <c r="C153" s="97" t="s">
        <v>54</v>
      </c>
      <c r="D153" s="102" t="s">
        <v>54</v>
      </c>
      <c r="E153" s="102" t="s">
        <v>54</v>
      </c>
      <c r="F153" s="102" t="s">
        <v>54</v>
      </c>
      <c r="G153" s="102" t="s">
        <v>54</v>
      </c>
      <c r="H153" s="102" t="s">
        <v>54</v>
      </c>
      <c r="I153" s="102" t="s">
        <v>54</v>
      </c>
      <c r="J153" s="102" t="s">
        <v>54</v>
      </c>
      <c r="K153" s="102" t="s">
        <v>54</v>
      </c>
      <c r="L153" s="102" t="s">
        <v>54</v>
      </c>
      <c r="M153" s="102" t="s">
        <v>54</v>
      </c>
      <c r="N153" s="102" t="s">
        <v>54</v>
      </c>
      <c r="O153" s="102" t="s">
        <v>54</v>
      </c>
      <c r="P153" s="102" t="s">
        <v>54</v>
      </c>
      <c r="Q153" s="102" t="s">
        <v>54</v>
      </c>
      <c r="R153" s="102" t="s">
        <v>54</v>
      </c>
    </row>
    <row r="154" spans="2:20" x14ac:dyDescent="0.25">
      <c r="B154" s="91">
        <v>6</v>
      </c>
      <c r="C154" s="92" t="s">
        <v>199</v>
      </c>
      <c r="D154" s="179">
        <v>455.80893548387098</v>
      </c>
      <c r="E154" s="179">
        <v>727.41917337031896</v>
      </c>
      <c r="F154" s="179">
        <v>732.33256989247297</v>
      </c>
      <c r="G154" s="179">
        <v>795.73409677419397</v>
      </c>
      <c r="H154" s="179">
        <v>746.932428571429</v>
      </c>
      <c r="I154" s="179">
        <v>711.50301076716005</v>
      </c>
      <c r="J154" s="179">
        <v>365.67935555555601</v>
      </c>
      <c r="K154" s="179">
        <v>365.67935555555601</v>
      </c>
      <c r="L154" s="179">
        <v>132.366086021505</v>
      </c>
      <c r="M154" s="185">
        <v>20.224777777777799</v>
      </c>
      <c r="N154" s="179">
        <v>290.89416129032298</v>
      </c>
      <c r="O154" s="179">
        <v>328.938266666667</v>
      </c>
      <c r="P154" s="179">
        <v>326.97537499999999</v>
      </c>
      <c r="Q154" s="179">
        <v>535.55855555555604</v>
      </c>
      <c r="R154" s="179">
        <v>485.54715536529699</v>
      </c>
      <c r="T154" s="105" t="s">
        <v>323</v>
      </c>
    </row>
    <row r="155" spans="2:20" collapsed="1" x14ac:dyDescent="0.25">
      <c r="B155" s="94">
        <v>7</v>
      </c>
      <c r="C155" s="95" t="s">
        <v>200</v>
      </c>
      <c r="D155" s="96">
        <v>455.80893548387098</v>
      </c>
      <c r="E155" s="96">
        <v>727.41917337031896</v>
      </c>
      <c r="F155" s="96">
        <v>732.33256989247297</v>
      </c>
      <c r="G155" s="96">
        <v>795.73409677419397</v>
      </c>
      <c r="H155" s="96">
        <v>746.932428571429</v>
      </c>
      <c r="I155" s="96">
        <v>711.50301076716005</v>
      </c>
      <c r="J155" s="96">
        <v>365.67935555555601</v>
      </c>
      <c r="K155" s="96">
        <v>365.67935555555601</v>
      </c>
      <c r="L155" s="96">
        <v>132.366086021505</v>
      </c>
      <c r="M155" s="104">
        <v>20.224777777777799</v>
      </c>
      <c r="N155" s="96">
        <v>290.89416129032298</v>
      </c>
      <c r="O155" s="96">
        <v>328.938266666667</v>
      </c>
      <c r="P155" s="96">
        <v>326.97537499999999</v>
      </c>
      <c r="Q155" s="96">
        <v>535.55855555555604</v>
      </c>
      <c r="R155" s="96">
        <v>485.54715536529699</v>
      </c>
      <c r="T155" s="106"/>
    </row>
    <row r="156" spans="2:20" hidden="1" outlineLevel="1" collapsed="1" x14ac:dyDescent="0.25">
      <c r="B156" s="673" t="s">
        <v>54</v>
      </c>
      <c r="C156" s="97" t="s">
        <v>63</v>
      </c>
      <c r="D156" s="98">
        <v>0</v>
      </c>
      <c r="E156" s="98">
        <v>0</v>
      </c>
      <c r="F156" s="98">
        <v>0</v>
      </c>
      <c r="G156" s="98">
        <v>0</v>
      </c>
      <c r="H156" s="98">
        <v>0</v>
      </c>
      <c r="I156" s="98">
        <v>0</v>
      </c>
      <c r="J156" s="98">
        <v>0</v>
      </c>
      <c r="K156" s="98">
        <v>0</v>
      </c>
      <c r="L156" s="98">
        <v>0</v>
      </c>
      <c r="M156" s="98">
        <v>0</v>
      </c>
      <c r="N156" s="98">
        <v>0</v>
      </c>
      <c r="O156" s="98">
        <v>0</v>
      </c>
      <c r="P156" s="98">
        <v>0</v>
      </c>
      <c r="Q156" s="98">
        <v>0</v>
      </c>
      <c r="R156" s="98">
        <v>0</v>
      </c>
    </row>
    <row r="157" spans="2:20" hidden="1" outlineLevel="1" collapsed="1" x14ac:dyDescent="0.25">
      <c r="B157" s="671"/>
      <c r="C157" s="97" t="s">
        <v>201</v>
      </c>
      <c r="D157" s="99">
        <v>39.768849462365601</v>
      </c>
      <c r="E157" s="99">
        <v>45.8336463245492</v>
      </c>
      <c r="F157" s="99">
        <v>61.460322580645197</v>
      </c>
      <c r="G157" s="99">
        <v>67.657752688172096</v>
      </c>
      <c r="H157" s="99">
        <v>59.625827586206903</v>
      </c>
      <c r="I157" s="99">
        <v>55.3369502018842</v>
      </c>
      <c r="J157" s="99">
        <v>37.891911111111099</v>
      </c>
      <c r="K157" s="99">
        <v>37.891911111111099</v>
      </c>
      <c r="L157" s="99">
        <v>28.405989247311801</v>
      </c>
      <c r="M157" s="99">
        <v>20.280333333333299</v>
      </c>
      <c r="N157" s="99">
        <v>41.317548387096799</v>
      </c>
      <c r="O157" s="99">
        <v>31.497755555555599</v>
      </c>
      <c r="P157" s="99">
        <v>31.511666666666699</v>
      </c>
      <c r="Q157" s="99">
        <v>35.757266666666702</v>
      </c>
      <c r="R157" s="99">
        <v>43.745001479963598</v>
      </c>
    </row>
    <row r="158" spans="2:20" hidden="1" outlineLevel="1" collapsed="1" x14ac:dyDescent="0.25">
      <c r="B158" s="671"/>
      <c r="C158" s="97" t="s">
        <v>202</v>
      </c>
      <c r="D158" s="98">
        <v>0</v>
      </c>
      <c r="E158" s="98">
        <v>0</v>
      </c>
      <c r="F158" s="98">
        <v>0</v>
      </c>
      <c r="G158" s="98">
        <v>0</v>
      </c>
      <c r="H158" s="98">
        <v>0</v>
      </c>
      <c r="I158" s="98">
        <v>0</v>
      </c>
      <c r="J158" s="98">
        <v>0</v>
      </c>
      <c r="K158" s="98">
        <v>0</v>
      </c>
      <c r="L158" s="98">
        <v>0</v>
      </c>
      <c r="M158" s="98">
        <v>0</v>
      </c>
      <c r="N158" s="98">
        <v>0</v>
      </c>
      <c r="O158" s="98">
        <v>0</v>
      </c>
      <c r="P158" s="98">
        <v>0</v>
      </c>
      <c r="Q158" s="98">
        <v>0</v>
      </c>
      <c r="R158" s="98">
        <v>0</v>
      </c>
    </row>
    <row r="159" spans="2:20" hidden="1" outlineLevel="1" collapsed="1" x14ac:dyDescent="0.25">
      <c r="B159" s="671"/>
      <c r="C159" s="97" t="s">
        <v>203</v>
      </c>
      <c r="D159" s="100">
        <v>420.41277419354799</v>
      </c>
      <c r="E159" s="100">
        <v>688.695302357836</v>
      </c>
      <c r="F159" s="100">
        <v>677.91578494623604</v>
      </c>
      <c r="G159" s="100">
        <v>735.72177419354796</v>
      </c>
      <c r="H159" s="100">
        <v>668.49227586206905</v>
      </c>
      <c r="I159" s="100">
        <v>663.04113997308195</v>
      </c>
      <c r="J159" s="100">
        <v>331.25044444444399</v>
      </c>
      <c r="K159" s="100">
        <v>331.25044444444399</v>
      </c>
      <c r="L159" s="100">
        <v>105.103333333333</v>
      </c>
      <c r="M159" s="98">
        <v>0</v>
      </c>
      <c r="N159" s="100">
        <v>252.247752688172</v>
      </c>
      <c r="O159" s="100">
        <v>299.47588888888902</v>
      </c>
      <c r="P159" s="100">
        <v>299.60816666666699</v>
      </c>
      <c r="Q159" s="100">
        <v>505.0206</v>
      </c>
      <c r="R159" s="100">
        <v>445.10908105646598</v>
      </c>
    </row>
    <row r="160" spans="2:20" hidden="1" outlineLevel="1" collapsed="1" x14ac:dyDescent="0.25">
      <c r="B160" s="521" t="s">
        <v>54</v>
      </c>
      <c r="C160" s="97" t="s">
        <v>54</v>
      </c>
      <c r="D160" s="102" t="s">
        <v>54</v>
      </c>
      <c r="E160" s="102" t="s">
        <v>54</v>
      </c>
      <c r="F160" s="102" t="s">
        <v>54</v>
      </c>
      <c r="G160" s="102" t="s">
        <v>54</v>
      </c>
      <c r="H160" s="102" t="s">
        <v>54</v>
      </c>
      <c r="I160" s="102" t="s">
        <v>54</v>
      </c>
      <c r="J160" s="102" t="s">
        <v>54</v>
      </c>
      <c r="K160" s="102" t="s">
        <v>54</v>
      </c>
      <c r="L160" s="102" t="s">
        <v>54</v>
      </c>
      <c r="M160" s="102" t="s">
        <v>54</v>
      </c>
      <c r="N160" s="102" t="s">
        <v>54</v>
      </c>
      <c r="O160" s="102" t="s">
        <v>54</v>
      </c>
      <c r="P160" s="102" t="s">
        <v>54</v>
      </c>
      <c r="Q160" s="102" t="s">
        <v>54</v>
      </c>
      <c r="R160" s="102" t="s">
        <v>54</v>
      </c>
    </row>
    <row r="161" spans="2:20" collapsed="1" x14ac:dyDescent="0.25">
      <c r="B161" s="521" t="s">
        <v>54</v>
      </c>
      <c r="C161" s="97" t="s">
        <v>54</v>
      </c>
      <c r="D161" s="102" t="s">
        <v>54</v>
      </c>
      <c r="E161" s="102" t="s">
        <v>54</v>
      </c>
      <c r="F161" s="102" t="s">
        <v>54</v>
      </c>
      <c r="G161" s="102" t="s">
        <v>54</v>
      </c>
      <c r="H161" s="102" t="s">
        <v>54</v>
      </c>
      <c r="I161" s="102" t="s">
        <v>54</v>
      </c>
      <c r="J161" s="102" t="s">
        <v>54</v>
      </c>
      <c r="K161" s="102" t="s">
        <v>54</v>
      </c>
      <c r="L161" s="102" t="s">
        <v>54</v>
      </c>
      <c r="M161" s="102" t="s">
        <v>54</v>
      </c>
      <c r="N161" s="102" t="s">
        <v>54</v>
      </c>
      <c r="O161" s="102" t="s">
        <v>54</v>
      </c>
      <c r="P161" s="102" t="s">
        <v>54</v>
      </c>
      <c r="Q161" s="102" t="s">
        <v>54</v>
      </c>
      <c r="R161" s="102" t="s">
        <v>54</v>
      </c>
    </row>
    <row r="162" spans="2:20" x14ac:dyDescent="0.25">
      <c r="B162" s="91">
        <v>8</v>
      </c>
      <c r="C162" s="92" t="s">
        <v>204</v>
      </c>
      <c r="D162" s="93">
        <v>2575.8126975647501</v>
      </c>
      <c r="E162" s="93">
        <v>3200.50886113656</v>
      </c>
      <c r="F162" s="93">
        <v>3344.3706083360898</v>
      </c>
      <c r="G162" s="93">
        <v>3035.7169607609599</v>
      </c>
      <c r="H162" s="93">
        <v>2827.2113316627301</v>
      </c>
      <c r="I162" s="93">
        <v>2814.9774301584298</v>
      </c>
      <c r="J162" s="93">
        <v>2603.5699068552399</v>
      </c>
      <c r="K162" s="93">
        <v>2420.59093374347</v>
      </c>
      <c r="L162" s="93">
        <v>2822.3414306162899</v>
      </c>
      <c r="M162" s="93">
        <v>2944.91939531353</v>
      </c>
      <c r="N162" s="93">
        <v>2824.0003274989499</v>
      </c>
      <c r="O162" s="93">
        <v>2786.8574142239099</v>
      </c>
      <c r="P162" s="93">
        <v>2711.1398374564401</v>
      </c>
      <c r="Q162" s="93">
        <v>2629.1913476852201</v>
      </c>
      <c r="R162" s="93">
        <v>2857.2435165613201</v>
      </c>
    </row>
    <row r="163" spans="2:20" collapsed="1" x14ac:dyDescent="0.25">
      <c r="B163" s="94">
        <v>9</v>
      </c>
      <c r="C163" s="95" t="s">
        <v>205</v>
      </c>
      <c r="D163" s="180">
        <v>1219.1810967741901</v>
      </c>
      <c r="E163" s="180">
        <v>1421.84297919556</v>
      </c>
      <c r="F163" s="180">
        <v>1626.7100215053799</v>
      </c>
      <c r="G163" s="180">
        <v>1619.2775591397799</v>
      </c>
      <c r="H163" s="180">
        <v>1485.4305714285699</v>
      </c>
      <c r="I163" s="180">
        <v>1371.0350417227501</v>
      </c>
      <c r="J163" s="180">
        <v>1276.4093555555601</v>
      </c>
      <c r="K163" s="180">
        <v>1276.4093555555601</v>
      </c>
      <c r="L163" s="180">
        <v>1240.3036774193499</v>
      </c>
      <c r="M163" s="180">
        <v>1211.6047777777801</v>
      </c>
      <c r="N163" s="180">
        <v>1267.21</v>
      </c>
      <c r="O163" s="180">
        <v>1239.4690000000001</v>
      </c>
      <c r="P163" s="180">
        <v>1239.4690000000001</v>
      </c>
      <c r="Q163" s="180">
        <v>1184.95677777778</v>
      </c>
      <c r="R163" s="180">
        <v>1346.6229260273999</v>
      </c>
      <c r="T163" s="105" t="s">
        <v>323</v>
      </c>
    </row>
    <row r="164" spans="2:20" hidden="1" outlineLevel="1" collapsed="1" x14ac:dyDescent="0.25">
      <c r="B164" s="673" t="s">
        <v>54</v>
      </c>
      <c r="C164" s="97" t="s">
        <v>63</v>
      </c>
      <c r="D164" s="181">
        <v>0</v>
      </c>
      <c r="E164" s="181">
        <v>0</v>
      </c>
      <c r="F164" s="181">
        <v>0</v>
      </c>
      <c r="G164" s="181">
        <v>0</v>
      </c>
      <c r="H164" s="181">
        <v>0</v>
      </c>
      <c r="I164" s="181">
        <v>0</v>
      </c>
      <c r="J164" s="181">
        <v>0</v>
      </c>
      <c r="K164" s="181">
        <v>0</v>
      </c>
      <c r="L164" s="181">
        <v>0</v>
      </c>
      <c r="M164" s="181">
        <v>0</v>
      </c>
      <c r="N164" s="181">
        <v>0</v>
      </c>
      <c r="O164" s="181">
        <v>0</v>
      </c>
      <c r="P164" s="181">
        <v>0</v>
      </c>
      <c r="Q164" s="181">
        <v>0</v>
      </c>
      <c r="R164" s="181">
        <v>0</v>
      </c>
    </row>
    <row r="165" spans="2:20" hidden="1" outlineLevel="1" collapsed="1" x14ac:dyDescent="0.25">
      <c r="B165" s="671"/>
      <c r="C165" s="97" t="s">
        <v>206</v>
      </c>
      <c r="D165" s="182">
        <v>76.942161290322602</v>
      </c>
      <c r="E165" s="182">
        <v>84.282109570041598</v>
      </c>
      <c r="F165" s="182">
        <v>95.881462365591403</v>
      </c>
      <c r="G165" s="183">
        <v>104.16800000000001</v>
      </c>
      <c r="H165" s="182">
        <v>86.4965714285714</v>
      </c>
      <c r="I165" s="182">
        <v>77.045440107671595</v>
      </c>
      <c r="J165" s="182">
        <v>85.622577777777806</v>
      </c>
      <c r="K165" s="182">
        <v>85.622577777777806</v>
      </c>
      <c r="L165" s="183">
        <v>104.16800000000001</v>
      </c>
      <c r="M165" s="183">
        <v>125.987666666667</v>
      </c>
      <c r="N165" s="183">
        <v>147.965</v>
      </c>
      <c r="O165" s="183">
        <v>127.842</v>
      </c>
      <c r="P165" s="183">
        <v>127.842</v>
      </c>
      <c r="Q165" s="182">
        <v>88.069111111111098</v>
      </c>
      <c r="R165" s="182">
        <v>100.53540673516</v>
      </c>
    </row>
    <row r="166" spans="2:20" hidden="1" outlineLevel="1" collapsed="1" x14ac:dyDescent="0.25">
      <c r="B166" s="671"/>
      <c r="C166" s="97" t="s">
        <v>207</v>
      </c>
      <c r="D166" s="182">
        <v>23.1195806451613</v>
      </c>
      <c r="E166" s="182">
        <v>27.403554785020798</v>
      </c>
      <c r="F166" s="182">
        <v>32.805</v>
      </c>
      <c r="G166" s="182">
        <v>33.741999999999997</v>
      </c>
      <c r="H166" s="182">
        <v>30.785</v>
      </c>
      <c r="I166" s="182">
        <v>25.966440107671598</v>
      </c>
      <c r="J166" s="182">
        <v>23.245000000000001</v>
      </c>
      <c r="K166" s="182">
        <v>23.245000000000001</v>
      </c>
      <c r="L166" s="182">
        <v>24.681999999999999</v>
      </c>
      <c r="M166" s="182">
        <v>23.890555555555601</v>
      </c>
      <c r="N166" s="182">
        <v>25.931999999999999</v>
      </c>
      <c r="O166" s="182">
        <v>25.306999999999999</v>
      </c>
      <c r="P166" s="182">
        <v>25.306999999999999</v>
      </c>
      <c r="Q166" s="182">
        <v>21.630555555555599</v>
      </c>
      <c r="R166" s="182">
        <v>26.535080821917798</v>
      </c>
    </row>
    <row r="167" spans="2:20" hidden="1" outlineLevel="1" collapsed="1" x14ac:dyDescent="0.25">
      <c r="B167" s="671"/>
      <c r="C167" s="97" t="s">
        <v>208</v>
      </c>
      <c r="D167" s="183">
        <v>132.00316129032299</v>
      </c>
      <c r="E167" s="183">
        <v>182.258664355062</v>
      </c>
      <c r="F167" s="183">
        <v>219.385849462366</v>
      </c>
      <c r="G167" s="183">
        <v>223.10400000000001</v>
      </c>
      <c r="H167" s="183">
        <v>179.08057142857101</v>
      </c>
      <c r="I167" s="183">
        <v>150.79788021534301</v>
      </c>
      <c r="J167" s="183">
        <v>128.71857777777799</v>
      </c>
      <c r="K167" s="183">
        <v>128.71857777777799</v>
      </c>
      <c r="L167" s="183">
        <v>174.76499999999999</v>
      </c>
      <c r="M167" s="183">
        <v>124.876111111111</v>
      </c>
      <c r="N167" s="183">
        <v>132.00299999999999</v>
      </c>
      <c r="O167" s="183">
        <v>133.863</v>
      </c>
      <c r="P167" s="183">
        <v>133.863</v>
      </c>
      <c r="Q167" s="183">
        <v>113.349111111111</v>
      </c>
      <c r="R167" s="183">
        <v>157.90471073059399</v>
      </c>
    </row>
    <row r="168" spans="2:20" hidden="1" outlineLevel="1" collapsed="1" x14ac:dyDescent="0.25">
      <c r="B168" s="671"/>
      <c r="C168" s="97" t="s">
        <v>209</v>
      </c>
      <c r="D168" s="182">
        <v>32.613580645161299</v>
      </c>
      <c r="E168" s="182">
        <v>33.653554785020802</v>
      </c>
      <c r="F168" s="182">
        <v>36.15</v>
      </c>
      <c r="G168" s="182">
        <v>35.363999999999997</v>
      </c>
      <c r="H168" s="182">
        <v>36.107999999999997</v>
      </c>
      <c r="I168" s="182">
        <v>35.805</v>
      </c>
      <c r="J168" s="182">
        <v>34.918577777777799</v>
      </c>
      <c r="K168" s="182">
        <v>34.918577777777799</v>
      </c>
      <c r="L168" s="182">
        <v>26.326559139784901</v>
      </c>
      <c r="M168" s="182">
        <v>34.106555555555602</v>
      </c>
      <c r="N168" s="182">
        <v>31.434999999999999</v>
      </c>
      <c r="O168" s="182">
        <v>31.827999999999999</v>
      </c>
      <c r="P168" s="182">
        <v>31.827999999999999</v>
      </c>
      <c r="Q168" s="182">
        <v>32.482555555555599</v>
      </c>
      <c r="R168" s="182">
        <v>33.372487671232903</v>
      </c>
    </row>
    <row r="169" spans="2:20" hidden="1" outlineLevel="1" collapsed="1" x14ac:dyDescent="0.25">
      <c r="B169" s="671"/>
      <c r="C169" s="97" t="s">
        <v>210</v>
      </c>
      <c r="D169" s="183">
        <v>206.12532258064499</v>
      </c>
      <c r="E169" s="183">
        <v>220.38921914008299</v>
      </c>
      <c r="F169" s="183">
        <v>228.476849462366</v>
      </c>
      <c r="G169" s="183">
        <v>225.99299999999999</v>
      </c>
      <c r="H169" s="183">
        <v>217.21257142857101</v>
      </c>
      <c r="I169" s="183">
        <v>208.889880215343</v>
      </c>
      <c r="J169" s="183">
        <v>210.43015555555601</v>
      </c>
      <c r="K169" s="183">
        <v>210.43015555555601</v>
      </c>
      <c r="L169" s="183">
        <v>201.15899999999999</v>
      </c>
      <c r="M169" s="183">
        <v>200.16522222222201</v>
      </c>
      <c r="N169" s="183">
        <v>203.642</v>
      </c>
      <c r="O169" s="183">
        <v>203.642</v>
      </c>
      <c r="P169" s="183">
        <v>203.642</v>
      </c>
      <c r="Q169" s="183">
        <v>205.29822222222199</v>
      </c>
      <c r="R169" s="183">
        <v>210.922425570776</v>
      </c>
    </row>
    <row r="170" spans="2:20" hidden="1" outlineLevel="1" collapsed="1" x14ac:dyDescent="0.25">
      <c r="B170" s="671"/>
      <c r="C170" s="97" t="s">
        <v>211</v>
      </c>
      <c r="D170" s="182">
        <v>20.521000000000001</v>
      </c>
      <c r="E170" s="182">
        <v>25.911999999999999</v>
      </c>
      <c r="F170" s="182">
        <v>30.781462365591398</v>
      </c>
      <c r="G170" s="182">
        <v>28.350999999999999</v>
      </c>
      <c r="H170" s="182">
        <v>27.204000000000001</v>
      </c>
      <c r="I170" s="182">
        <v>23.523</v>
      </c>
      <c r="J170" s="182">
        <v>22.042000000000002</v>
      </c>
      <c r="K170" s="182">
        <v>22.042000000000002</v>
      </c>
      <c r="L170" s="182">
        <v>19.170999999999999</v>
      </c>
      <c r="M170" s="182">
        <v>18.414999999999999</v>
      </c>
      <c r="N170" s="182">
        <v>20.521000000000001</v>
      </c>
      <c r="O170" s="182">
        <v>20.251000000000001</v>
      </c>
      <c r="P170" s="182">
        <v>20.251000000000001</v>
      </c>
      <c r="Q170" s="182">
        <v>18.693999999999999</v>
      </c>
      <c r="R170" s="182">
        <v>22.932616095890399</v>
      </c>
    </row>
    <row r="171" spans="2:20" hidden="1" outlineLevel="1" collapsed="1" x14ac:dyDescent="0.25">
      <c r="B171" s="671"/>
      <c r="C171" s="97" t="s">
        <v>212</v>
      </c>
      <c r="D171" s="183">
        <v>104.31474193548399</v>
      </c>
      <c r="E171" s="182">
        <v>102.327109570042</v>
      </c>
      <c r="F171" s="183">
        <v>127.495924731183</v>
      </c>
      <c r="G171" s="183">
        <v>135.22300000000001</v>
      </c>
      <c r="H171" s="183">
        <v>132.601</v>
      </c>
      <c r="I171" s="183">
        <v>118.64044010767201</v>
      </c>
      <c r="J171" s="183">
        <v>107.791577777778</v>
      </c>
      <c r="K171" s="183">
        <v>107.791577777778</v>
      </c>
      <c r="L171" s="182">
        <v>84.997</v>
      </c>
      <c r="M171" s="182">
        <v>87.830555555555506</v>
      </c>
      <c r="N171" s="183">
        <v>104.315</v>
      </c>
      <c r="O171" s="183">
        <v>106.89</v>
      </c>
      <c r="P171" s="183">
        <v>106.89</v>
      </c>
      <c r="Q171" s="182">
        <v>101.138111111111</v>
      </c>
      <c r="R171" s="183">
        <v>109.37788550228299</v>
      </c>
    </row>
    <row r="172" spans="2:20" hidden="1" outlineLevel="1" collapsed="1" x14ac:dyDescent="0.25">
      <c r="B172" s="671"/>
      <c r="C172" s="97" t="s">
        <v>213</v>
      </c>
      <c r="D172" s="182">
        <v>52.855580645161297</v>
      </c>
      <c r="E172" s="182">
        <v>51.632554785020801</v>
      </c>
      <c r="F172" s="182">
        <v>58.493462365591398</v>
      </c>
      <c r="G172" s="182">
        <v>62.722000000000001</v>
      </c>
      <c r="H172" s="182">
        <v>54.617571428571402</v>
      </c>
      <c r="I172" s="182">
        <v>48.692440107671601</v>
      </c>
      <c r="J172" s="182">
        <v>50.247999999999998</v>
      </c>
      <c r="K172" s="182">
        <v>50.247999999999998</v>
      </c>
      <c r="L172" s="182">
        <v>55.674559139785003</v>
      </c>
      <c r="M172" s="182">
        <v>66.269111111111101</v>
      </c>
      <c r="N172" s="182">
        <v>78.930999999999997</v>
      </c>
      <c r="O172" s="182">
        <v>75.406999999999996</v>
      </c>
      <c r="P172" s="182">
        <v>75.406999999999996</v>
      </c>
      <c r="Q172" s="182">
        <v>61.899555555555601</v>
      </c>
      <c r="R172" s="182">
        <v>59.8546533105023</v>
      </c>
    </row>
    <row r="173" spans="2:20" hidden="1" outlineLevel="1" collapsed="1" x14ac:dyDescent="0.25">
      <c r="B173" s="671"/>
      <c r="C173" s="97" t="s">
        <v>214</v>
      </c>
      <c r="D173" s="182">
        <v>55.504580645161298</v>
      </c>
      <c r="E173" s="182">
        <v>68.290109570041594</v>
      </c>
      <c r="F173" s="182">
        <v>76.141462365591394</v>
      </c>
      <c r="G173" s="182">
        <v>76.141000000000005</v>
      </c>
      <c r="H173" s="182">
        <v>71.694000000000003</v>
      </c>
      <c r="I173" s="182">
        <v>64.130440107671603</v>
      </c>
      <c r="J173" s="182">
        <v>59.561</v>
      </c>
      <c r="K173" s="182">
        <v>59.561</v>
      </c>
      <c r="L173" s="182">
        <v>53.37</v>
      </c>
      <c r="M173" s="182">
        <v>51.472555555555601</v>
      </c>
      <c r="N173" s="182">
        <v>49.811999999999998</v>
      </c>
      <c r="O173" s="182">
        <v>49.100999999999999</v>
      </c>
      <c r="P173" s="182">
        <v>49.100999999999999</v>
      </c>
      <c r="Q173" s="182">
        <v>50.737555555555602</v>
      </c>
      <c r="R173" s="182">
        <v>60.437416210045697</v>
      </c>
    </row>
    <row r="174" spans="2:20" hidden="1" outlineLevel="1" collapsed="1" x14ac:dyDescent="0.25">
      <c r="B174" s="671"/>
      <c r="C174" s="97" t="s">
        <v>215</v>
      </c>
      <c r="D174" s="182">
        <v>39.296580645161299</v>
      </c>
      <c r="E174" s="182">
        <v>48.153554785020802</v>
      </c>
      <c r="F174" s="182">
        <v>56.4894623655914</v>
      </c>
      <c r="G174" s="182">
        <v>49.612000000000002</v>
      </c>
      <c r="H174" s="182">
        <v>48.401571428571401</v>
      </c>
      <c r="I174" s="182">
        <v>43.776440107671597</v>
      </c>
      <c r="J174" s="182">
        <v>42.637</v>
      </c>
      <c r="K174" s="182">
        <v>42.637</v>
      </c>
      <c r="L174" s="182">
        <v>36.841000000000001</v>
      </c>
      <c r="M174" s="182">
        <v>34.515555555555601</v>
      </c>
      <c r="N174" s="182">
        <v>32.911000000000001</v>
      </c>
      <c r="O174" s="182">
        <v>33.402000000000001</v>
      </c>
      <c r="P174" s="182">
        <v>33.402000000000001</v>
      </c>
      <c r="Q174" s="182">
        <v>35.023000000000003</v>
      </c>
      <c r="R174" s="182">
        <v>41.719130593607296</v>
      </c>
    </row>
    <row r="175" spans="2:20" hidden="1" outlineLevel="1" collapsed="1" x14ac:dyDescent="0.25">
      <c r="B175" s="671"/>
      <c r="C175" s="97" t="s">
        <v>201</v>
      </c>
      <c r="D175" s="181">
        <v>0</v>
      </c>
      <c r="E175" s="181">
        <v>0</v>
      </c>
      <c r="F175" s="181">
        <v>0</v>
      </c>
      <c r="G175" s="181">
        <v>0</v>
      </c>
      <c r="H175" s="181">
        <v>0</v>
      </c>
      <c r="I175" s="181">
        <v>0</v>
      </c>
      <c r="J175" s="181">
        <v>0</v>
      </c>
      <c r="K175" s="181">
        <v>0</v>
      </c>
      <c r="L175" s="181">
        <v>0</v>
      </c>
      <c r="M175" s="181">
        <v>0</v>
      </c>
      <c r="N175" s="181">
        <v>0</v>
      </c>
      <c r="O175" s="181">
        <v>0</v>
      </c>
      <c r="P175" s="181">
        <v>0</v>
      </c>
      <c r="Q175" s="181">
        <v>0</v>
      </c>
      <c r="R175" s="181">
        <v>0</v>
      </c>
    </row>
    <row r="176" spans="2:20" hidden="1" outlineLevel="1" collapsed="1" x14ac:dyDescent="0.25">
      <c r="B176" s="671"/>
      <c r="C176" s="97" t="s">
        <v>216</v>
      </c>
      <c r="D176" s="182">
        <v>14.164999999999999</v>
      </c>
      <c r="E176" s="182">
        <v>18.847999999999999</v>
      </c>
      <c r="F176" s="182">
        <v>21.62</v>
      </c>
      <c r="G176" s="182">
        <v>21.806000000000001</v>
      </c>
      <c r="H176" s="182">
        <v>19.396999999999998</v>
      </c>
      <c r="I176" s="182">
        <v>17.542999999999999</v>
      </c>
      <c r="J176" s="182">
        <v>15.407</v>
      </c>
      <c r="K176" s="182">
        <v>15.407</v>
      </c>
      <c r="L176" s="182">
        <v>13.233000000000001</v>
      </c>
      <c r="M176" s="182">
        <v>12.132999999999999</v>
      </c>
      <c r="N176" s="182">
        <v>11.742000000000001</v>
      </c>
      <c r="O176" s="182">
        <v>11.928000000000001</v>
      </c>
      <c r="P176" s="182">
        <v>11.928000000000001</v>
      </c>
      <c r="Q176" s="182">
        <v>12.326000000000001</v>
      </c>
      <c r="R176" s="182">
        <v>15.8294174657534</v>
      </c>
    </row>
    <row r="177" spans="2:20" hidden="1" outlineLevel="1" collapsed="1" x14ac:dyDescent="0.25">
      <c r="B177" s="671"/>
      <c r="C177" s="97" t="s">
        <v>217</v>
      </c>
      <c r="D177" s="183">
        <v>325.84106451612899</v>
      </c>
      <c r="E177" s="183">
        <v>377.23988349514599</v>
      </c>
      <c r="F177" s="183">
        <v>425.18323655914003</v>
      </c>
      <c r="G177" s="183">
        <v>417.23555913978498</v>
      </c>
      <c r="H177" s="183">
        <v>387.14914285714298</v>
      </c>
      <c r="I177" s="183">
        <v>354.13276043068601</v>
      </c>
      <c r="J177" s="183">
        <v>320.277733333333</v>
      </c>
      <c r="K177" s="183">
        <v>320.277733333333</v>
      </c>
      <c r="L177" s="183">
        <v>294.05200000000002</v>
      </c>
      <c r="M177" s="183">
        <v>291.534777777778</v>
      </c>
      <c r="N177" s="183">
        <v>282.13099999999997</v>
      </c>
      <c r="O177" s="183">
        <v>282.13099999999997</v>
      </c>
      <c r="P177" s="183">
        <v>282.13099999999997</v>
      </c>
      <c r="Q177" s="183">
        <v>295.64133333333302</v>
      </c>
      <c r="R177" s="183">
        <v>337.49001609588998</v>
      </c>
    </row>
    <row r="178" spans="2:20" hidden="1" outlineLevel="1" collapsed="1" x14ac:dyDescent="0.25">
      <c r="B178" s="671"/>
      <c r="C178" s="97" t="s">
        <v>218</v>
      </c>
      <c r="D178" s="183">
        <v>135.87874193548399</v>
      </c>
      <c r="E178" s="183">
        <v>181.45266435506201</v>
      </c>
      <c r="F178" s="183">
        <v>217.80584946236601</v>
      </c>
      <c r="G178" s="183">
        <v>205.816</v>
      </c>
      <c r="H178" s="183">
        <v>194.68357142857101</v>
      </c>
      <c r="I178" s="183">
        <v>202.091880215343</v>
      </c>
      <c r="J178" s="183">
        <v>175.510155555556</v>
      </c>
      <c r="K178" s="183">
        <v>175.510155555556</v>
      </c>
      <c r="L178" s="183">
        <v>151.864559139785</v>
      </c>
      <c r="M178" s="183">
        <v>140.408111111111</v>
      </c>
      <c r="N178" s="183">
        <v>145.87</v>
      </c>
      <c r="O178" s="183">
        <v>137.87700000000001</v>
      </c>
      <c r="P178" s="183">
        <v>137.87700000000001</v>
      </c>
      <c r="Q178" s="183">
        <v>148.667666666667</v>
      </c>
      <c r="R178" s="183">
        <v>169.711679223744</v>
      </c>
    </row>
    <row r="179" spans="2:20" hidden="1" outlineLevel="1" collapsed="1" x14ac:dyDescent="0.25">
      <c r="B179" s="521" t="s">
        <v>54</v>
      </c>
      <c r="C179" s="97" t="s">
        <v>54</v>
      </c>
      <c r="D179" s="184" t="s">
        <v>54</v>
      </c>
      <c r="E179" s="184" t="s">
        <v>54</v>
      </c>
      <c r="F179" s="184" t="s">
        <v>54</v>
      </c>
      <c r="G179" s="184" t="s">
        <v>54</v>
      </c>
      <c r="H179" s="184" t="s">
        <v>54</v>
      </c>
      <c r="I179" s="184" t="s">
        <v>54</v>
      </c>
      <c r="J179" s="184" t="s">
        <v>54</v>
      </c>
      <c r="K179" s="184" t="s">
        <v>54</v>
      </c>
      <c r="L179" s="184" t="s">
        <v>54</v>
      </c>
      <c r="M179" s="184" t="s">
        <v>54</v>
      </c>
      <c r="N179" s="184" t="s">
        <v>54</v>
      </c>
      <c r="O179" s="184" t="s">
        <v>54</v>
      </c>
      <c r="P179" s="184" t="s">
        <v>54</v>
      </c>
      <c r="Q179" s="184" t="s">
        <v>54</v>
      </c>
      <c r="R179" s="184" t="s">
        <v>54</v>
      </c>
    </row>
    <row r="180" spans="2:20" collapsed="1" x14ac:dyDescent="0.25">
      <c r="B180" s="94">
        <v>10</v>
      </c>
      <c r="C180" s="95" t="s">
        <v>219</v>
      </c>
      <c r="D180" s="180">
        <v>1356.63160079055</v>
      </c>
      <c r="E180" s="180">
        <v>1778.665881941</v>
      </c>
      <c r="F180" s="180">
        <v>1717.6605868307199</v>
      </c>
      <c r="G180" s="180">
        <v>1416.43940162118</v>
      </c>
      <c r="H180" s="180">
        <v>1341.78076023416</v>
      </c>
      <c r="I180" s="180">
        <v>1443.94238843569</v>
      </c>
      <c r="J180" s="180">
        <v>1327.16055129968</v>
      </c>
      <c r="K180" s="180">
        <v>1144.18157818792</v>
      </c>
      <c r="L180" s="180">
        <v>1582.03775319694</v>
      </c>
      <c r="M180" s="180">
        <v>1733.3146175357499</v>
      </c>
      <c r="N180" s="180">
        <v>1556.7903274989501</v>
      </c>
      <c r="O180" s="180">
        <v>1547.3884142239101</v>
      </c>
      <c r="P180" s="180">
        <v>1471.67083745644</v>
      </c>
      <c r="Q180" s="180">
        <v>1444.2345699074499</v>
      </c>
      <c r="R180" s="468">
        <v>1510.62059053392</v>
      </c>
      <c r="T180" s="105" t="s">
        <v>323</v>
      </c>
    </row>
    <row r="181" spans="2:20" hidden="1" outlineLevel="1" collapsed="1" x14ac:dyDescent="0.25">
      <c r="B181" s="673" t="s">
        <v>54</v>
      </c>
      <c r="C181" s="97" t="s">
        <v>63</v>
      </c>
      <c r="D181" s="98">
        <v>0</v>
      </c>
      <c r="E181" s="98">
        <v>0</v>
      </c>
      <c r="F181" s="98">
        <v>0</v>
      </c>
      <c r="G181" s="98">
        <v>0</v>
      </c>
      <c r="H181" s="98">
        <v>0</v>
      </c>
      <c r="I181" s="98">
        <v>0</v>
      </c>
      <c r="J181" s="98">
        <v>0</v>
      </c>
      <c r="K181" s="98">
        <v>0</v>
      </c>
      <c r="L181" s="98">
        <v>0</v>
      </c>
      <c r="M181" s="98">
        <v>0</v>
      </c>
      <c r="N181" s="98">
        <v>0</v>
      </c>
      <c r="O181" s="98">
        <v>0</v>
      </c>
      <c r="P181" s="98">
        <v>0</v>
      </c>
      <c r="Q181" s="98">
        <v>0</v>
      </c>
      <c r="R181" s="98">
        <v>0</v>
      </c>
    </row>
    <row r="182" spans="2:20" hidden="1" outlineLevel="1" collapsed="1" x14ac:dyDescent="0.25">
      <c r="B182" s="671"/>
      <c r="C182" s="97" t="s">
        <v>206</v>
      </c>
      <c r="D182" s="99">
        <v>82.924237330844704</v>
      </c>
      <c r="E182" s="100">
        <v>108.782939596256</v>
      </c>
      <c r="F182" s="100">
        <v>105.04022721134299</v>
      </c>
      <c r="G182" s="99">
        <v>86.566924379617504</v>
      </c>
      <c r="H182" s="99">
        <v>82.061656815508002</v>
      </c>
      <c r="I182" s="99">
        <v>88.291038145003299</v>
      </c>
      <c r="J182" s="99">
        <v>81.129978283304396</v>
      </c>
      <c r="K182" s="99">
        <v>69.973008329561495</v>
      </c>
      <c r="L182" s="100">
        <v>105.98471609218601</v>
      </c>
      <c r="M182" s="100">
        <v>114.594821342003</v>
      </c>
      <c r="N182" s="99">
        <v>95.204120168233899</v>
      </c>
      <c r="O182" s="99">
        <v>94.569830353374797</v>
      </c>
      <c r="P182" s="99">
        <v>90.195034456991294</v>
      </c>
      <c r="Q182" s="99">
        <v>88.221600892423197</v>
      </c>
      <c r="R182" s="99">
        <v>93.828373499308498</v>
      </c>
    </row>
    <row r="183" spans="2:20" hidden="1" outlineLevel="1" collapsed="1" x14ac:dyDescent="0.25">
      <c r="B183" s="671"/>
      <c r="C183" s="97" t="s">
        <v>207</v>
      </c>
      <c r="D183" s="99">
        <v>33.276245831508803</v>
      </c>
      <c r="E183" s="99">
        <v>43.652953066506299</v>
      </c>
      <c r="F183" s="99">
        <v>42.151059031592098</v>
      </c>
      <c r="G183" s="99">
        <v>34.738001207546802</v>
      </c>
      <c r="H183" s="99">
        <v>32.930105279581902</v>
      </c>
      <c r="I183" s="99">
        <v>35.4298620596348</v>
      </c>
      <c r="J183" s="99">
        <v>32.556236735577698</v>
      </c>
      <c r="K183" s="99">
        <v>28.079112955297699</v>
      </c>
      <c r="L183" s="99">
        <v>42.530068175308102</v>
      </c>
      <c r="M183" s="99">
        <v>45.985173560057703</v>
      </c>
      <c r="N183" s="99">
        <v>38.203977616955001</v>
      </c>
      <c r="O183" s="99">
        <v>37.949446680198101</v>
      </c>
      <c r="P183" s="99">
        <v>36.193907064802801</v>
      </c>
      <c r="Q183" s="99">
        <v>35.4019979373819</v>
      </c>
      <c r="R183" s="99">
        <v>37.651911226830798</v>
      </c>
    </row>
    <row r="184" spans="2:20" hidden="1" outlineLevel="1" collapsed="1" x14ac:dyDescent="0.25">
      <c r="B184" s="671"/>
      <c r="C184" s="97" t="s">
        <v>208</v>
      </c>
      <c r="D184" s="100">
        <v>132.28372923970699</v>
      </c>
      <c r="E184" s="100">
        <v>173.53446218670101</v>
      </c>
      <c r="F184" s="100">
        <v>167.56395262659899</v>
      </c>
      <c r="G184" s="100">
        <v>138.094674781989</v>
      </c>
      <c r="H184" s="100">
        <v>130.90770974274099</v>
      </c>
      <c r="I184" s="100">
        <v>140.84504314062499</v>
      </c>
      <c r="J184" s="100">
        <v>129.42146260126</v>
      </c>
      <c r="K184" s="100">
        <v>111.623462402499</v>
      </c>
      <c r="L184" s="100">
        <v>169.070635297492</v>
      </c>
      <c r="M184" s="100">
        <v>182.80578521569899</v>
      </c>
      <c r="N184" s="100">
        <v>151.87304050313699</v>
      </c>
      <c r="O184" s="100">
        <v>150.86119855162701</v>
      </c>
      <c r="P184" s="100">
        <v>143.88236661462301</v>
      </c>
      <c r="Q184" s="100">
        <v>140.73427433508499</v>
      </c>
      <c r="R184" s="100">
        <v>149.67839988041499</v>
      </c>
    </row>
    <row r="185" spans="2:20" hidden="1" outlineLevel="1" collapsed="1" x14ac:dyDescent="0.25">
      <c r="B185" s="671"/>
      <c r="C185" s="97" t="s">
        <v>209</v>
      </c>
      <c r="D185" s="99">
        <v>43.9707317010783</v>
      </c>
      <c r="E185" s="99">
        <v>57.682356866999903</v>
      </c>
      <c r="F185" s="99">
        <v>55.697776635592597</v>
      </c>
      <c r="G185" s="99">
        <v>45.902273311205299</v>
      </c>
      <c r="H185" s="99">
        <v>43.513346771999899</v>
      </c>
      <c r="I185" s="99">
        <v>46.816487854987599</v>
      </c>
      <c r="J185" s="99">
        <v>43.019322490441098</v>
      </c>
      <c r="K185" s="99">
        <v>37.103318337448499</v>
      </c>
      <c r="L185" s="99">
        <v>56.1985936284402</v>
      </c>
      <c r="M185" s="99">
        <v>60.764118016047703</v>
      </c>
      <c r="N185" s="99">
        <v>50.482162507601601</v>
      </c>
      <c r="O185" s="99">
        <v>50.145829148771597</v>
      </c>
      <c r="P185" s="99">
        <v>47.826085455026401</v>
      </c>
      <c r="Q185" s="99">
        <v>46.779668622136903</v>
      </c>
      <c r="R185" s="99">
        <v>49.752670267273501</v>
      </c>
    </row>
    <row r="186" spans="2:20" hidden="1" outlineLevel="1" collapsed="1" x14ac:dyDescent="0.25">
      <c r="B186" s="671"/>
      <c r="C186" s="97" t="s">
        <v>210</v>
      </c>
      <c r="D186" s="100">
        <v>241.77962738142099</v>
      </c>
      <c r="E186" s="100">
        <v>317.17504372217201</v>
      </c>
      <c r="F186" s="100">
        <v>306.26253327953998</v>
      </c>
      <c r="G186" s="100">
        <v>252.40049705316201</v>
      </c>
      <c r="H186" s="100">
        <v>239.26462812067999</v>
      </c>
      <c r="I186" s="100">
        <v>257.42744209571902</v>
      </c>
      <c r="J186" s="100">
        <v>236.54816191482601</v>
      </c>
      <c r="K186" s="100">
        <v>204.018130588047</v>
      </c>
      <c r="L186" s="100">
        <v>309.016350221685</v>
      </c>
      <c r="M186" s="100">
        <v>334.120567107152</v>
      </c>
      <c r="N186" s="100">
        <v>277.583700982555</v>
      </c>
      <c r="O186" s="100">
        <v>275.73432183811201</v>
      </c>
      <c r="P186" s="100">
        <v>262.97886510141302</v>
      </c>
      <c r="Q186" s="100">
        <v>257.22498605155698</v>
      </c>
      <c r="R186" s="100">
        <v>273.57247908060401</v>
      </c>
    </row>
    <row r="187" spans="2:20" hidden="1" outlineLevel="1" collapsed="1" x14ac:dyDescent="0.25">
      <c r="B187" s="671"/>
      <c r="C187" s="97" t="s">
        <v>211</v>
      </c>
      <c r="D187" s="99">
        <v>22.417509144673598</v>
      </c>
      <c r="E187" s="99">
        <v>29.4080792501478</v>
      </c>
      <c r="F187" s="99">
        <v>28.396284727637699</v>
      </c>
      <c r="G187" s="99">
        <v>23.402263094248699</v>
      </c>
      <c r="H187" s="99">
        <v>22.184321512046601</v>
      </c>
      <c r="I187" s="99">
        <v>23.868355244699099</v>
      </c>
      <c r="J187" s="99">
        <v>21.9324541125041</v>
      </c>
      <c r="K187" s="99">
        <v>18.9163096894085</v>
      </c>
      <c r="L187" s="99">
        <v>28.651615241428001</v>
      </c>
      <c r="M187" s="99">
        <v>30.979247299161301</v>
      </c>
      <c r="N187" s="99">
        <v>25.737218733371801</v>
      </c>
      <c r="O187" s="99">
        <v>25.565746577791501</v>
      </c>
      <c r="P187" s="99">
        <v>24.383076345661699</v>
      </c>
      <c r="Q187" s="99">
        <v>23.849583769738299</v>
      </c>
      <c r="R187" s="99">
        <v>25.365303181006301</v>
      </c>
    </row>
    <row r="188" spans="2:20" hidden="1" outlineLevel="1" collapsed="1" x14ac:dyDescent="0.25">
      <c r="B188" s="671"/>
      <c r="C188" s="97" t="s">
        <v>212</v>
      </c>
      <c r="D188" s="100">
        <v>108.714646099443</v>
      </c>
      <c r="E188" s="100">
        <v>142.615707548572</v>
      </c>
      <c r="F188" s="100">
        <v>137.708967788585</v>
      </c>
      <c r="G188" s="100">
        <v>113.490251472555</v>
      </c>
      <c r="H188" s="100">
        <v>107.583792943894</v>
      </c>
      <c r="I188" s="100">
        <v>115.75058480659899</v>
      </c>
      <c r="J188" s="100">
        <v>106.362351479164</v>
      </c>
      <c r="K188" s="99">
        <v>91.735433233006304</v>
      </c>
      <c r="L188" s="100">
        <v>138.947203770377</v>
      </c>
      <c r="M188" s="100">
        <v>150.23515256848501</v>
      </c>
      <c r="N188" s="100">
        <v>124.813716284232</v>
      </c>
      <c r="O188" s="100">
        <v>123.98215491006199</v>
      </c>
      <c r="P188" s="100">
        <v>118.24674626548099</v>
      </c>
      <c r="Q188" s="100">
        <v>115.659551755427</v>
      </c>
      <c r="R188" s="100">
        <v>123.010096292673</v>
      </c>
    </row>
    <row r="189" spans="2:20" hidden="1" outlineLevel="1" collapsed="1" x14ac:dyDescent="0.25">
      <c r="B189" s="671"/>
      <c r="C189" s="97" t="s">
        <v>213</v>
      </c>
      <c r="D189" s="99">
        <v>47.220594734948001</v>
      </c>
      <c r="E189" s="99">
        <v>61.945641830346297</v>
      </c>
      <c r="F189" s="99">
        <v>59.814381894456297</v>
      </c>
      <c r="G189" s="99">
        <v>49.294895981639797</v>
      </c>
      <c r="H189" s="99">
        <v>46.7294046287494</v>
      </c>
      <c r="I189" s="99">
        <v>50.276679836550798</v>
      </c>
      <c r="J189" s="99">
        <v>46.198867166982801</v>
      </c>
      <c r="K189" s="99">
        <v>39.845612996507299</v>
      </c>
      <c r="L189" s="99">
        <v>60.352214114679498</v>
      </c>
      <c r="M189" s="99">
        <v>65.255174982498104</v>
      </c>
      <c r="N189" s="99">
        <v>54.213283356773999</v>
      </c>
      <c r="O189" s="99">
        <v>53.8520917045376</v>
      </c>
      <c r="P189" s="99">
        <v>51.360896479587403</v>
      </c>
      <c r="Q189" s="99">
        <v>50.2371393057105</v>
      </c>
      <c r="R189" s="99">
        <v>53.429874573017599</v>
      </c>
    </row>
    <row r="190" spans="2:20" hidden="1" outlineLevel="1" collapsed="1" x14ac:dyDescent="0.25">
      <c r="B190" s="671"/>
      <c r="C190" s="97" t="s">
        <v>214</v>
      </c>
      <c r="D190" s="99">
        <v>58.696938738365297</v>
      </c>
      <c r="E190" s="99">
        <v>77.000714710048598</v>
      </c>
      <c r="F190" s="99">
        <v>74.351480099712802</v>
      </c>
      <c r="G190" s="99">
        <v>61.275371599819202</v>
      </c>
      <c r="H190" s="99">
        <v>58.086371342205503</v>
      </c>
      <c r="I190" s="99">
        <v>62.495765097815003</v>
      </c>
      <c r="J190" s="99">
        <v>57.426893733621398</v>
      </c>
      <c r="K190" s="99">
        <v>49.529564762504798</v>
      </c>
      <c r="L190" s="99">
        <v>75.020025361778195</v>
      </c>
      <c r="M190" s="99">
        <v>81.114586332691999</v>
      </c>
      <c r="N190" s="99">
        <v>67.389108287598205</v>
      </c>
      <c r="O190" s="99">
        <v>66.9401337585156</v>
      </c>
      <c r="P190" s="99">
        <v>63.843486324806101</v>
      </c>
      <c r="Q190" s="99">
        <v>62.446614761410999</v>
      </c>
      <c r="R190" s="99">
        <v>66.4153023106647</v>
      </c>
    </row>
    <row r="191" spans="2:20" hidden="1" outlineLevel="1" collapsed="1" x14ac:dyDescent="0.25">
      <c r="B191" s="671"/>
      <c r="C191" s="97" t="s">
        <v>215</v>
      </c>
      <c r="D191" s="99">
        <v>58.225399491750103</v>
      </c>
      <c r="E191" s="99">
        <v>76.382132893285601</v>
      </c>
      <c r="F191" s="99">
        <v>73.754180791358493</v>
      </c>
      <c r="G191" s="99">
        <v>60.783118627495803</v>
      </c>
      <c r="H191" s="99">
        <v>57.619737061610401</v>
      </c>
      <c r="I191" s="99">
        <v>61.993708148606402</v>
      </c>
      <c r="J191" s="99">
        <v>56.9655573370624</v>
      </c>
      <c r="K191" s="99">
        <v>49.131671206975597</v>
      </c>
      <c r="L191" s="99">
        <v>74.417355324796802</v>
      </c>
      <c r="M191" s="99">
        <v>80.462955911226402</v>
      </c>
      <c r="N191" s="99">
        <v>66.847740883522107</v>
      </c>
      <c r="O191" s="99">
        <v>66.402373171349197</v>
      </c>
      <c r="P191" s="99">
        <v>63.330602517064897</v>
      </c>
      <c r="Q191" s="99">
        <v>61.944952659243803</v>
      </c>
      <c r="R191" s="99">
        <v>65.881757933591103</v>
      </c>
    </row>
    <row r="192" spans="2:20" hidden="1" outlineLevel="1" collapsed="1" x14ac:dyDescent="0.25">
      <c r="B192" s="671"/>
      <c r="C192" s="97" t="s">
        <v>201</v>
      </c>
      <c r="D192" s="98">
        <v>0</v>
      </c>
      <c r="E192" s="98">
        <v>0</v>
      </c>
      <c r="F192" s="98">
        <v>0</v>
      </c>
      <c r="G192" s="98">
        <v>0</v>
      </c>
      <c r="H192" s="98">
        <v>0</v>
      </c>
      <c r="I192" s="98">
        <v>0</v>
      </c>
      <c r="J192" s="98">
        <v>0</v>
      </c>
      <c r="K192" s="98">
        <v>0</v>
      </c>
      <c r="L192" s="98">
        <v>0</v>
      </c>
      <c r="M192" s="98">
        <v>0</v>
      </c>
      <c r="N192" s="98">
        <v>0</v>
      </c>
      <c r="O192" s="98">
        <v>0</v>
      </c>
      <c r="P192" s="98">
        <v>0</v>
      </c>
      <c r="Q192" s="98">
        <v>0</v>
      </c>
      <c r="R192" s="98">
        <v>0</v>
      </c>
    </row>
    <row r="193" spans="2:20" hidden="1" outlineLevel="1" collapsed="1" x14ac:dyDescent="0.25">
      <c r="B193" s="671"/>
      <c r="C193" s="97" t="s">
        <v>216</v>
      </c>
      <c r="D193" s="99">
        <v>17.070569255677199</v>
      </c>
      <c r="E193" s="99">
        <v>22.393774896055699</v>
      </c>
      <c r="F193" s="99">
        <v>21.6233097940876</v>
      </c>
      <c r="G193" s="99">
        <v>17.820443400370799</v>
      </c>
      <c r="H193" s="99">
        <v>16.893000659334199</v>
      </c>
      <c r="I193" s="99">
        <v>18.175365005730399</v>
      </c>
      <c r="J193" s="99">
        <v>16.701207723759101</v>
      </c>
      <c r="K193" s="99">
        <v>14.4044627139857</v>
      </c>
      <c r="L193" s="99">
        <v>21.8177398349371</v>
      </c>
      <c r="M193" s="99">
        <v>23.5901938567842</v>
      </c>
      <c r="N193" s="99">
        <v>19.598474210544701</v>
      </c>
      <c r="O193" s="99">
        <v>19.467900947995201</v>
      </c>
      <c r="P193" s="99">
        <v>18.567316767392899</v>
      </c>
      <c r="Q193" s="99">
        <v>18.161070832310799</v>
      </c>
      <c r="R193" s="99">
        <v>19.315266555628799</v>
      </c>
    </row>
    <row r="194" spans="2:20" hidden="1" outlineLevel="1" collapsed="1" x14ac:dyDescent="0.25">
      <c r="B194" s="671"/>
      <c r="C194" s="97" t="s">
        <v>217</v>
      </c>
      <c r="D194" s="100">
        <v>329.557446057888</v>
      </c>
      <c r="E194" s="100">
        <v>432.32508253261699</v>
      </c>
      <c r="F194" s="100">
        <v>417.45079758767099</v>
      </c>
      <c r="G194" s="100">
        <v>344.03421038183598</v>
      </c>
      <c r="H194" s="100">
        <v>326.12937917655597</v>
      </c>
      <c r="I194" s="100">
        <v>350.88618210352701</v>
      </c>
      <c r="J194" s="100">
        <v>322.42670300487202</v>
      </c>
      <c r="K194" s="100">
        <v>278.08668081051098</v>
      </c>
      <c r="L194" s="100">
        <v>421.20438463796802</v>
      </c>
      <c r="M194" s="100">
        <v>455.42265890557701</v>
      </c>
      <c r="N194" s="100">
        <v>378.36014784981398</v>
      </c>
      <c r="O194" s="100">
        <v>375.83935371080401</v>
      </c>
      <c r="P194" s="100">
        <v>358.45304291623398</v>
      </c>
      <c r="Q194" s="100">
        <v>350.610224622842</v>
      </c>
      <c r="R194" s="100">
        <v>372.892656399457</v>
      </c>
    </row>
    <row r="195" spans="2:20" hidden="1" outlineLevel="1" collapsed="1" x14ac:dyDescent="0.25">
      <c r="B195" s="671"/>
      <c r="C195" s="97" t="s">
        <v>218</v>
      </c>
      <c r="D195" s="100">
        <v>179.50432397465499</v>
      </c>
      <c r="E195" s="100">
        <v>235.48010401704701</v>
      </c>
      <c r="F195" s="100">
        <v>227.37833452105599</v>
      </c>
      <c r="G195" s="100">
        <v>187.389570763629</v>
      </c>
      <c r="H195" s="100">
        <v>177.63711437148999</v>
      </c>
      <c r="I195" s="100">
        <v>191.12172297717501</v>
      </c>
      <c r="J195" s="100">
        <v>175.62032976824301</v>
      </c>
      <c r="K195" s="100">
        <v>151.46907539900599</v>
      </c>
      <c r="L195" s="100">
        <v>229.42284941217201</v>
      </c>
      <c r="M195" s="100">
        <v>248.06096019819699</v>
      </c>
      <c r="N195" s="100">
        <v>206.086323859911</v>
      </c>
      <c r="O195" s="100">
        <v>204.71329025616501</v>
      </c>
      <c r="P195" s="100">
        <v>195.24326309421099</v>
      </c>
      <c r="Q195" s="100">
        <v>190.97141364079499</v>
      </c>
      <c r="R195" s="100">
        <v>203.10827445343199</v>
      </c>
    </row>
    <row r="196" spans="2:20" hidden="1" outlineLevel="1" collapsed="1" x14ac:dyDescent="0.25">
      <c r="B196" s="521" t="s">
        <v>54</v>
      </c>
      <c r="C196" s="97" t="s">
        <v>54</v>
      </c>
      <c r="D196" s="102" t="s">
        <v>54</v>
      </c>
      <c r="E196" s="102" t="s">
        <v>54</v>
      </c>
      <c r="F196" s="102" t="s">
        <v>54</v>
      </c>
      <c r="G196" s="102" t="s">
        <v>54</v>
      </c>
      <c r="H196" s="102" t="s">
        <v>54</v>
      </c>
      <c r="I196" s="102" t="s">
        <v>54</v>
      </c>
      <c r="J196" s="102" t="s">
        <v>54</v>
      </c>
      <c r="K196" s="102" t="s">
        <v>54</v>
      </c>
      <c r="L196" s="102" t="s">
        <v>54</v>
      </c>
      <c r="M196" s="102" t="s">
        <v>54</v>
      </c>
      <c r="N196" s="102" t="s">
        <v>54</v>
      </c>
      <c r="O196" s="102" t="s">
        <v>54</v>
      </c>
      <c r="P196" s="102" t="s">
        <v>54</v>
      </c>
      <c r="Q196" s="102" t="s">
        <v>54</v>
      </c>
      <c r="R196" s="102" t="s">
        <v>54</v>
      </c>
    </row>
    <row r="197" spans="2:20" collapsed="1" x14ac:dyDescent="0.25">
      <c r="B197" s="521" t="s">
        <v>54</v>
      </c>
      <c r="C197" s="97" t="s">
        <v>54</v>
      </c>
      <c r="D197" s="102" t="s">
        <v>54</v>
      </c>
      <c r="E197" s="102" t="s">
        <v>54</v>
      </c>
      <c r="F197" s="102" t="s">
        <v>54</v>
      </c>
      <c r="G197" s="102" t="s">
        <v>54</v>
      </c>
      <c r="H197" s="102" t="s">
        <v>54</v>
      </c>
      <c r="I197" s="102" t="s">
        <v>54</v>
      </c>
      <c r="J197" s="102" t="s">
        <v>54</v>
      </c>
      <c r="K197" s="102" t="s">
        <v>54</v>
      </c>
      <c r="L197" s="102" t="s">
        <v>54</v>
      </c>
      <c r="M197" s="102" t="s">
        <v>54</v>
      </c>
      <c r="N197" s="102" t="s">
        <v>54</v>
      </c>
      <c r="O197" s="102" t="s">
        <v>54</v>
      </c>
      <c r="P197" s="102" t="s">
        <v>54</v>
      </c>
      <c r="Q197" s="102" t="s">
        <v>54</v>
      </c>
      <c r="R197" s="102" t="s">
        <v>54</v>
      </c>
    </row>
    <row r="198" spans="2:20" x14ac:dyDescent="0.25">
      <c r="B198" s="91">
        <v>11</v>
      </c>
      <c r="C198" s="92" t="s">
        <v>220</v>
      </c>
      <c r="D198" s="185">
        <v>12.000064516128999</v>
      </c>
      <c r="E198" s="185">
        <v>11.983674063800301</v>
      </c>
      <c r="F198" s="185">
        <v>12.000344086021499</v>
      </c>
      <c r="G198" s="185">
        <v>12.0000967741935</v>
      </c>
      <c r="H198" s="185">
        <v>12.000285714285701</v>
      </c>
      <c r="I198" s="185">
        <v>11.999987886944799</v>
      </c>
      <c r="J198" s="185">
        <v>11.999977777777801</v>
      </c>
      <c r="K198" s="185">
        <v>11.999977777777801</v>
      </c>
      <c r="L198" s="185">
        <v>12.000139784946199</v>
      </c>
      <c r="M198" s="185">
        <v>11.999555555555601</v>
      </c>
      <c r="N198" s="185">
        <v>11.9997096774194</v>
      </c>
      <c r="O198" s="185">
        <v>12.013644444444401</v>
      </c>
      <c r="P198" s="185">
        <v>11.986416666666701</v>
      </c>
      <c r="Q198" s="185">
        <v>12.000111111111099</v>
      </c>
      <c r="R198" s="185">
        <v>11.9986433789954</v>
      </c>
    </row>
    <row r="199" spans="2:20" collapsed="1" x14ac:dyDescent="0.25">
      <c r="B199" s="94">
        <v>12</v>
      </c>
      <c r="C199" s="95" t="s">
        <v>221</v>
      </c>
      <c r="D199" s="104">
        <v>12.000064516128999</v>
      </c>
      <c r="E199" s="104">
        <v>11.983674063800301</v>
      </c>
      <c r="F199" s="104">
        <v>12.000344086021499</v>
      </c>
      <c r="G199" s="104">
        <v>12.0000967741935</v>
      </c>
      <c r="H199" s="104">
        <v>12.000285714285701</v>
      </c>
      <c r="I199" s="104">
        <v>11.999987886944799</v>
      </c>
      <c r="J199" s="104">
        <v>11.999977777777801</v>
      </c>
      <c r="K199" s="104">
        <v>11.999977777777801</v>
      </c>
      <c r="L199" s="104">
        <v>12.000139784946199</v>
      </c>
      <c r="M199" s="104">
        <v>11.999555555555601</v>
      </c>
      <c r="N199" s="104">
        <v>11.9997096774194</v>
      </c>
      <c r="O199" s="104">
        <v>12.013644444444401</v>
      </c>
      <c r="P199" s="104">
        <v>11.986416666666701</v>
      </c>
      <c r="Q199" s="104">
        <v>12.000111111111099</v>
      </c>
      <c r="R199" s="104">
        <v>11.9986433789954</v>
      </c>
    </row>
    <row r="200" spans="2:20" hidden="1" outlineLevel="1" collapsed="1" x14ac:dyDescent="0.25">
      <c r="B200" s="673" t="s">
        <v>54</v>
      </c>
      <c r="C200" s="97" t="s">
        <v>63</v>
      </c>
      <c r="D200" s="98">
        <v>0</v>
      </c>
      <c r="E200" s="98">
        <v>0</v>
      </c>
      <c r="F200" s="98">
        <v>0</v>
      </c>
      <c r="G200" s="98">
        <v>0</v>
      </c>
      <c r="H200" s="98">
        <v>0</v>
      </c>
      <c r="I200" s="98">
        <v>0</v>
      </c>
      <c r="J200" s="98">
        <v>0</v>
      </c>
      <c r="K200" s="98">
        <v>0</v>
      </c>
      <c r="L200" s="98">
        <v>0</v>
      </c>
      <c r="M200" s="98">
        <v>0</v>
      </c>
      <c r="N200" s="98">
        <v>0</v>
      </c>
      <c r="O200" s="98">
        <v>0</v>
      </c>
      <c r="P200" s="98">
        <v>0</v>
      </c>
      <c r="Q200" s="98">
        <v>0</v>
      </c>
      <c r="R200" s="98">
        <v>0</v>
      </c>
    </row>
    <row r="201" spans="2:20" hidden="1" outlineLevel="1" collapsed="1" x14ac:dyDescent="0.25">
      <c r="B201" s="671"/>
      <c r="C201" s="97" t="s">
        <v>222</v>
      </c>
      <c r="D201" s="99">
        <v>12.000247311828</v>
      </c>
      <c r="E201" s="99">
        <v>12.000119278779501</v>
      </c>
      <c r="F201" s="99">
        <v>12.000344086021499</v>
      </c>
      <c r="G201" s="99">
        <v>12.0000967741935</v>
      </c>
      <c r="H201" s="99">
        <v>11.999678160919499</v>
      </c>
      <c r="I201" s="99">
        <v>12.016107671601601</v>
      </c>
      <c r="J201" s="99">
        <v>11.999977777777801</v>
      </c>
      <c r="K201" s="99">
        <v>11.999977777777801</v>
      </c>
      <c r="L201" s="99">
        <v>12.000139784946199</v>
      </c>
      <c r="M201" s="99">
        <v>11.999555555555601</v>
      </c>
      <c r="N201" s="99">
        <v>11.9997096774194</v>
      </c>
      <c r="O201" s="99">
        <v>12.0009777777778</v>
      </c>
      <c r="P201" s="99">
        <v>11.999333333333301</v>
      </c>
      <c r="Q201" s="99">
        <v>11.999933333333299</v>
      </c>
      <c r="R201" s="99">
        <v>12.0013595173042</v>
      </c>
    </row>
    <row r="202" spans="2:20" hidden="1" outlineLevel="1" collapsed="1" x14ac:dyDescent="0.25">
      <c r="B202" s="521" t="s">
        <v>54</v>
      </c>
      <c r="C202" s="97" t="s">
        <v>54</v>
      </c>
      <c r="D202" s="102" t="s">
        <v>54</v>
      </c>
      <c r="E202" s="102" t="s">
        <v>54</v>
      </c>
      <c r="F202" s="102" t="s">
        <v>54</v>
      </c>
      <c r="G202" s="102" t="s">
        <v>54</v>
      </c>
      <c r="H202" s="102" t="s">
        <v>54</v>
      </c>
      <c r="I202" s="102" t="s">
        <v>54</v>
      </c>
      <c r="J202" s="102" t="s">
        <v>54</v>
      </c>
      <c r="K202" s="102" t="s">
        <v>54</v>
      </c>
      <c r="L202" s="102" t="s">
        <v>54</v>
      </c>
      <c r="M202" s="102" t="s">
        <v>54</v>
      </c>
      <c r="N202" s="102" t="s">
        <v>54</v>
      </c>
      <c r="O202" s="102" t="s">
        <v>54</v>
      </c>
      <c r="P202" s="102" t="s">
        <v>54</v>
      </c>
      <c r="Q202" s="102" t="s">
        <v>54</v>
      </c>
      <c r="R202" s="102" t="s">
        <v>54</v>
      </c>
    </row>
    <row r="203" spans="2:20" collapsed="1" x14ac:dyDescent="0.25">
      <c r="B203" s="521" t="s">
        <v>54</v>
      </c>
      <c r="C203" s="97" t="s">
        <v>54</v>
      </c>
      <c r="D203" s="102" t="s">
        <v>54</v>
      </c>
      <c r="E203" s="102" t="s">
        <v>54</v>
      </c>
      <c r="F203" s="102" t="s">
        <v>54</v>
      </c>
      <c r="G203" s="102" t="s">
        <v>54</v>
      </c>
      <c r="H203" s="102" t="s">
        <v>54</v>
      </c>
      <c r="I203" s="102" t="s">
        <v>54</v>
      </c>
      <c r="J203" s="102" t="s">
        <v>54</v>
      </c>
      <c r="K203" s="102" t="s">
        <v>54</v>
      </c>
      <c r="L203" s="102" t="s">
        <v>54</v>
      </c>
      <c r="M203" s="102" t="s">
        <v>54</v>
      </c>
      <c r="N203" s="102" t="s">
        <v>54</v>
      </c>
      <c r="O203" s="102" t="s">
        <v>54</v>
      </c>
      <c r="P203" s="102" t="s">
        <v>54</v>
      </c>
      <c r="Q203" s="102" t="s">
        <v>54</v>
      </c>
      <c r="R203" s="102" t="s">
        <v>54</v>
      </c>
    </row>
    <row r="204" spans="2:20" x14ac:dyDescent="0.25">
      <c r="B204" s="91">
        <v>13</v>
      </c>
      <c r="C204" s="92" t="s">
        <v>223</v>
      </c>
      <c r="D204" s="93">
        <v>463.73700000000002</v>
      </c>
      <c r="E204" s="93">
        <v>467.63028987517299</v>
      </c>
      <c r="F204" s="93">
        <v>467.50968817204301</v>
      </c>
      <c r="G204" s="93">
        <v>467.66023655914</v>
      </c>
      <c r="H204" s="93">
        <v>467.74728571428602</v>
      </c>
      <c r="I204" s="93">
        <v>463.73700000000002</v>
      </c>
      <c r="J204" s="93">
        <v>463.73700000000002</v>
      </c>
      <c r="K204" s="93">
        <v>463.73700000000002</v>
      </c>
      <c r="L204" s="93">
        <v>463.73700000000002</v>
      </c>
      <c r="M204" s="93">
        <v>463.73700000000002</v>
      </c>
      <c r="N204" s="93">
        <v>481.34100000000001</v>
      </c>
      <c r="O204" s="93">
        <v>523.67499999999995</v>
      </c>
      <c r="P204" s="93">
        <v>605.15800000000002</v>
      </c>
      <c r="Q204" s="93">
        <v>463.73700000000002</v>
      </c>
      <c r="R204" s="93">
        <v>475.17632214611899</v>
      </c>
    </row>
    <row r="205" spans="2:20" collapsed="1" x14ac:dyDescent="0.25">
      <c r="B205" s="94">
        <v>14</v>
      </c>
      <c r="C205" s="95" t="s">
        <v>224</v>
      </c>
      <c r="D205" s="120">
        <v>454.3</v>
      </c>
      <c r="E205" s="120">
        <v>454.3</v>
      </c>
      <c r="F205" s="120">
        <v>454.3</v>
      </c>
      <c r="G205" s="120">
        <v>454.3</v>
      </c>
      <c r="H205" s="120">
        <v>454.3</v>
      </c>
      <c r="I205" s="120">
        <v>454.3</v>
      </c>
      <c r="J205" s="120">
        <v>454.3</v>
      </c>
      <c r="K205" s="120">
        <v>454.3</v>
      </c>
      <c r="L205" s="120">
        <v>454.3</v>
      </c>
      <c r="M205" s="120">
        <v>454.3</v>
      </c>
      <c r="N205" s="120">
        <v>471.904</v>
      </c>
      <c r="O205" s="120">
        <v>514.23800000000006</v>
      </c>
      <c r="P205" s="120">
        <v>595.721</v>
      </c>
      <c r="Q205" s="120">
        <v>454.3</v>
      </c>
      <c r="R205" s="120">
        <v>464.45761643835601</v>
      </c>
      <c r="T205" s="520" t="s">
        <v>386</v>
      </c>
    </row>
    <row r="206" spans="2:20" ht="15" hidden="1" customHeight="1" outlineLevel="1" collapsed="1" x14ac:dyDescent="0.25">
      <c r="B206" s="674" t="s">
        <v>54</v>
      </c>
      <c r="C206" s="97" t="s">
        <v>63</v>
      </c>
      <c r="D206" s="98">
        <v>0</v>
      </c>
      <c r="E206" s="98">
        <v>0</v>
      </c>
      <c r="F206" s="98">
        <v>0</v>
      </c>
      <c r="G206" s="98">
        <v>0</v>
      </c>
      <c r="H206" s="98">
        <v>0</v>
      </c>
      <c r="I206" s="98">
        <v>0</v>
      </c>
      <c r="J206" s="98">
        <v>0</v>
      </c>
      <c r="K206" s="98">
        <v>0</v>
      </c>
      <c r="L206" s="98">
        <v>0</v>
      </c>
      <c r="M206" s="98">
        <v>0</v>
      </c>
      <c r="N206" s="98">
        <v>0</v>
      </c>
      <c r="O206" s="98">
        <v>0</v>
      </c>
      <c r="P206" s="98">
        <v>0</v>
      </c>
      <c r="Q206" s="98">
        <v>0</v>
      </c>
      <c r="R206" s="98">
        <v>0</v>
      </c>
    </row>
    <row r="207" spans="2:20" ht="15" hidden="1" customHeight="1" outlineLevel="1" collapsed="1" x14ac:dyDescent="0.25">
      <c r="B207" s="673"/>
      <c r="C207" s="97" t="s">
        <v>225</v>
      </c>
      <c r="D207" s="117">
        <v>454.3</v>
      </c>
      <c r="E207" s="117">
        <v>454.3</v>
      </c>
      <c r="F207" s="117">
        <v>454.3</v>
      </c>
      <c r="G207" s="117">
        <v>454.3</v>
      </c>
      <c r="H207" s="117">
        <v>454.3</v>
      </c>
      <c r="I207" s="117">
        <v>454.3</v>
      </c>
      <c r="J207" s="117">
        <v>454.3</v>
      </c>
      <c r="K207" s="117">
        <v>454.3</v>
      </c>
      <c r="L207" s="117">
        <v>454.3</v>
      </c>
      <c r="M207" s="117">
        <v>454.3</v>
      </c>
      <c r="N207" s="117">
        <v>454.3</v>
      </c>
      <c r="O207" s="117">
        <v>454.3</v>
      </c>
      <c r="P207" s="117">
        <v>454.3</v>
      </c>
      <c r="Q207" s="117">
        <v>454.3</v>
      </c>
      <c r="R207" s="117">
        <v>454.3</v>
      </c>
    </row>
    <row r="208" spans="2:20" ht="15" hidden="1" customHeight="1" outlineLevel="1" collapsed="1" x14ac:dyDescent="0.25">
      <c r="B208" s="673"/>
      <c r="C208" s="97" t="s">
        <v>226</v>
      </c>
      <c r="D208" s="131">
        <v>0</v>
      </c>
      <c r="E208" s="131">
        <v>0</v>
      </c>
      <c r="F208" s="131">
        <v>0</v>
      </c>
      <c r="G208" s="131">
        <v>0</v>
      </c>
      <c r="H208" s="131">
        <v>0</v>
      </c>
      <c r="I208" s="131">
        <v>0</v>
      </c>
      <c r="J208" s="131">
        <v>0</v>
      </c>
      <c r="K208" s="131">
        <v>0</v>
      </c>
      <c r="L208" s="131">
        <v>0</v>
      </c>
      <c r="M208" s="131">
        <v>0</v>
      </c>
      <c r="N208" s="118">
        <v>17.603999999999999</v>
      </c>
      <c r="O208" s="118">
        <v>59.938000000000002</v>
      </c>
      <c r="P208" s="117">
        <v>141.42099999999999</v>
      </c>
      <c r="Q208" s="131">
        <v>0</v>
      </c>
      <c r="R208" s="118">
        <v>10.1576164383562</v>
      </c>
    </row>
    <row r="209" spans="2:20" hidden="1" outlineLevel="1" collapsed="1" x14ac:dyDescent="0.25">
      <c r="B209" s="521" t="s">
        <v>54</v>
      </c>
      <c r="C209" s="97" t="s">
        <v>54</v>
      </c>
      <c r="D209" s="102" t="s">
        <v>54</v>
      </c>
      <c r="E209" s="102" t="s">
        <v>54</v>
      </c>
      <c r="F209" s="102" t="s">
        <v>54</v>
      </c>
      <c r="G209" s="102" t="s">
        <v>54</v>
      </c>
      <c r="H209" s="102" t="s">
        <v>54</v>
      </c>
      <c r="I209" s="102" t="s">
        <v>54</v>
      </c>
      <c r="J209" s="102" t="s">
        <v>54</v>
      </c>
      <c r="K209" s="102" t="s">
        <v>54</v>
      </c>
      <c r="L209" s="102" t="s">
        <v>54</v>
      </c>
      <c r="M209" s="102" t="s">
        <v>54</v>
      </c>
      <c r="N209" s="102" t="s">
        <v>54</v>
      </c>
      <c r="O209" s="102" t="s">
        <v>54</v>
      </c>
      <c r="P209" s="102" t="s">
        <v>54</v>
      </c>
      <c r="Q209" s="102" t="s">
        <v>54</v>
      </c>
      <c r="R209" s="102" t="s">
        <v>54</v>
      </c>
    </row>
    <row r="210" spans="2:20" collapsed="1" x14ac:dyDescent="0.25">
      <c r="B210" s="94">
        <v>15</v>
      </c>
      <c r="C210" s="95" t="s">
        <v>227</v>
      </c>
      <c r="D210" s="121">
        <v>9.4369999999999994</v>
      </c>
      <c r="E210" s="119">
        <v>13.330289875173399</v>
      </c>
      <c r="F210" s="119">
        <v>13.209688172043</v>
      </c>
      <c r="G210" s="119">
        <v>13.3602365591398</v>
      </c>
      <c r="H210" s="119">
        <v>13.4472857142857</v>
      </c>
      <c r="I210" s="121">
        <v>9.4369999999999994</v>
      </c>
      <c r="J210" s="121">
        <v>9.4369999999999994</v>
      </c>
      <c r="K210" s="121">
        <v>9.4369999999999994</v>
      </c>
      <c r="L210" s="121">
        <v>9.4369999999999994</v>
      </c>
      <c r="M210" s="121">
        <v>9.4369999999999994</v>
      </c>
      <c r="N210" s="121">
        <v>9.4369999999999994</v>
      </c>
      <c r="O210" s="121">
        <v>9.4369999999999994</v>
      </c>
      <c r="P210" s="121">
        <v>9.4369999999999994</v>
      </c>
      <c r="Q210" s="121">
        <v>9.4369999999999994</v>
      </c>
      <c r="R210" s="119">
        <v>10.7187057077626</v>
      </c>
      <c r="T210" s="520" t="s">
        <v>386</v>
      </c>
    </row>
    <row r="211" spans="2:20" x14ac:dyDescent="0.25">
      <c r="B211" s="521" t="s">
        <v>54</v>
      </c>
      <c r="C211" s="97" t="s">
        <v>54</v>
      </c>
      <c r="D211" s="102" t="s">
        <v>54</v>
      </c>
      <c r="E211" s="102" t="s">
        <v>54</v>
      </c>
      <c r="F211" s="102" t="s">
        <v>54</v>
      </c>
      <c r="G211" s="102" t="s">
        <v>54</v>
      </c>
      <c r="H211" s="102" t="s">
        <v>54</v>
      </c>
      <c r="I211" s="102" t="s">
        <v>54</v>
      </c>
      <c r="J211" s="102" t="s">
        <v>54</v>
      </c>
      <c r="K211" s="102" t="s">
        <v>54</v>
      </c>
      <c r="L211" s="102" t="s">
        <v>54</v>
      </c>
      <c r="M211" s="102" t="s">
        <v>54</v>
      </c>
      <c r="N211" s="102" t="s">
        <v>54</v>
      </c>
      <c r="O211" s="102" t="s">
        <v>54</v>
      </c>
      <c r="P211" s="102" t="s">
        <v>54</v>
      </c>
      <c r="Q211" s="102" t="s">
        <v>54</v>
      </c>
      <c r="R211" s="102" t="s">
        <v>54</v>
      </c>
    </row>
    <row r="212" spans="2:20" x14ac:dyDescent="0.25">
      <c r="B212" s="91">
        <v>16</v>
      </c>
      <c r="C212" s="92" t="s">
        <v>230</v>
      </c>
      <c r="D212" s="179">
        <v>261.77100000000002</v>
      </c>
      <c r="E212" s="179">
        <v>261.77199999999999</v>
      </c>
      <c r="F212" s="179">
        <v>261.77199999999999</v>
      </c>
      <c r="G212" s="179">
        <v>262.02999999999997</v>
      </c>
      <c r="H212" s="179">
        <v>262.02999999999997</v>
      </c>
      <c r="I212" s="179">
        <v>262.02999999999997</v>
      </c>
      <c r="J212" s="179">
        <v>262.02999999999997</v>
      </c>
      <c r="K212" s="179">
        <v>262.02999999999997</v>
      </c>
      <c r="L212" s="179">
        <v>262.02999999999997</v>
      </c>
      <c r="M212" s="185">
        <v>262.02999999999997</v>
      </c>
      <c r="N212" s="179">
        <v>262.02999999999997</v>
      </c>
      <c r="O212" s="179">
        <v>262.02999999999997</v>
      </c>
      <c r="P212" s="179">
        <v>262.02999999999997</v>
      </c>
      <c r="Q212" s="179">
        <v>262.02999999999997</v>
      </c>
      <c r="R212" s="179">
        <v>261.96485547945201</v>
      </c>
      <c r="T212" s="520" t="s">
        <v>387</v>
      </c>
    </row>
    <row r="213" spans="2:20" hidden="1" collapsed="1" x14ac:dyDescent="0.25">
      <c r="B213" s="94">
        <v>17</v>
      </c>
      <c r="C213" s="95" t="s">
        <v>62</v>
      </c>
      <c r="D213" s="96">
        <v>219.64</v>
      </c>
      <c r="E213" s="96">
        <v>219.64</v>
      </c>
      <c r="F213" s="96">
        <v>219.64</v>
      </c>
      <c r="G213" s="96">
        <v>219.64</v>
      </c>
      <c r="H213" s="96">
        <v>219.64</v>
      </c>
      <c r="I213" s="96">
        <v>219.64</v>
      </c>
      <c r="J213" s="96">
        <v>219.64</v>
      </c>
      <c r="K213" s="96">
        <v>219.64</v>
      </c>
      <c r="L213" s="96">
        <v>219.64</v>
      </c>
      <c r="M213" s="96">
        <v>219.64</v>
      </c>
      <c r="N213" s="96">
        <v>219.64</v>
      </c>
      <c r="O213" s="96">
        <v>219.64</v>
      </c>
      <c r="P213" s="96">
        <v>219.64</v>
      </c>
      <c r="Q213" s="96">
        <v>219.64</v>
      </c>
      <c r="R213" s="96">
        <v>219.64</v>
      </c>
    </row>
    <row r="214" spans="2:20" hidden="1" outlineLevel="1" collapsed="1" x14ac:dyDescent="0.25">
      <c r="B214" s="673" t="s">
        <v>54</v>
      </c>
      <c r="C214" s="97" t="s">
        <v>63</v>
      </c>
      <c r="D214" s="98">
        <v>0</v>
      </c>
      <c r="E214" s="98">
        <v>0</v>
      </c>
      <c r="F214" s="98">
        <v>0</v>
      </c>
      <c r="G214" s="98">
        <v>0</v>
      </c>
      <c r="H214" s="98">
        <v>0</v>
      </c>
      <c r="I214" s="98">
        <v>0</v>
      </c>
      <c r="J214" s="98">
        <v>0</v>
      </c>
      <c r="K214" s="98">
        <v>0</v>
      </c>
      <c r="L214" s="98">
        <v>0</v>
      </c>
      <c r="M214" s="98">
        <v>0</v>
      </c>
      <c r="N214" s="98">
        <v>0</v>
      </c>
      <c r="O214" s="98">
        <v>0</v>
      </c>
      <c r="P214" s="98">
        <v>0</v>
      </c>
      <c r="Q214" s="98">
        <v>0</v>
      </c>
      <c r="R214" s="98">
        <v>0</v>
      </c>
    </row>
    <row r="215" spans="2:20" hidden="1" outlineLevel="1" collapsed="1" x14ac:dyDescent="0.25">
      <c r="B215" s="671"/>
      <c r="C215" s="97" t="s">
        <v>70</v>
      </c>
      <c r="D215" s="98">
        <v>1.0580000000000001</v>
      </c>
      <c r="E215" s="98">
        <v>1.0580000000000001</v>
      </c>
      <c r="F215" s="98">
        <v>1.0580000000000001</v>
      </c>
      <c r="G215" s="98">
        <v>1.0580000000000001</v>
      </c>
      <c r="H215" s="98">
        <v>1.0580000000000001</v>
      </c>
      <c r="I215" s="98">
        <v>1.0580000000000001</v>
      </c>
      <c r="J215" s="98">
        <v>1.0580000000000001</v>
      </c>
      <c r="K215" s="98">
        <v>1.0580000000000001</v>
      </c>
      <c r="L215" s="98">
        <v>1.0580000000000001</v>
      </c>
      <c r="M215" s="98">
        <v>1.0580000000000001</v>
      </c>
      <c r="N215" s="98">
        <v>1.0580000000000001</v>
      </c>
      <c r="O215" s="98">
        <v>1.0580000000000001</v>
      </c>
      <c r="P215" s="98">
        <v>1.0580000000000001</v>
      </c>
      <c r="Q215" s="98">
        <v>1.0580000000000001</v>
      </c>
      <c r="R215" s="98">
        <v>1.0580000000000001</v>
      </c>
    </row>
    <row r="216" spans="2:20" hidden="1" outlineLevel="1" collapsed="1" x14ac:dyDescent="0.25">
      <c r="B216" s="671"/>
      <c r="C216" s="97" t="s">
        <v>90</v>
      </c>
      <c r="D216" s="98">
        <v>2.964</v>
      </c>
      <c r="E216" s="98">
        <v>2.964</v>
      </c>
      <c r="F216" s="98">
        <v>2.964</v>
      </c>
      <c r="G216" s="98">
        <v>2.964</v>
      </c>
      <c r="H216" s="98">
        <v>2.964</v>
      </c>
      <c r="I216" s="98">
        <v>2.964</v>
      </c>
      <c r="J216" s="98">
        <v>2.964</v>
      </c>
      <c r="K216" s="98">
        <v>2.964</v>
      </c>
      <c r="L216" s="98">
        <v>2.964</v>
      </c>
      <c r="M216" s="98">
        <v>2.964</v>
      </c>
      <c r="N216" s="98">
        <v>2.964</v>
      </c>
      <c r="O216" s="98">
        <v>2.964</v>
      </c>
      <c r="P216" s="98">
        <v>2.964</v>
      </c>
      <c r="Q216" s="98">
        <v>2.964</v>
      </c>
      <c r="R216" s="98">
        <v>2.964</v>
      </c>
    </row>
    <row r="217" spans="2:20" hidden="1" outlineLevel="1" collapsed="1" x14ac:dyDescent="0.25">
      <c r="B217" s="671"/>
      <c r="C217" s="97" t="s">
        <v>120</v>
      </c>
      <c r="D217" s="98">
        <v>1.038</v>
      </c>
      <c r="E217" s="98">
        <v>1.038</v>
      </c>
      <c r="F217" s="98">
        <v>1.038</v>
      </c>
      <c r="G217" s="98">
        <v>1.038</v>
      </c>
      <c r="H217" s="98">
        <v>1.038</v>
      </c>
      <c r="I217" s="98">
        <v>1.038</v>
      </c>
      <c r="J217" s="98">
        <v>1.038</v>
      </c>
      <c r="K217" s="98">
        <v>1.038</v>
      </c>
      <c r="L217" s="98">
        <v>1.038</v>
      </c>
      <c r="M217" s="98">
        <v>1.038</v>
      </c>
      <c r="N217" s="98">
        <v>1.038</v>
      </c>
      <c r="O217" s="98">
        <v>1.038</v>
      </c>
      <c r="P217" s="98">
        <v>1.038</v>
      </c>
      <c r="Q217" s="98">
        <v>1.038</v>
      </c>
      <c r="R217" s="98">
        <v>1.038</v>
      </c>
    </row>
    <row r="218" spans="2:20" hidden="1" outlineLevel="1" collapsed="1" x14ac:dyDescent="0.25">
      <c r="B218" s="671"/>
      <c r="C218" s="97" t="s">
        <v>125</v>
      </c>
      <c r="D218" s="98">
        <v>0</v>
      </c>
      <c r="E218" s="98">
        <v>0</v>
      </c>
      <c r="F218" s="98">
        <v>0</v>
      </c>
      <c r="G218" s="98">
        <v>0</v>
      </c>
      <c r="H218" s="98">
        <v>0</v>
      </c>
      <c r="I218" s="98">
        <v>0</v>
      </c>
      <c r="J218" s="98">
        <v>0</v>
      </c>
      <c r="K218" s="98">
        <v>0</v>
      </c>
      <c r="L218" s="98">
        <v>0</v>
      </c>
      <c r="M218" s="98">
        <v>0</v>
      </c>
      <c r="N218" s="98">
        <v>0</v>
      </c>
      <c r="O218" s="98">
        <v>0</v>
      </c>
      <c r="P218" s="98">
        <v>0</v>
      </c>
      <c r="Q218" s="98">
        <v>0</v>
      </c>
      <c r="R218" s="98">
        <v>0</v>
      </c>
    </row>
    <row r="219" spans="2:20" hidden="1" outlineLevel="1" collapsed="1" x14ac:dyDescent="0.25">
      <c r="B219" s="671"/>
      <c r="C219" s="97" t="s">
        <v>131</v>
      </c>
      <c r="D219" s="98">
        <v>0</v>
      </c>
      <c r="E219" s="98">
        <v>0</v>
      </c>
      <c r="F219" s="98">
        <v>0</v>
      </c>
      <c r="G219" s="98">
        <v>0</v>
      </c>
      <c r="H219" s="98">
        <v>0</v>
      </c>
      <c r="I219" s="98">
        <v>0</v>
      </c>
      <c r="J219" s="98">
        <v>0</v>
      </c>
      <c r="K219" s="98">
        <v>0</v>
      </c>
      <c r="L219" s="98">
        <v>0</v>
      </c>
      <c r="M219" s="98">
        <v>0</v>
      </c>
      <c r="N219" s="98">
        <v>0</v>
      </c>
      <c r="O219" s="98">
        <v>0</v>
      </c>
      <c r="P219" s="98">
        <v>0</v>
      </c>
      <c r="Q219" s="98">
        <v>0</v>
      </c>
      <c r="R219" s="98">
        <v>0</v>
      </c>
    </row>
    <row r="220" spans="2:20" hidden="1" outlineLevel="1" collapsed="1" x14ac:dyDescent="0.25">
      <c r="B220" s="671"/>
      <c r="C220" s="97" t="s">
        <v>139</v>
      </c>
      <c r="D220" s="98">
        <v>0</v>
      </c>
      <c r="E220" s="98">
        <v>0</v>
      </c>
      <c r="F220" s="98">
        <v>0</v>
      </c>
      <c r="G220" s="98">
        <v>0</v>
      </c>
      <c r="H220" s="98">
        <v>0</v>
      </c>
      <c r="I220" s="98">
        <v>0</v>
      </c>
      <c r="J220" s="98">
        <v>0</v>
      </c>
      <c r="K220" s="98">
        <v>0</v>
      </c>
      <c r="L220" s="98">
        <v>0</v>
      </c>
      <c r="M220" s="98">
        <v>0</v>
      </c>
      <c r="N220" s="98">
        <v>0</v>
      </c>
      <c r="O220" s="98">
        <v>0</v>
      </c>
      <c r="P220" s="98">
        <v>0</v>
      </c>
      <c r="Q220" s="98">
        <v>0</v>
      </c>
      <c r="R220" s="98">
        <v>0</v>
      </c>
    </row>
    <row r="221" spans="2:20" hidden="1" outlineLevel="1" collapsed="1" x14ac:dyDescent="0.25">
      <c r="B221" s="671"/>
      <c r="C221" s="97" t="s">
        <v>150</v>
      </c>
      <c r="D221" s="98">
        <v>1.133</v>
      </c>
      <c r="E221" s="98">
        <v>1.133</v>
      </c>
      <c r="F221" s="98">
        <v>1.133</v>
      </c>
      <c r="G221" s="98">
        <v>1.133</v>
      </c>
      <c r="H221" s="98">
        <v>1.133</v>
      </c>
      <c r="I221" s="98">
        <v>1.133</v>
      </c>
      <c r="J221" s="98">
        <v>1.133</v>
      </c>
      <c r="K221" s="98">
        <v>1.133</v>
      </c>
      <c r="L221" s="98">
        <v>1.133</v>
      </c>
      <c r="M221" s="98">
        <v>1.133</v>
      </c>
      <c r="N221" s="98">
        <v>1.133</v>
      </c>
      <c r="O221" s="98">
        <v>1.133</v>
      </c>
      <c r="P221" s="98">
        <v>1.133</v>
      </c>
      <c r="Q221" s="98">
        <v>1.133</v>
      </c>
      <c r="R221" s="98">
        <v>1.133</v>
      </c>
    </row>
    <row r="222" spans="2:20" hidden="1" outlineLevel="1" collapsed="1" x14ac:dyDescent="0.25">
      <c r="B222" s="671"/>
      <c r="C222" s="97" t="s">
        <v>153</v>
      </c>
      <c r="D222" s="98">
        <v>1.7110000000000001</v>
      </c>
      <c r="E222" s="98">
        <v>1.7110000000000001</v>
      </c>
      <c r="F222" s="98">
        <v>1.7110000000000001</v>
      </c>
      <c r="G222" s="98">
        <v>1.7110000000000001</v>
      </c>
      <c r="H222" s="98">
        <v>1.7110000000000001</v>
      </c>
      <c r="I222" s="98">
        <v>1.7110000000000001</v>
      </c>
      <c r="J222" s="98">
        <v>1.7110000000000001</v>
      </c>
      <c r="K222" s="98">
        <v>1.7110000000000001</v>
      </c>
      <c r="L222" s="98">
        <v>1.7110000000000001</v>
      </c>
      <c r="M222" s="98">
        <v>1.7110000000000001</v>
      </c>
      <c r="N222" s="98">
        <v>1.7110000000000001</v>
      </c>
      <c r="O222" s="98">
        <v>1.7110000000000001</v>
      </c>
      <c r="P222" s="98">
        <v>1.7110000000000001</v>
      </c>
      <c r="Q222" s="98">
        <v>1.7110000000000001</v>
      </c>
      <c r="R222" s="98">
        <v>1.7110000000000001</v>
      </c>
    </row>
    <row r="223" spans="2:20" hidden="1" outlineLevel="1" collapsed="1" x14ac:dyDescent="0.25">
      <c r="B223" s="671"/>
      <c r="C223" s="97" t="s">
        <v>155</v>
      </c>
      <c r="D223" s="98">
        <v>0</v>
      </c>
      <c r="E223" s="98">
        <v>0</v>
      </c>
      <c r="F223" s="98">
        <v>0</v>
      </c>
      <c r="G223" s="98">
        <v>0</v>
      </c>
      <c r="H223" s="98">
        <v>0</v>
      </c>
      <c r="I223" s="98">
        <v>0</v>
      </c>
      <c r="J223" s="98">
        <v>0</v>
      </c>
      <c r="K223" s="98">
        <v>0</v>
      </c>
      <c r="L223" s="98">
        <v>0</v>
      </c>
      <c r="M223" s="98">
        <v>0</v>
      </c>
      <c r="N223" s="98">
        <v>0</v>
      </c>
      <c r="O223" s="98">
        <v>0</v>
      </c>
      <c r="P223" s="98">
        <v>0</v>
      </c>
      <c r="Q223" s="98">
        <v>0</v>
      </c>
      <c r="R223" s="98">
        <v>0</v>
      </c>
    </row>
    <row r="224" spans="2:20" hidden="1" outlineLevel="1" collapsed="1" x14ac:dyDescent="0.25">
      <c r="B224" s="671"/>
      <c r="C224" s="97" t="s">
        <v>68</v>
      </c>
      <c r="D224" s="98">
        <v>0.48799999999999999</v>
      </c>
      <c r="E224" s="98">
        <v>0.48799999999999999</v>
      </c>
      <c r="F224" s="98">
        <v>0.48799999999999999</v>
      </c>
      <c r="G224" s="98">
        <v>0.48799999999999999</v>
      </c>
      <c r="H224" s="98">
        <v>0.48799999999999999</v>
      </c>
      <c r="I224" s="98">
        <v>0.48799999999999999</v>
      </c>
      <c r="J224" s="98">
        <v>0.48799999999999999</v>
      </c>
      <c r="K224" s="98">
        <v>0.48799999999999999</v>
      </c>
      <c r="L224" s="98">
        <v>0.48799999999999999</v>
      </c>
      <c r="M224" s="98">
        <v>0.48799999999999999</v>
      </c>
      <c r="N224" s="98">
        <v>0.48799999999999999</v>
      </c>
      <c r="O224" s="98">
        <v>0.48799999999999999</v>
      </c>
      <c r="P224" s="98">
        <v>0.48799999999999999</v>
      </c>
      <c r="Q224" s="98">
        <v>0.48799999999999999</v>
      </c>
      <c r="R224" s="98">
        <v>0.48799999999999999</v>
      </c>
    </row>
    <row r="225" spans="2:18" hidden="1" outlineLevel="1" collapsed="1" x14ac:dyDescent="0.25">
      <c r="B225" s="671"/>
      <c r="C225" s="97" t="s">
        <v>72</v>
      </c>
      <c r="D225" s="98">
        <v>2.2959999999999998</v>
      </c>
      <c r="E225" s="98">
        <v>2.2959999999999998</v>
      </c>
      <c r="F225" s="98">
        <v>2.2959999999999998</v>
      </c>
      <c r="G225" s="98">
        <v>2.2959999999999998</v>
      </c>
      <c r="H225" s="98">
        <v>2.2959999999999998</v>
      </c>
      <c r="I225" s="98">
        <v>2.2959999999999998</v>
      </c>
      <c r="J225" s="98">
        <v>2.2959999999999998</v>
      </c>
      <c r="K225" s="98">
        <v>2.2959999999999998</v>
      </c>
      <c r="L225" s="98">
        <v>2.2959999999999998</v>
      </c>
      <c r="M225" s="98">
        <v>2.2959999999999998</v>
      </c>
      <c r="N225" s="98">
        <v>2.2959999999999998</v>
      </c>
      <c r="O225" s="98">
        <v>2.2959999999999998</v>
      </c>
      <c r="P225" s="98">
        <v>2.2959999999999998</v>
      </c>
      <c r="Q225" s="98">
        <v>2.2959999999999998</v>
      </c>
      <c r="R225" s="98">
        <v>2.2959999999999998</v>
      </c>
    </row>
    <row r="226" spans="2:18" hidden="1" outlineLevel="1" collapsed="1" x14ac:dyDescent="0.25">
      <c r="B226" s="671"/>
      <c r="C226" s="97" t="s">
        <v>73</v>
      </c>
      <c r="D226" s="99">
        <v>11.590999999999999</v>
      </c>
      <c r="E226" s="99">
        <v>11.590999999999999</v>
      </c>
      <c r="F226" s="99">
        <v>11.590999999999999</v>
      </c>
      <c r="G226" s="99">
        <v>11.590999999999999</v>
      </c>
      <c r="H226" s="99">
        <v>11.590999999999999</v>
      </c>
      <c r="I226" s="99">
        <v>11.590999999999999</v>
      </c>
      <c r="J226" s="99">
        <v>11.590999999999999</v>
      </c>
      <c r="K226" s="99">
        <v>11.590999999999999</v>
      </c>
      <c r="L226" s="99">
        <v>11.590999999999999</v>
      </c>
      <c r="M226" s="99">
        <v>11.590999999999999</v>
      </c>
      <c r="N226" s="99">
        <v>11.590999999999999</v>
      </c>
      <c r="O226" s="99">
        <v>11.590999999999999</v>
      </c>
      <c r="P226" s="99">
        <v>11.590999999999999</v>
      </c>
      <c r="Q226" s="99">
        <v>11.590999999999999</v>
      </c>
      <c r="R226" s="99">
        <v>11.590999999999999</v>
      </c>
    </row>
    <row r="227" spans="2:18" hidden="1" outlineLevel="1" collapsed="1" x14ac:dyDescent="0.25">
      <c r="B227" s="671"/>
      <c r="C227" s="97" t="s">
        <v>75</v>
      </c>
      <c r="D227" s="98">
        <v>2.5139999999999998</v>
      </c>
      <c r="E227" s="98">
        <v>2.5139999999999998</v>
      </c>
      <c r="F227" s="98">
        <v>2.5139999999999998</v>
      </c>
      <c r="G227" s="98">
        <v>2.5139999999999998</v>
      </c>
      <c r="H227" s="98">
        <v>2.5139999999999998</v>
      </c>
      <c r="I227" s="98">
        <v>2.5139999999999998</v>
      </c>
      <c r="J227" s="98">
        <v>2.5139999999999998</v>
      </c>
      <c r="K227" s="98">
        <v>2.5139999999999998</v>
      </c>
      <c r="L227" s="98">
        <v>2.5139999999999998</v>
      </c>
      <c r="M227" s="98">
        <v>2.5139999999999998</v>
      </c>
      <c r="N227" s="98">
        <v>2.5139999999999998</v>
      </c>
      <c r="O227" s="98">
        <v>2.5139999999999998</v>
      </c>
      <c r="P227" s="98">
        <v>2.5139999999999998</v>
      </c>
      <c r="Q227" s="98">
        <v>2.5139999999999998</v>
      </c>
      <c r="R227" s="98">
        <v>2.5139999999999998</v>
      </c>
    </row>
    <row r="228" spans="2:18" hidden="1" outlineLevel="1" collapsed="1" x14ac:dyDescent="0.25">
      <c r="B228" s="671"/>
      <c r="C228" s="97" t="s">
        <v>77</v>
      </c>
      <c r="D228" s="98">
        <v>0.91</v>
      </c>
      <c r="E228" s="98">
        <v>0.91</v>
      </c>
      <c r="F228" s="98">
        <v>0.91</v>
      </c>
      <c r="G228" s="98">
        <v>0.91</v>
      </c>
      <c r="H228" s="98">
        <v>0.91</v>
      </c>
      <c r="I228" s="98">
        <v>0.91</v>
      </c>
      <c r="J228" s="98">
        <v>0.91</v>
      </c>
      <c r="K228" s="98">
        <v>0.91</v>
      </c>
      <c r="L228" s="98">
        <v>0.91</v>
      </c>
      <c r="M228" s="98">
        <v>0.91</v>
      </c>
      <c r="N228" s="98">
        <v>0.91</v>
      </c>
      <c r="O228" s="98">
        <v>0.91</v>
      </c>
      <c r="P228" s="98">
        <v>0.91</v>
      </c>
      <c r="Q228" s="98">
        <v>0.91</v>
      </c>
      <c r="R228" s="98">
        <v>0.91</v>
      </c>
    </row>
    <row r="229" spans="2:18" hidden="1" outlineLevel="1" collapsed="1" x14ac:dyDescent="0.25">
      <c r="B229" s="671"/>
      <c r="C229" s="97" t="s">
        <v>78</v>
      </c>
      <c r="D229" s="98">
        <v>3.73</v>
      </c>
      <c r="E229" s="98">
        <v>3.73</v>
      </c>
      <c r="F229" s="98">
        <v>3.73</v>
      </c>
      <c r="G229" s="98">
        <v>3.73</v>
      </c>
      <c r="H229" s="98">
        <v>3.73</v>
      </c>
      <c r="I229" s="98">
        <v>3.73</v>
      </c>
      <c r="J229" s="98">
        <v>3.73</v>
      </c>
      <c r="K229" s="98">
        <v>3.73</v>
      </c>
      <c r="L229" s="98">
        <v>3.73</v>
      </c>
      <c r="M229" s="98">
        <v>3.73</v>
      </c>
      <c r="N229" s="98">
        <v>3.73</v>
      </c>
      <c r="O229" s="98">
        <v>3.73</v>
      </c>
      <c r="P229" s="98">
        <v>3.73</v>
      </c>
      <c r="Q229" s="98">
        <v>3.73</v>
      </c>
      <c r="R229" s="98">
        <v>3.73</v>
      </c>
    </row>
    <row r="230" spans="2:18" hidden="1" outlineLevel="1" collapsed="1" x14ac:dyDescent="0.25">
      <c r="B230" s="671"/>
      <c r="C230" s="97" t="s">
        <v>81</v>
      </c>
      <c r="D230" s="98">
        <v>0.69099999999999995</v>
      </c>
      <c r="E230" s="98">
        <v>0.69099999999999995</v>
      </c>
      <c r="F230" s="98">
        <v>0.69099999999999995</v>
      </c>
      <c r="G230" s="98">
        <v>0.69099999999999995</v>
      </c>
      <c r="H230" s="98">
        <v>0.69099999999999995</v>
      </c>
      <c r="I230" s="98">
        <v>0.69099999999999995</v>
      </c>
      <c r="J230" s="98">
        <v>0.69099999999999995</v>
      </c>
      <c r="K230" s="98">
        <v>0.69099999999999995</v>
      </c>
      <c r="L230" s="98">
        <v>0.69099999999999995</v>
      </c>
      <c r="M230" s="98">
        <v>0.69099999999999995</v>
      </c>
      <c r="N230" s="98">
        <v>0.69099999999999995</v>
      </c>
      <c r="O230" s="98">
        <v>0.69099999999999995</v>
      </c>
      <c r="P230" s="98">
        <v>0.69099999999999995</v>
      </c>
      <c r="Q230" s="98">
        <v>0.69099999999999995</v>
      </c>
      <c r="R230" s="98">
        <v>0.69099999999999995</v>
      </c>
    </row>
    <row r="231" spans="2:18" hidden="1" outlineLevel="1" collapsed="1" x14ac:dyDescent="0.25">
      <c r="B231" s="671"/>
      <c r="C231" s="97" t="s">
        <v>84</v>
      </c>
      <c r="D231" s="98">
        <v>0.20699999999999999</v>
      </c>
      <c r="E231" s="98">
        <v>0.20699999999999999</v>
      </c>
      <c r="F231" s="98">
        <v>0.20699999999999999</v>
      </c>
      <c r="G231" s="98">
        <v>0.20699999999999999</v>
      </c>
      <c r="H231" s="98">
        <v>0.20699999999999999</v>
      </c>
      <c r="I231" s="98">
        <v>0.20699999999999999</v>
      </c>
      <c r="J231" s="98">
        <v>0.20699999999999999</v>
      </c>
      <c r="K231" s="98">
        <v>0.20699999999999999</v>
      </c>
      <c r="L231" s="98">
        <v>0.20699999999999999</v>
      </c>
      <c r="M231" s="98">
        <v>0.20699999999999999</v>
      </c>
      <c r="N231" s="98">
        <v>0.20699999999999999</v>
      </c>
      <c r="O231" s="98">
        <v>0.20699999999999999</v>
      </c>
      <c r="P231" s="98">
        <v>0.20699999999999999</v>
      </c>
      <c r="Q231" s="98">
        <v>0.20699999999999999</v>
      </c>
      <c r="R231" s="98">
        <v>0.20699999999999999</v>
      </c>
    </row>
    <row r="232" spans="2:18" hidden="1" outlineLevel="1" collapsed="1" x14ac:dyDescent="0.25">
      <c r="B232" s="671"/>
      <c r="C232" s="97" t="s">
        <v>85</v>
      </c>
      <c r="D232" s="98">
        <v>2.7650000000000001</v>
      </c>
      <c r="E232" s="98">
        <v>2.7650000000000001</v>
      </c>
      <c r="F232" s="98">
        <v>2.7650000000000001</v>
      </c>
      <c r="G232" s="98">
        <v>2.7650000000000001</v>
      </c>
      <c r="H232" s="98">
        <v>2.7650000000000001</v>
      </c>
      <c r="I232" s="98">
        <v>2.7650000000000001</v>
      </c>
      <c r="J232" s="98">
        <v>2.7650000000000001</v>
      </c>
      <c r="K232" s="98">
        <v>2.7650000000000001</v>
      </c>
      <c r="L232" s="98">
        <v>2.7650000000000001</v>
      </c>
      <c r="M232" s="98">
        <v>2.7650000000000001</v>
      </c>
      <c r="N232" s="98">
        <v>2.7650000000000001</v>
      </c>
      <c r="O232" s="98">
        <v>2.7650000000000001</v>
      </c>
      <c r="P232" s="98">
        <v>2.7650000000000001</v>
      </c>
      <c r="Q232" s="98">
        <v>2.7650000000000001</v>
      </c>
      <c r="R232" s="98">
        <v>2.7650000000000001</v>
      </c>
    </row>
    <row r="233" spans="2:18" hidden="1" outlineLevel="1" collapsed="1" x14ac:dyDescent="0.25">
      <c r="B233" s="671"/>
      <c r="C233" s="97" t="s">
        <v>88</v>
      </c>
      <c r="D233" s="98">
        <v>0.82799999999999996</v>
      </c>
      <c r="E233" s="98">
        <v>0.82799999999999996</v>
      </c>
      <c r="F233" s="98">
        <v>0.82799999999999996</v>
      </c>
      <c r="G233" s="98">
        <v>0.82799999999999996</v>
      </c>
      <c r="H233" s="98">
        <v>0.82799999999999996</v>
      </c>
      <c r="I233" s="98">
        <v>0.82799999999999996</v>
      </c>
      <c r="J233" s="98">
        <v>0.82799999999999996</v>
      </c>
      <c r="K233" s="98">
        <v>0.82799999999999996</v>
      </c>
      <c r="L233" s="98">
        <v>0.82799999999999996</v>
      </c>
      <c r="M233" s="98">
        <v>0.82799999999999996</v>
      </c>
      <c r="N233" s="98">
        <v>0.82799999999999996</v>
      </c>
      <c r="O233" s="98">
        <v>0.82799999999999996</v>
      </c>
      <c r="P233" s="98">
        <v>0.82799999999999996</v>
      </c>
      <c r="Q233" s="98">
        <v>0.82799999999999996</v>
      </c>
      <c r="R233" s="98">
        <v>0.82799999999999996</v>
      </c>
    </row>
    <row r="234" spans="2:18" hidden="1" outlineLevel="1" collapsed="1" x14ac:dyDescent="0.25">
      <c r="B234" s="671"/>
      <c r="C234" s="97" t="s">
        <v>89</v>
      </c>
      <c r="D234" s="98">
        <v>3.7730000000000001</v>
      </c>
      <c r="E234" s="98">
        <v>3.7730000000000001</v>
      </c>
      <c r="F234" s="98">
        <v>3.7730000000000001</v>
      </c>
      <c r="G234" s="98">
        <v>3.7730000000000001</v>
      </c>
      <c r="H234" s="98">
        <v>3.7730000000000001</v>
      </c>
      <c r="I234" s="98">
        <v>3.7730000000000001</v>
      </c>
      <c r="J234" s="98">
        <v>3.7730000000000001</v>
      </c>
      <c r="K234" s="98">
        <v>3.7730000000000001</v>
      </c>
      <c r="L234" s="98">
        <v>3.7730000000000001</v>
      </c>
      <c r="M234" s="98">
        <v>3.7730000000000001</v>
      </c>
      <c r="N234" s="98">
        <v>3.7730000000000001</v>
      </c>
      <c r="O234" s="98">
        <v>3.7730000000000001</v>
      </c>
      <c r="P234" s="98">
        <v>3.7730000000000001</v>
      </c>
      <c r="Q234" s="98">
        <v>3.7730000000000001</v>
      </c>
      <c r="R234" s="98">
        <v>3.7730000000000001</v>
      </c>
    </row>
    <row r="235" spans="2:18" hidden="1" outlineLevel="1" collapsed="1" x14ac:dyDescent="0.25">
      <c r="B235" s="671"/>
      <c r="C235" s="97" t="s">
        <v>96</v>
      </c>
      <c r="D235" s="98">
        <v>1.304</v>
      </c>
      <c r="E235" s="98">
        <v>1.304</v>
      </c>
      <c r="F235" s="98">
        <v>1.304</v>
      </c>
      <c r="G235" s="98">
        <v>1.304</v>
      </c>
      <c r="H235" s="98">
        <v>1.304</v>
      </c>
      <c r="I235" s="98">
        <v>1.304</v>
      </c>
      <c r="J235" s="98">
        <v>1.304</v>
      </c>
      <c r="K235" s="98">
        <v>1.304</v>
      </c>
      <c r="L235" s="98">
        <v>1.304</v>
      </c>
      <c r="M235" s="98">
        <v>1.304</v>
      </c>
      <c r="N235" s="98">
        <v>1.304</v>
      </c>
      <c r="O235" s="98">
        <v>1.304</v>
      </c>
      <c r="P235" s="98">
        <v>1.304</v>
      </c>
      <c r="Q235" s="98">
        <v>1.304</v>
      </c>
      <c r="R235" s="98">
        <v>1.304</v>
      </c>
    </row>
    <row r="236" spans="2:18" hidden="1" outlineLevel="1" collapsed="1" x14ac:dyDescent="0.25">
      <c r="B236" s="671"/>
      <c r="C236" s="97" t="s">
        <v>97</v>
      </c>
      <c r="D236" s="98">
        <v>1.974</v>
      </c>
      <c r="E236" s="98">
        <v>1.974</v>
      </c>
      <c r="F236" s="98">
        <v>1.974</v>
      </c>
      <c r="G236" s="98">
        <v>1.974</v>
      </c>
      <c r="H236" s="98">
        <v>1.974</v>
      </c>
      <c r="I236" s="98">
        <v>1.974</v>
      </c>
      <c r="J236" s="98">
        <v>1.974</v>
      </c>
      <c r="K236" s="98">
        <v>1.974</v>
      </c>
      <c r="L236" s="98">
        <v>1.974</v>
      </c>
      <c r="M236" s="98">
        <v>1.974</v>
      </c>
      <c r="N236" s="98">
        <v>1.974</v>
      </c>
      <c r="O236" s="98">
        <v>1.974</v>
      </c>
      <c r="P236" s="98">
        <v>1.974</v>
      </c>
      <c r="Q236" s="98">
        <v>1.974</v>
      </c>
      <c r="R236" s="98">
        <v>1.974</v>
      </c>
    </row>
    <row r="237" spans="2:18" hidden="1" outlineLevel="1" collapsed="1" x14ac:dyDescent="0.25">
      <c r="B237" s="671"/>
      <c r="C237" s="97" t="s">
        <v>100</v>
      </c>
      <c r="D237" s="98">
        <v>1.151</v>
      </c>
      <c r="E237" s="98">
        <v>1.151</v>
      </c>
      <c r="F237" s="98">
        <v>1.151</v>
      </c>
      <c r="G237" s="98">
        <v>1.151</v>
      </c>
      <c r="H237" s="98">
        <v>1.151</v>
      </c>
      <c r="I237" s="98">
        <v>1.151</v>
      </c>
      <c r="J237" s="98">
        <v>1.151</v>
      </c>
      <c r="K237" s="98">
        <v>1.151</v>
      </c>
      <c r="L237" s="98">
        <v>1.151</v>
      </c>
      <c r="M237" s="98">
        <v>1.151</v>
      </c>
      <c r="N237" s="98">
        <v>1.151</v>
      </c>
      <c r="O237" s="98">
        <v>1.151</v>
      </c>
      <c r="P237" s="98">
        <v>1.151</v>
      </c>
      <c r="Q237" s="98">
        <v>1.151</v>
      </c>
      <c r="R237" s="98">
        <v>1.151</v>
      </c>
    </row>
    <row r="238" spans="2:18" hidden="1" outlineLevel="1" collapsed="1" x14ac:dyDescent="0.25">
      <c r="B238" s="671"/>
      <c r="C238" s="97" t="s">
        <v>101</v>
      </c>
      <c r="D238" s="99">
        <v>29.754999999999999</v>
      </c>
      <c r="E238" s="99">
        <v>29.754999999999999</v>
      </c>
      <c r="F238" s="99">
        <v>29.754999999999999</v>
      </c>
      <c r="G238" s="99">
        <v>29.754999999999999</v>
      </c>
      <c r="H238" s="99">
        <v>29.754999999999999</v>
      </c>
      <c r="I238" s="99">
        <v>29.754999999999999</v>
      </c>
      <c r="J238" s="99">
        <v>29.754999999999999</v>
      </c>
      <c r="K238" s="99">
        <v>29.754999999999999</v>
      </c>
      <c r="L238" s="99">
        <v>29.754999999999999</v>
      </c>
      <c r="M238" s="99">
        <v>29.754999999999999</v>
      </c>
      <c r="N238" s="99">
        <v>29.754999999999999</v>
      </c>
      <c r="O238" s="99">
        <v>29.754999999999999</v>
      </c>
      <c r="P238" s="99">
        <v>29.754999999999999</v>
      </c>
      <c r="Q238" s="99">
        <v>29.754999999999999</v>
      </c>
      <c r="R238" s="99">
        <v>29.754999999999999</v>
      </c>
    </row>
    <row r="239" spans="2:18" hidden="1" outlineLevel="1" collapsed="1" x14ac:dyDescent="0.25">
      <c r="B239" s="671"/>
      <c r="C239" s="97" t="s">
        <v>105</v>
      </c>
      <c r="D239" s="98">
        <v>2.4740000000000002</v>
      </c>
      <c r="E239" s="98">
        <v>2.4740000000000002</v>
      </c>
      <c r="F239" s="98">
        <v>2.4740000000000002</v>
      </c>
      <c r="G239" s="98">
        <v>2.4740000000000002</v>
      </c>
      <c r="H239" s="98">
        <v>2.4740000000000002</v>
      </c>
      <c r="I239" s="98">
        <v>2.4740000000000002</v>
      </c>
      <c r="J239" s="98">
        <v>2.4740000000000002</v>
      </c>
      <c r="K239" s="98">
        <v>2.4740000000000002</v>
      </c>
      <c r="L239" s="98">
        <v>2.4740000000000002</v>
      </c>
      <c r="M239" s="98">
        <v>2.4740000000000002</v>
      </c>
      <c r="N239" s="98">
        <v>2.4740000000000002</v>
      </c>
      <c r="O239" s="98">
        <v>2.4740000000000002</v>
      </c>
      <c r="P239" s="98">
        <v>2.4740000000000002</v>
      </c>
      <c r="Q239" s="98">
        <v>2.4740000000000002</v>
      </c>
      <c r="R239" s="98">
        <v>2.4740000000000002</v>
      </c>
    </row>
    <row r="240" spans="2:18" hidden="1" outlineLevel="1" collapsed="1" x14ac:dyDescent="0.25">
      <c r="B240" s="671"/>
      <c r="C240" s="97" t="s">
        <v>107</v>
      </c>
      <c r="D240" s="98">
        <v>3.2890000000000001</v>
      </c>
      <c r="E240" s="98">
        <v>3.2890000000000001</v>
      </c>
      <c r="F240" s="98">
        <v>3.2890000000000001</v>
      </c>
      <c r="G240" s="98">
        <v>3.2890000000000001</v>
      </c>
      <c r="H240" s="98">
        <v>3.2890000000000001</v>
      </c>
      <c r="I240" s="98">
        <v>3.2890000000000001</v>
      </c>
      <c r="J240" s="98">
        <v>3.2890000000000001</v>
      </c>
      <c r="K240" s="98">
        <v>3.2890000000000001</v>
      </c>
      <c r="L240" s="98">
        <v>3.2890000000000001</v>
      </c>
      <c r="M240" s="98">
        <v>3.2890000000000001</v>
      </c>
      <c r="N240" s="98">
        <v>3.2890000000000001</v>
      </c>
      <c r="O240" s="98">
        <v>3.2890000000000001</v>
      </c>
      <c r="P240" s="98">
        <v>3.2890000000000001</v>
      </c>
      <c r="Q240" s="98">
        <v>3.2890000000000001</v>
      </c>
      <c r="R240" s="98">
        <v>3.2890000000000001</v>
      </c>
    </row>
    <row r="241" spans="2:18" hidden="1" outlineLevel="1" collapsed="1" x14ac:dyDescent="0.25">
      <c r="B241" s="671"/>
      <c r="C241" s="97" t="s">
        <v>109</v>
      </c>
      <c r="D241" s="98">
        <v>3.1560000000000001</v>
      </c>
      <c r="E241" s="98">
        <v>3.1560000000000001</v>
      </c>
      <c r="F241" s="98">
        <v>3.1560000000000001</v>
      </c>
      <c r="G241" s="98">
        <v>3.1560000000000001</v>
      </c>
      <c r="H241" s="98">
        <v>3.1560000000000001</v>
      </c>
      <c r="I241" s="98">
        <v>3.1560000000000001</v>
      </c>
      <c r="J241" s="98">
        <v>3.1560000000000001</v>
      </c>
      <c r="K241" s="98">
        <v>3.1560000000000001</v>
      </c>
      <c r="L241" s="98">
        <v>3.1560000000000001</v>
      </c>
      <c r="M241" s="98">
        <v>3.1560000000000001</v>
      </c>
      <c r="N241" s="98">
        <v>3.1560000000000001</v>
      </c>
      <c r="O241" s="98">
        <v>3.1560000000000001</v>
      </c>
      <c r="P241" s="98">
        <v>3.1560000000000001</v>
      </c>
      <c r="Q241" s="98">
        <v>3.1560000000000001</v>
      </c>
      <c r="R241" s="98">
        <v>3.1560000000000001</v>
      </c>
    </row>
    <row r="242" spans="2:18" hidden="1" outlineLevel="1" collapsed="1" x14ac:dyDescent="0.25">
      <c r="B242" s="671"/>
      <c r="C242" s="97" t="s">
        <v>110</v>
      </c>
      <c r="D242" s="98">
        <v>4.7809999999999997</v>
      </c>
      <c r="E242" s="98">
        <v>4.7809999999999997</v>
      </c>
      <c r="F242" s="98">
        <v>4.7809999999999997</v>
      </c>
      <c r="G242" s="98">
        <v>4.7809999999999997</v>
      </c>
      <c r="H242" s="98">
        <v>4.7809999999999997</v>
      </c>
      <c r="I242" s="98">
        <v>4.7809999999999997</v>
      </c>
      <c r="J242" s="98">
        <v>4.7809999999999997</v>
      </c>
      <c r="K242" s="98">
        <v>4.7809999999999997</v>
      </c>
      <c r="L242" s="98">
        <v>4.7809999999999997</v>
      </c>
      <c r="M242" s="98">
        <v>4.7809999999999997</v>
      </c>
      <c r="N242" s="98">
        <v>4.7809999999999997</v>
      </c>
      <c r="O242" s="98">
        <v>4.7809999999999997</v>
      </c>
      <c r="P242" s="98">
        <v>4.7809999999999997</v>
      </c>
      <c r="Q242" s="98">
        <v>4.7809999999999997</v>
      </c>
      <c r="R242" s="98">
        <v>4.7809999999999997</v>
      </c>
    </row>
    <row r="243" spans="2:18" hidden="1" outlineLevel="1" collapsed="1" x14ac:dyDescent="0.25">
      <c r="B243" s="671"/>
      <c r="C243" s="97" t="s">
        <v>112</v>
      </c>
      <c r="D243" s="98">
        <v>7.6740000000000004</v>
      </c>
      <c r="E243" s="98">
        <v>7.6740000000000004</v>
      </c>
      <c r="F243" s="98">
        <v>7.6740000000000004</v>
      </c>
      <c r="G243" s="98">
        <v>7.6740000000000004</v>
      </c>
      <c r="H243" s="98">
        <v>7.6740000000000004</v>
      </c>
      <c r="I243" s="98">
        <v>7.6740000000000004</v>
      </c>
      <c r="J243" s="98">
        <v>7.6740000000000004</v>
      </c>
      <c r="K243" s="98">
        <v>7.6740000000000004</v>
      </c>
      <c r="L243" s="98">
        <v>7.6740000000000004</v>
      </c>
      <c r="M243" s="98">
        <v>7.6740000000000004</v>
      </c>
      <c r="N243" s="98">
        <v>7.6740000000000004</v>
      </c>
      <c r="O243" s="98">
        <v>7.6740000000000004</v>
      </c>
      <c r="P243" s="98">
        <v>7.6740000000000004</v>
      </c>
      <c r="Q243" s="98">
        <v>7.6740000000000004</v>
      </c>
      <c r="R243" s="98">
        <v>7.6740000000000004</v>
      </c>
    </row>
    <row r="244" spans="2:18" hidden="1" outlineLevel="1" collapsed="1" x14ac:dyDescent="0.25">
      <c r="B244" s="671"/>
      <c r="C244" s="97" t="s">
        <v>113</v>
      </c>
      <c r="D244" s="98">
        <v>2.734</v>
      </c>
      <c r="E244" s="98">
        <v>2.734</v>
      </c>
      <c r="F244" s="98">
        <v>2.734</v>
      </c>
      <c r="G244" s="98">
        <v>2.734</v>
      </c>
      <c r="H244" s="98">
        <v>2.734</v>
      </c>
      <c r="I244" s="98">
        <v>2.734</v>
      </c>
      <c r="J244" s="98">
        <v>2.734</v>
      </c>
      <c r="K244" s="98">
        <v>2.734</v>
      </c>
      <c r="L244" s="98">
        <v>2.734</v>
      </c>
      <c r="M244" s="98">
        <v>2.734</v>
      </c>
      <c r="N244" s="98">
        <v>2.734</v>
      </c>
      <c r="O244" s="98">
        <v>2.734</v>
      </c>
      <c r="P244" s="98">
        <v>2.734</v>
      </c>
      <c r="Q244" s="98">
        <v>2.734</v>
      </c>
      <c r="R244" s="98">
        <v>2.734</v>
      </c>
    </row>
    <row r="245" spans="2:18" hidden="1" outlineLevel="1" collapsed="1" x14ac:dyDescent="0.25">
      <c r="B245" s="671"/>
      <c r="C245" s="97" t="s">
        <v>115</v>
      </c>
      <c r="D245" s="98">
        <v>2.6440000000000001</v>
      </c>
      <c r="E245" s="98">
        <v>2.6440000000000001</v>
      </c>
      <c r="F245" s="98">
        <v>2.6440000000000001</v>
      </c>
      <c r="G245" s="98">
        <v>2.6440000000000001</v>
      </c>
      <c r="H245" s="98">
        <v>2.6440000000000001</v>
      </c>
      <c r="I245" s="98">
        <v>2.6440000000000001</v>
      </c>
      <c r="J245" s="98">
        <v>2.6440000000000001</v>
      </c>
      <c r="K245" s="98">
        <v>2.6440000000000001</v>
      </c>
      <c r="L245" s="98">
        <v>2.6440000000000001</v>
      </c>
      <c r="M245" s="98">
        <v>2.6440000000000001</v>
      </c>
      <c r="N245" s="98">
        <v>2.6440000000000001</v>
      </c>
      <c r="O245" s="98">
        <v>2.6440000000000001</v>
      </c>
      <c r="P245" s="98">
        <v>2.6440000000000001</v>
      </c>
      <c r="Q245" s="98">
        <v>2.6440000000000001</v>
      </c>
      <c r="R245" s="98">
        <v>2.6440000000000001</v>
      </c>
    </row>
    <row r="246" spans="2:18" hidden="1" outlineLevel="1" collapsed="1" x14ac:dyDescent="0.25">
      <c r="B246" s="671"/>
      <c r="C246" s="97" t="s">
        <v>116</v>
      </c>
      <c r="D246" s="99">
        <v>17.283000000000001</v>
      </c>
      <c r="E246" s="99">
        <v>17.283000000000001</v>
      </c>
      <c r="F246" s="99">
        <v>17.283000000000001</v>
      </c>
      <c r="G246" s="99">
        <v>17.283000000000001</v>
      </c>
      <c r="H246" s="99">
        <v>17.283000000000001</v>
      </c>
      <c r="I246" s="99">
        <v>17.283000000000001</v>
      </c>
      <c r="J246" s="99">
        <v>17.283000000000001</v>
      </c>
      <c r="K246" s="99">
        <v>17.283000000000001</v>
      </c>
      <c r="L246" s="99">
        <v>17.283000000000001</v>
      </c>
      <c r="M246" s="99">
        <v>17.283000000000001</v>
      </c>
      <c r="N246" s="99">
        <v>17.283000000000001</v>
      </c>
      <c r="O246" s="99">
        <v>17.283000000000001</v>
      </c>
      <c r="P246" s="99">
        <v>17.283000000000001</v>
      </c>
      <c r="Q246" s="99">
        <v>17.283000000000001</v>
      </c>
      <c r="R246" s="99">
        <v>17.283000000000001</v>
      </c>
    </row>
    <row r="247" spans="2:18" hidden="1" outlineLevel="1" collapsed="1" x14ac:dyDescent="0.25">
      <c r="B247" s="671"/>
      <c r="C247" s="97" t="s">
        <v>117</v>
      </c>
      <c r="D247" s="98">
        <v>0.46</v>
      </c>
      <c r="E247" s="98">
        <v>0.46</v>
      </c>
      <c r="F247" s="98">
        <v>0.46</v>
      </c>
      <c r="G247" s="98">
        <v>0.46</v>
      </c>
      <c r="H247" s="98">
        <v>0.46</v>
      </c>
      <c r="I247" s="98">
        <v>0.46</v>
      </c>
      <c r="J247" s="98">
        <v>0.46</v>
      </c>
      <c r="K247" s="98">
        <v>0.46</v>
      </c>
      <c r="L247" s="98">
        <v>0.46</v>
      </c>
      <c r="M247" s="98">
        <v>0.46</v>
      </c>
      <c r="N247" s="98">
        <v>0.46</v>
      </c>
      <c r="O247" s="98">
        <v>0.46</v>
      </c>
      <c r="P247" s="98">
        <v>0.46</v>
      </c>
      <c r="Q247" s="98">
        <v>0.46</v>
      </c>
      <c r="R247" s="98">
        <v>0.46</v>
      </c>
    </row>
    <row r="248" spans="2:18" hidden="1" outlineLevel="1" collapsed="1" x14ac:dyDescent="0.25">
      <c r="B248" s="671"/>
      <c r="C248" s="97" t="s">
        <v>121</v>
      </c>
      <c r="D248" s="98">
        <v>0.19700000000000001</v>
      </c>
      <c r="E248" s="98">
        <v>0.19700000000000001</v>
      </c>
      <c r="F248" s="98">
        <v>0.19700000000000001</v>
      </c>
      <c r="G248" s="98">
        <v>0.19700000000000001</v>
      </c>
      <c r="H248" s="98">
        <v>0.19700000000000001</v>
      </c>
      <c r="I248" s="98">
        <v>0.19700000000000001</v>
      </c>
      <c r="J248" s="98">
        <v>0.19700000000000001</v>
      </c>
      <c r="K248" s="98">
        <v>0.19700000000000001</v>
      </c>
      <c r="L248" s="98">
        <v>0.19700000000000001</v>
      </c>
      <c r="M248" s="98">
        <v>0.19700000000000001</v>
      </c>
      <c r="N248" s="98">
        <v>0.19700000000000001</v>
      </c>
      <c r="O248" s="98">
        <v>0.19700000000000001</v>
      </c>
      <c r="P248" s="98">
        <v>0.19700000000000001</v>
      </c>
      <c r="Q248" s="98">
        <v>0.19700000000000001</v>
      </c>
      <c r="R248" s="98">
        <v>0.19700000000000001</v>
      </c>
    </row>
    <row r="249" spans="2:18" hidden="1" outlineLevel="1" collapsed="1" x14ac:dyDescent="0.25">
      <c r="B249" s="671"/>
      <c r="C249" s="97" t="s">
        <v>126</v>
      </c>
      <c r="D249" s="98">
        <v>3.069</v>
      </c>
      <c r="E249" s="98">
        <v>3.069</v>
      </c>
      <c r="F249" s="98">
        <v>3.069</v>
      </c>
      <c r="G249" s="98">
        <v>3.069</v>
      </c>
      <c r="H249" s="98">
        <v>3.069</v>
      </c>
      <c r="I249" s="98">
        <v>3.069</v>
      </c>
      <c r="J249" s="98">
        <v>3.069</v>
      </c>
      <c r="K249" s="98">
        <v>3.069</v>
      </c>
      <c r="L249" s="98">
        <v>3.069</v>
      </c>
      <c r="M249" s="98">
        <v>3.069</v>
      </c>
      <c r="N249" s="98">
        <v>3.069</v>
      </c>
      <c r="O249" s="98">
        <v>3.069</v>
      </c>
      <c r="P249" s="98">
        <v>3.069</v>
      </c>
      <c r="Q249" s="98">
        <v>3.069</v>
      </c>
      <c r="R249" s="98">
        <v>3.069</v>
      </c>
    </row>
    <row r="250" spans="2:18" hidden="1" outlineLevel="1" collapsed="1" x14ac:dyDescent="0.25">
      <c r="B250" s="671"/>
      <c r="C250" s="97" t="s">
        <v>127</v>
      </c>
      <c r="D250" s="98">
        <v>1.79</v>
      </c>
      <c r="E250" s="98">
        <v>1.79</v>
      </c>
      <c r="F250" s="98">
        <v>1.79</v>
      </c>
      <c r="G250" s="98">
        <v>1.79</v>
      </c>
      <c r="H250" s="98">
        <v>1.79</v>
      </c>
      <c r="I250" s="98">
        <v>1.79</v>
      </c>
      <c r="J250" s="98">
        <v>1.79</v>
      </c>
      <c r="K250" s="98">
        <v>1.79</v>
      </c>
      <c r="L250" s="98">
        <v>1.79</v>
      </c>
      <c r="M250" s="98">
        <v>1.79</v>
      </c>
      <c r="N250" s="98">
        <v>1.79</v>
      </c>
      <c r="O250" s="98">
        <v>1.79</v>
      </c>
      <c r="P250" s="98">
        <v>1.79</v>
      </c>
      <c r="Q250" s="98">
        <v>1.79</v>
      </c>
      <c r="R250" s="98">
        <v>1.79</v>
      </c>
    </row>
    <row r="251" spans="2:18" hidden="1" outlineLevel="1" collapsed="1" x14ac:dyDescent="0.25">
      <c r="B251" s="671"/>
      <c r="C251" s="97" t="s">
        <v>128</v>
      </c>
      <c r="D251" s="98">
        <v>4.7919999999999998</v>
      </c>
      <c r="E251" s="98">
        <v>4.7919999999999998</v>
      </c>
      <c r="F251" s="98">
        <v>4.7919999999999998</v>
      </c>
      <c r="G251" s="98">
        <v>4.7919999999999998</v>
      </c>
      <c r="H251" s="98">
        <v>4.7919999999999998</v>
      </c>
      <c r="I251" s="98">
        <v>4.7919999999999998</v>
      </c>
      <c r="J251" s="98">
        <v>4.7919999999999998</v>
      </c>
      <c r="K251" s="98">
        <v>4.7919999999999998</v>
      </c>
      <c r="L251" s="98">
        <v>4.7919999999999998</v>
      </c>
      <c r="M251" s="98">
        <v>4.7919999999999998</v>
      </c>
      <c r="N251" s="98">
        <v>4.7919999999999998</v>
      </c>
      <c r="O251" s="98">
        <v>4.7919999999999998</v>
      </c>
      <c r="P251" s="98">
        <v>4.7919999999999998</v>
      </c>
      <c r="Q251" s="98">
        <v>4.7919999999999998</v>
      </c>
      <c r="R251" s="98">
        <v>4.7919999999999998</v>
      </c>
    </row>
    <row r="252" spans="2:18" hidden="1" outlineLevel="1" collapsed="1" x14ac:dyDescent="0.25">
      <c r="B252" s="671"/>
      <c r="C252" s="97" t="s">
        <v>132</v>
      </c>
      <c r="D252" s="98">
        <v>7.476</v>
      </c>
      <c r="E252" s="98">
        <v>7.476</v>
      </c>
      <c r="F252" s="98">
        <v>7.476</v>
      </c>
      <c r="G252" s="98">
        <v>7.476</v>
      </c>
      <c r="H252" s="98">
        <v>7.476</v>
      </c>
      <c r="I252" s="98">
        <v>7.476</v>
      </c>
      <c r="J252" s="98">
        <v>7.476</v>
      </c>
      <c r="K252" s="98">
        <v>7.476</v>
      </c>
      <c r="L252" s="98">
        <v>7.476</v>
      </c>
      <c r="M252" s="98">
        <v>7.476</v>
      </c>
      <c r="N252" s="98">
        <v>7.476</v>
      </c>
      <c r="O252" s="98">
        <v>7.476</v>
      </c>
      <c r="P252" s="98">
        <v>7.476</v>
      </c>
      <c r="Q252" s="98">
        <v>7.476</v>
      </c>
      <c r="R252" s="98">
        <v>7.476</v>
      </c>
    </row>
    <row r="253" spans="2:18" hidden="1" outlineLevel="1" collapsed="1" x14ac:dyDescent="0.25">
      <c r="B253" s="671"/>
      <c r="C253" s="97" t="s">
        <v>134</v>
      </c>
      <c r="D253" s="98">
        <v>3.0150000000000001</v>
      </c>
      <c r="E253" s="98">
        <v>3.0150000000000001</v>
      </c>
      <c r="F253" s="98">
        <v>3.0150000000000001</v>
      </c>
      <c r="G253" s="98">
        <v>3.0150000000000001</v>
      </c>
      <c r="H253" s="98">
        <v>3.0150000000000001</v>
      </c>
      <c r="I253" s="98">
        <v>3.0150000000000001</v>
      </c>
      <c r="J253" s="98">
        <v>3.0150000000000001</v>
      </c>
      <c r="K253" s="98">
        <v>3.0150000000000001</v>
      </c>
      <c r="L253" s="98">
        <v>3.0150000000000001</v>
      </c>
      <c r="M253" s="98">
        <v>3.0150000000000001</v>
      </c>
      <c r="N253" s="98">
        <v>3.0150000000000001</v>
      </c>
      <c r="O253" s="98">
        <v>3.0150000000000001</v>
      </c>
      <c r="P253" s="98">
        <v>3.0150000000000001</v>
      </c>
      <c r="Q253" s="98">
        <v>3.0150000000000001</v>
      </c>
      <c r="R253" s="98">
        <v>3.0150000000000001</v>
      </c>
    </row>
    <row r="254" spans="2:18" hidden="1" outlineLevel="1" collapsed="1" x14ac:dyDescent="0.25">
      <c r="B254" s="671"/>
      <c r="C254" s="97" t="s">
        <v>136</v>
      </c>
      <c r="D254" s="98">
        <v>0.77600000000000002</v>
      </c>
      <c r="E254" s="98">
        <v>0.77600000000000002</v>
      </c>
      <c r="F254" s="98">
        <v>0.77600000000000002</v>
      </c>
      <c r="G254" s="98">
        <v>0.77600000000000002</v>
      </c>
      <c r="H254" s="98">
        <v>0.77600000000000002</v>
      </c>
      <c r="I254" s="98">
        <v>0.77600000000000002</v>
      </c>
      <c r="J254" s="98">
        <v>0.77600000000000002</v>
      </c>
      <c r="K254" s="98">
        <v>0.77600000000000002</v>
      </c>
      <c r="L254" s="98">
        <v>0.77600000000000002</v>
      </c>
      <c r="M254" s="98">
        <v>0.77600000000000002</v>
      </c>
      <c r="N254" s="98">
        <v>0.77600000000000002</v>
      </c>
      <c r="O254" s="98">
        <v>0.77600000000000002</v>
      </c>
      <c r="P254" s="98">
        <v>0.77600000000000002</v>
      </c>
      <c r="Q254" s="98">
        <v>0.77600000000000002</v>
      </c>
      <c r="R254" s="98">
        <v>0.77600000000000002</v>
      </c>
    </row>
    <row r="255" spans="2:18" hidden="1" outlineLevel="1" collapsed="1" x14ac:dyDescent="0.25">
      <c r="B255" s="671"/>
      <c r="C255" s="97" t="s">
        <v>140</v>
      </c>
      <c r="D255" s="98">
        <v>1.125</v>
      </c>
      <c r="E255" s="98">
        <v>1.125</v>
      </c>
      <c r="F255" s="98">
        <v>1.125</v>
      </c>
      <c r="G255" s="98">
        <v>1.125</v>
      </c>
      <c r="H255" s="98">
        <v>1.125</v>
      </c>
      <c r="I255" s="98">
        <v>1.125</v>
      </c>
      <c r="J255" s="98">
        <v>1.125</v>
      </c>
      <c r="K255" s="98">
        <v>1.125</v>
      </c>
      <c r="L255" s="98">
        <v>1.125</v>
      </c>
      <c r="M255" s="98">
        <v>1.125</v>
      </c>
      <c r="N255" s="98">
        <v>1.125</v>
      </c>
      <c r="O255" s="98">
        <v>1.125</v>
      </c>
      <c r="P255" s="98">
        <v>1.125</v>
      </c>
      <c r="Q255" s="98">
        <v>1.125</v>
      </c>
      <c r="R255" s="98">
        <v>1.125</v>
      </c>
    </row>
    <row r="256" spans="2:18" hidden="1" outlineLevel="1" collapsed="1" x14ac:dyDescent="0.25">
      <c r="B256" s="671"/>
      <c r="C256" s="97" t="s">
        <v>175</v>
      </c>
      <c r="D256" s="99">
        <v>45.491999999999997</v>
      </c>
      <c r="E256" s="99">
        <v>45.491999999999997</v>
      </c>
      <c r="F256" s="99">
        <v>45.491999999999997</v>
      </c>
      <c r="G256" s="99">
        <v>45.491999999999997</v>
      </c>
      <c r="H256" s="99">
        <v>45.491999999999997</v>
      </c>
      <c r="I256" s="99">
        <v>45.491999999999997</v>
      </c>
      <c r="J256" s="99">
        <v>45.491999999999997</v>
      </c>
      <c r="K256" s="99">
        <v>45.491999999999997</v>
      </c>
      <c r="L256" s="99">
        <v>45.491999999999997</v>
      </c>
      <c r="M256" s="99">
        <v>45.491999999999997</v>
      </c>
      <c r="N256" s="99">
        <v>45.491999999999997</v>
      </c>
      <c r="O256" s="99">
        <v>45.491999999999997</v>
      </c>
      <c r="P256" s="99">
        <v>45.491999999999997</v>
      </c>
      <c r="Q256" s="99">
        <v>45.491999999999997</v>
      </c>
      <c r="R256" s="99">
        <v>45.491999999999997</v>
      </c>
    </row>
    <row r="257" spans="2:18" hidden="1" outlineLevel="1" collapsed="1" x14ac:dyDescent="0.25">
      <c r="B257" s="671"/>
      <c r="C257" s="97" t="s">
        <v>146</v>
      </c>
      <c r="D257" s="98">
        <v>2.7010000000000001</v>
      </c>
      <c r="E257" s="98">
        <v>2.7010000000000001</v>
      </c>
      <c r="F257" s="98">
        <v>2.7010000000000001</v>
      </c>
      <c r="G257" s="98">
        <v>2.7010000000000001</v>
      </c>
      <c r="H257" s="98">
        <v>2.7010000000000001</v>
      </c>
      <c r="I257" s="98">
        <v>2.7010000000000001</v>
      </c>
      <c r="J257" s="98">
        <v>2.7010000000000001</v>
      </c>
      <c r="K257" s="98">
        <v>2.7010000000000001</v>
      </c>
      <c r="L257" s="98">
        <v>2.7010000000000001</v>
      </c>
      <c r="M257" s="98">
        <v>2.7010000000000001</v>
      </c>
      <c r="N257" s="98">
        <v>2.7010000000000001</v>
      </c>
      <c r="O257" s="98">
        <v>2.7010000000000001</v>
      </c>
      <c r="P257" s="98">
        <v>2.7010000000000001</v>
      </c>
      <c r="Q257" s="98">
        <v>2.7010000000000001</v>
      </c>
      <c r="R257" s="98">
        <v>2.7010000000000001</v>
      </c>
    </row>
    <row r="258" spans="2:18" hidden="1" outlineLevel="1" collapsed="1" x14ac:dyDescent="0.25">
      <c r="B258" s="671"/>
      <c r="C258" s="97" t="s">
        <v>159</v>
      </c>
      <c r="D258" s="98">
        <v>1.6180000000000001</v>
      </c>
      <c r="E258" s="98">
        <v>1.6180000000000001</v>
      </c>
      <c r="F258" s="98">
        <v>1.6180000000000001</v>
      </c>
      <c r="G258" s="98">
        <v>1.6180000000000001</v>
      </c>
      <c r="H258" s="98">
        <v>1.6180000000000001</v>
      </c>
      <c r="I258" s="98">
        <v>1.6180000000000001</v>
      </c>
      <c r="J258" s="98">
        <v>1.6180000000000001</v>
      </c>
      <c r="K258" s="98">
        <v>1.6180000000000001</v>
      </c>
      <c r="L258" s="98">
        <v>1.6180000000000001</v>
      </c>
      <c r="M258" s="98">
        <v>1.6180000000000001</v>
      </c>
      <c r="N258" s="98">
        <v>1.6180000000000001</v>
      </c>
      <c r="O258" s="98">
        <v>1.6180000000000001</v>
      </c>
      <c r="P258" s="98">
        <v>1.6180000000000001</v>
      </c>
      <c r="Q258" s="98">
        <v>1.6180000000000001</v>
      </c>
      <c r="R258" s="98">
        <v>1.6180000000000001</v>
      </c>
    </row>
    <row r="259" spans="2:18" hidden="1" outlineLevel="1" collapsed="1" x14ac:dyDescent="0.25">
      <c r="B259" s="671"/>
      <c r="C259" s="97" t="s">
        <v>160</v>
      </c>
      <c r="D259" s="98">
        <v>2.0630000000000002</v>
      </c>
      <c r="E259" s="98">
        <v>2.0630000000000002</v>
      </c>
      <c r="F259" s="98">
        <v>2.0630000000000002</v>
      </c>
      <c r="G259" s="98">
        <v>2.0630000000000002</v>
      </c>
      <c r="H259" s="98">
        <v>2.0630000000000002</v>
      </c>
      <c r="I259" s="98">
        <v>2.0630000000000002</v>
      </c>
      <c r="J259" s="98">
        <v>2.0630000000000002</v>
      </c>
      <c r="K259" s="98">
        <v>2.0630000000000002</v>
      </c>
      <c r="L259" s="98">
        <v>2.0630000000000002</v>
      </c>
      <c r="M259" s="98">
        <v>2.0630000000000002</v>
      </c>
      <c r="N259" s="98">
        <v>2.0630000000000002</v>
      </c>
      <c r="O259" s="98">
        <v>2.0630000000000002</v>
      </c>
      <c r="P259" s="98">
        <v>2.0630000000000002</v>
      </c>
      <c r="Q259" s="98">
        <v>2.0630000000000002</v>
      </c>
      <c r="R259" s="98">
        <v>2.0630000000000002</v>
      </c>
    </row>
    <row r="260" spans="2:18" hidden="1" outlineLevel="1" collapsed="1" x14ac:dyDescent="0.25">
      <c r="B260" s="671"/>
      <c r="C260" s="97" t="s">
        <v>161</v>
      </c>
      <c r="D260" s="98">
        <v>0</v>
      </c>
      <c r="E260" s="98">
        <v>0</v>
      </c>
      <c r="F260" s="98">
        <v>0</v>
      </c>
      <c r="G260" s="98">
        <v>0</v>
      </c>
      <c r="H260" s="98">
        <v>0</v>
      </c>
      <c r="I260" s="98">
        <v>0</v>
      </c>
      <c r="J260" s="98">
        <v>0</v>
      </c>
      <c r="K260" s="98">
        <v>0</v>
      </c>
      <c r="L260" s="98">
        <v>0</v>
      </c>
      <c r="M260" s="98">
        <v>0</v>
      </c>
      <c r="N260" s="98">
        <v>0</v>
      </c>
      <c r="O260" s="98">
        <v>0</v>
      </c>
      <c r="P260" s="98">
        <v>0</v>
      </c>
      <c r="Q260" s="98">
        <v>0</v>
      </c>
      <c r="R260" s="98">
        <v>0</v>
      </c>
    </row>
    <row r="261" spans="2:18" hidden="1" outlineLevel="1" collapsed="1" x14ac:dyDescent="0.25">
      <c r="B261" s="671"/>
      <c r="C261" s="97" t="s">
        <v>163</v>
      </c>
      <c r="D261" s="98">
        <v>4.9829999999999997</v>
      </c>
      <c r="E261" s="98">
        <v>4.9829999999999997</v>
      </c>
      <c r="F261" s="98">
        <v>4.9829999999999997</v>
      </c>
      <c r="G261" s="98">
        <v>4.9829999999999997</v>
      </c>
      <c r="H261" s="98">
        <v>4.9829999999999997</v>
      </c>
      <c r="I261" s="98">
        <v>4.9829999999999997</v>
      </c>
      <c r="J261" s="98">
        <v>4.9829999999999997</v>
      </c>
      <c r="K261" s="98">
        <v>4.9829999999999997</v>
      </c>
      <c r="L261" s="98">
        <v>4.9829999999999997</v>
      </c>
      <c r="M261" s="98">
        <v>4.9829999999999997</v>
      </c>
      <c r="N261" s="98">
        <v>4.9829999999999997</v>
      </c>
      <c r="O261" s="98">
        <v>4.9829999999999997</v>
      </c>
      <c r="P261" s="98">
        <v>4.9829999999999997</v>
      </c>
      <c r="Q261" s="98">
        <v>4.9829999999999997</v>
      </c>
      <c r="R261" s="98">
        <v>4.9829999999999997</v>
      </c>
    </row>
    <row r="262" spans="2:18" hidden="1" outlineLevel="1" collapsed="1" x14ac:dyDescent="0.25">
      <c r="B262" s="671"/>
      <c r="C262" s="97" t="s">
        <v>165</v>
      </c>
      <c r="D262" s="98">
        <v>1.8959999999999999</v>
      </c>
      <c r="E262" s="98">
        <v>1.8959999999999999</v>
      </c>
      <c r="F262" s="98">
        <v>1.8959999999999999</v>
      </c>
      <c r="G262" s="98">
        <v>1.8959999999999999</v>
      </c>
      <c r="H262" s="98">
        <v>1.8959999999999999</v>
      </c>
      <c r="I262" s="98">
        <v>1.8959999999999999</v>
      </c>
      <c r="J262" s="98">
        <v>1.8959999999999999</v>
      </c>
      <c r="K262" s="98">
        <v>1.8959999999999999</v>
      </c>
      <c r="L262" s="98">
        <v>1.8959999999999999</v>
      </c>
      <c r="M262" s="98">
        <v>1.8959999999999999</v>
      </c>
      <c r="N262" s="98">
        <v>1.8959999999999999</v>
      </c>
      <c r="O262" s="98">
        <v>1.8959999999999999</v>
      </c>
      <c r="P262" s="98">
        <v>1.8959999999999999</v>
      </c>
      <c r="Q262" s="98">
        <v>1.8959999999999999</v>
      </c>
      <c r="R262" s="98">
        <v>1.8959999999999999</v>
      </c>
    </row>
    <row r="263" spans="2:18" hidden="1" outlineLevel="1" collapsed="1" x14ac:dyDescent="0.25">
      <c r="B263" s="671"/>
      <c r="C263" s="97" t="s">
        <v>166</v>
      </c>
      <c r="D263" s="98">
        <v>5.6520000000000001</v>
      </c>
      <c r="E263" s="98">
        <v>5.6520000000000001</v>
      </c>
      <c r="F263" s="98">
        <v>5.6520000000000001</v>
      </c>
      <c r="G263" s="98">
        <v>5.6520000000000001</v>
      </c>
      <c r="H263" s="98">
        <v>5.6520000000000001</v>
      </c>
      <c r="I263" s="98">
        <v>5.6520000000000001</v>
      </c>
      <c r="J263" s="98">
        <v>5.6520000000000001</v>
      </c>
      <c r="K263" s="98">
        <v>5.6520000000000001</v>
      </c>
      <c r="L263" s="98">
        <v>5.6520000000000001</v>
      </c>
      <c r="M263" s="98">
        <v>5.6520000000000001</v>
      </c>
      <c r="N263" s="98">
        <v>5.6520000000000001</v>
      </c>
      <c r="O263" s="98">
        <v>5.6520000000000001</v>
      </c>
      <c r="P263" s="98">
        <v>5.6520000000000001</v>
      </c>
      <c r="Q263" s="98">
        <v>5.6520000000000001</v>
      </c>
      <c r="R263" s="98">
        <v>5.6520000000000001</v>
      </c>
    </row>
    <row r="264" spans="2:18" hidden="1" outlineLevel="1" collapsed="1" x14ac:dyDescent="0.25">
      <c r="B264" s="671"/>
      <c r="C264" s="97" t="s">
        <v>167</v>
      </c>
      <c r="D264" s="98">
        <v>0</v>
      </c>
      <c r="E264" s="98">
        <v>0</v>
      </c>
      <c r="F264" s="98">
        <v>0</v>
      </c>
      <c r="G264" s="98">
        <v>0</v>
      </c>
      <c r="H264" s="98">
        <v>0</v>
      </c>
      <c r="I264" s="98">
        <v>0</v>
      </c>
      <c r="J264" s="98">
        <v>0</v>
      </c>
      <c r="K264" s="98">
        <v>0</v>
      </c>
      <c r="L264" s="98">
        <v>0</v>
      </c>
      <c r="M264" s="98">
        <v>0</v>
      </c>
      <c r="N264" s="98">
        <v>0</v>
      </c>
      <c r="O264" s="98">
        <v>0</v>
      </c>
      <c r="P264" s="98">
        <v>0</v>
      </c>
      <c r="Q264" s="98">
        <v>0</v>
      </c>
      <c r="R264" s="98">
        <v>0</v>
      </c>
    </row>
    <row r="265" spans="2:18" hidden="1" outlineLevel="1" collapsed="1" x14ac:dyDescent="0.25">
      <c r="B265" s="671"/>
      <c r="C265" s="97" t="s">
        <v>171</v>
      </c>
      <c r="D265" s="98">
        <v>8.0980000000000008</v>
      </c>
      <c r="E265" s="98">
        <v>8.0980000000000008</v>
      </c>
      <c r="F265" s="98">
        <v>8.0980000000000008</v>
      </c>
      <c r="G265" s="98">
        <v>8.0980000000000008</v>
      </c>
      <c r="H265" s="98">
        <v>8.0980000000000008</v>
      </c>
      <c r="I265" s="98">
        <v>8.0980000000000008</v>
      </c>
      <c r="J265" s="98">
        <v>8.0980000000000008</v>
      </c>
      <c r="K265" s="98">
        <v>8.0980000000000008</v>
      </c>
      <c r="L265" s="98">
        <v>8.0980000000000008</v>
      </c>
      <c r="M265" s="98">
        <v>8.0980000000000008</v>
      </c>
      <c r="N265" s="98">
        <v>8.0980000000000008</v>
      </c>
      <c r="O265" s="98">
        <v>8.0980000000000008</v>
      </c>
      <c r="P265" s="98">
        <v>8.0980000000000008</v>
      </c>
      <c r="Q265" s="98">
        <v>8.0980000000000008</v>
      </c>
      <c r="R265" s="98">
        <v>8.0980000000000008</v>
      </c>
    </row>
    <row r="266" spans="2:18" hidden="1" outlineLevel="1" collapsed="1" x14ac:dyDescent="0.25">
      <c r="B266" s="671"/>
      <c r="C266" s="97" t="s">
        <v>173</v>
      </c>
      <c r="D266" s="98">
        <v>7.32</v>
      </c>
      <c r="E266" s="98">
        <v>7.32</v>
      </c>
      <c r="F266" s="98">
        <v>7.32</v>
      </c>
      <c r="G266" s="98">
        <v>7.32</v>
      </c>
      <c r="H266" s="98">
        <v>7.32</v>
      </c>
      <c r="I266" s="98">
        <v>7.32</v>
      </c>
      <c r="J266" s="98">
        <v>7.32</v>
      </c>
      <c r="K266" s="98">
        <v>7.32</v>
      </c>
      <c r="L266" s="98">
        <v>7.32</v>
      </c>
      <c r="M266" s="98">
        <v>7.32</v>
      </c>
      <c r="N266" s="98">
        <v>7.32</v>
      </c>
      <c r="O266" s="98">
        <v>7.32</v>
      </c>
      <c r="P266" s="98">
        <v>7.32</v>
      </c>
      <c r="Q266" s="98">
        <v>7.32</v>
      </c>
      <c r="R266" s="98">
        <v>7.32</v>
      </c>
    </row>
    <row r="267" spans="2:18" hidden="1" outlineLevel="1" collapsed="1" x14ac:dyDescent="0.25">
      <c r="B267" s="671"/>
      <c r="C267" s="97" t="s">
        <v>174</v>
      </c>
      <c r="D267" s="98">
        <v>1.2010000000000001</v>
      </c>
      <c r="E267" s="98">
        <v>1.2010000000000001</v>
      </c>
      <c r="F267" s="98">
        <v>1.2010000000000001</v>
      </c>
      <c r="G267" s="98">
        <v>1.2010000000000001</v>
      </c>
      <c r="H267" s="98">
        <v>1.2010000000000001</v>
      </c>
      <c r="I267" s="98">
        <v>1.2010000000000001</v>
      </c>
      <c r="J267" s="98">
        <v>1.2010000000000001</v>
      </c>
      <c r="K267" s="98">
        <v>1.2010000000000001</v>
      </c>
      <c r="L267" s="98">
        <v>1.2010000000000001</v>
      </c>
      <c r="M267" s="98">
        <v>1.2010000000000001</v>
      </c>
      <c r="N267" s="98">
        <v>1.2010000000000001</v>
      </c>
      <c r="O267" s="98">
        <v>1.2010000000000001</v>
      </c>
      <c r="P267" s="98">
        <v>1.2010000000000001</v>
      </c>
      <c r="Q267" s="98">
        <v>1.2010000000000001</v>
      </c>
      <c r="R267" s="98">
        <v>1.2010000000000001</v>
      </c>
    </row>
    <row r="268" spans="2:18" hidden="1" outlineLevel="1" collapsed="1" x14ac:dyDescent="0.25">
      <c r="B268" s="521" t="s">
        <v>54</v>
      </c>
      <c r="C268" s="97" t="s">
        <v>54</v>
      </c>
      <c r="D268" s="102" t="s">
        <v>54</v>
      </c>
      <c r="E268" s="102" t="s">
        <v>54</v>
      </c>
      <c r="F268" s="102" t="s">
        <v>54</v>
      </c>
      <c r="G268" s="102" t="s">
        <v>54</v>
      </c>
      <c r="H268" s="102" t="s">
        <v>54</v>
      </c>
      <c r="I268" s="102" t="s">
        <v>54</v>
      </c>
      <c r="J268" s="102" t="s">
        <v>54</v>
      </c>
      <c r="K268" s="102" t="s">
        <v>54</v>
      </c>
      <c r="L268" s="102" t="s">
        <v>54</v>
      </c>
      <c r="M268" s="102" t="s">
        <v>54</v>
      </c>
      <c r="N268" s="102" t="s">
        <v>54</v>
      </c>
      <c r="O268" s="102" t="s">
        <v>54</v>
      </c>
      <c r="P268" s="102" t="s">
        <v>54</v>
      </c>
      <c r="Q268" s="102" t="s">
        <v>54</v>
      </c>
      <c r="R268" s="102" t="s">
        <v>54</v>
      </c>
    </row>
    <row r="269" spans="2:18" hidden="1" collapsed="1" x14ac:dyDescent="0.25">
      <c r="B269" s="94">
        <v>18</v>
      </c>
      <c r="C269" s="95" t="s">
        <v>176</v>
      </c>
      <c r="D269" s="103">
        <v>8.6560000000000006</v>
      </c>
      <c r="E269" s="103">
        <v>8.6560000000000006</v>
      </c>
      <c r="F269" s="103">
        <v>8.6560000000000006</v>
      </c>
      <c r="G269" s="103">
        <v>8.6560000000000006</v>
      </c>
      <c r="H269" s="103">
        <v>8.6560000000000006</v>
      </c>
      <c r="I269" s="103">
        <v>8.6560000000000006</v>
      </c>
      <c r="J269" s="103">
        <v>8.6560000000000006</v>
      </c>
      <c r="K269" s="103">
        <v>8.6560000000000006</v>
      </c>
      <c r="L269" s="103">
        <v>8.6560000000000006</v>
      </c>
      <c r="M269" s="103">
        <v>8.6560000000000006</v>
      </c>
      <c r="N269" s="103">
        <v>8.6560000000000006</v>
      </c>
      <c r="O269" s="103">
        <v>8.6560000000000006</v>
      </c>
      <c r="P269" s="103">
        <v>8.6560000000000006</v>
      </c>
      <c r="Q269" s="103">
        <v>8.6560000000000006</v>
      </c>
      <c r="R269" s="103">
        <v>8.6560000000000006</v>
      </c>
    </row>
    <row r="270" spans="2:18" hidden="1" outlineLevel="1" collapsed="1" x14ac:dyDescent="0.25">
      <c r="B270" s="673" t="s">
        <v>54</v>
      </c>
      <c r="C270" s="97" t="s">
        <v>63</v>
      </c>
      <c r="D270" s="98">
        <v>0</v>
      </c>
      <c r="E270" s="98">
        <v>0</v>
      </c>
      <c r="F270" s="98">
        <v>0</v>
      </c>
      <c r="G270" s="98">
        <v>0</v>
      </c>
      <c r="H270" s="98">
        <v>0</v>
      </c>
      <c r="I270" s="98">
        <v>0</v>
      </c>
      <c r="J270" s="98">
        <v>0</v>
      </c>
      <c r="K270" s="98">
        <v>0</v>
      </c>
      <c r="L270" s="98">
        <v>0</v>
      </c>
      <c r="M270" s="98">
        <v>0</v>
      </c>
      <c r="N270" s="98">
        <v>0</v>
      </c>
      <c r="O270" s="98">
        <v>0</v>
      </c>
      <c r="P270" s="98">
        <v>0</v>
      </c>
      <c r="Q270" s="98">
        <v>0</v>
      </c>
      <c r="R270" s="98">
        <v>0</v>
      </c>
    </row>
    <row r="271" spans="2:18" hidden="1" outlineLevel="1" collapsed="1" x14ac:dyDescent="0.25">
      <c r="B271" s="671"/>
      <c r="C271" s="97" t="s">
        <v>179</v>
      </c>
      <c r="D271" s="98">
        <v>0</v>
      </c>
      <c r="E271" s="98">
        <v>0</v>
      </c>
      <c r="F271" s="98">
        <v>0</v>
      </c>
      <c r="G271" s="98">
        <v>0</v>
      </c>
      <c r="H271" s="98">
        <v>0</v>
      </c>
      <c r="I271" s="98">
        <v>0</v>
      </c>
      <c r="J271" s="98">
        <v>0</v>
      </c>
      <c r="K271" s="98">
        <v>0</v>
      </c>
      <c r="L271" s="98">
        <v>0</v>
      </c>
      <c r="M271" s="98">
        <v>0</v>
      </c>
      <c r="N271" s="98">
        <v>0</v>
      </c>
      <c r="O271" s="98">
        <v>0</v>
      </c>
      <c r="P271" s="98">
        <v>0</v>
      </c>
      <c r="Q271" s="98">
        <v>0</v>
      </c>
      <c r="R271" s="98">
        <v>0</v>
      </c>
    </row>
    <row r="272" spans="2:18" hidden="1" outlineLevel="1" collapsed="1" x14ac:dyDescent="0.25">
      <c r="B272" s="671"/>
      <c r="C272" s="97" t="s">
        <v>181</v>
      </c>
      <c r="D272" s="98">
        <v>6.03</v>
      </c>
      <c r="E272" s="98">
        <v>6.03</v>
      </c>
      <c r="F272" s="98">
        <v>6.03</v>
      </c>
      <c r="G272" s="98">
        <v>6.03</v>
      </c>
      <c r="H272" s="98">
        <v>6.03</v>
      </c>
      <c r="I272" s="98">
        <v>6.03</v>
      </c>
      <c r="J272" s="98">
        <v>6.03</v>
      </c>
      <c r="K272" s="98">
        <v>6.03</v>
      </c>
      <c r="L272" s="98">
        <v>6.03</v>
      </c>
      <c r="M272" s="98">
        <v>6.03</v>
      </c>
      <c r="N272" s="98">
        <v>6.03</v>
      </c>
      <c r="O272" s="98">
        <v>6.03</v>
      </c>
      <c r="P272" s="98">
        <v>6.03</v>
      </c>
      <c r="Q272" s="98">
        <v>6.03</v>
      </c>
      <c r="R272" s="98">
        <v>6.03</v>
      </c>
    </row>
    <row r="273" spans="2:22" hidden="1" outlineLevel="1" collapsed="1" x14ac:dyDescent="0.25">
      <c r="B273" s="671"/>
      <c r="C273" s="97" t="s">
        <v>182</v>
      </c>
      <c r="D273" s="98">
        <v>0</v>
      </c>
      <c r="E273" s="98">
        <v>0</v>
      </c>
      <c r="F273" s="98">
        <v>0</v>
      </c>
      <c r="G273" s="98">
        <v>0</v>
      </c>
      <c r="H273" s="98">
        <v>0</v>
      </c>
      <c r="I273" s="98">
        <v>0</v>
      </c>
      <c r="J273" s="98">
        <v>0</v>
      </c>
      <c r="K273" s="98">
        <v>0</v>
      </c>
      <c r="L273" s="98">
        <v>0</v>
      </c>
      <c r="M273" s="98">
        <v>0</v>
      </c>
      <c r="N273" s="98">
        <v>0</v>
      </c>
      <c r="O273" s="98">
        <v>0</v>
      </c>
      <c r="P273" s="98">
        <v>0</v>
      </c>
      <c r="Q273" s="98">
        <v>0</v>
      </c>
      <c r="R273" s="98">
        <v>0</v>
      </c>
    </row>
    <row r="274" spans="2:22" hidden="1" outlineLevel="1" collapsed="1" x14ac:dyDescent="0.25">
      <c r="B274" s="671"/>
      <c r="C274" s="97" t="s">
        <v>178</v>
      </c>
      <c r="D274" s="98">
        <v>0</v>
      </c>
      <c r="E274" s="98">
        <v>0</v>
      </c>
      <c r="F274" s="98">
        <v>0</v>
      </c>
      <c r="G274" s="98">
        <v>0</v>
      </c>
      <c r="H274" s="98">
        <v>0</v>
      </c>
      <c r="I274" s="98">
        <v>0</v>
      </c>
      <c r="J274" s="98">
        <v>0</v>
      </c>
      <c r="K274" s="98">
        <v>0</v>
      </c>
      <c r="L274" s="98">
        <v>0</v>
      </c>
      <c r="M274" s="98">
        <v>0</v>
      </c>
      <c r="N274" s="98">
        <v>0</v>
      </c>
      <c r="O274" s="98">
        <v>0</v>
      </c>
      <c r="P274" s="98">
        <v>0</v>
      </c>
      <c r="Q274" s="98">
        <v>0</v>
      </c>
      <c r="R274" s="98">
        <v>0</v>
      </c>
    </row>
    <row r="275" spans="2:22" hidden="1" outlineLevel="1" collapsed="1" x14ac:dyDescent="0.25">
      <c r="B275" s="671"/>
      <c r="C275" s="97" t="s">
        <v>180</v>
      </c>
      <c r="D275" s="98">
        <v>2.6259999999999999</v>
      </c>
      <c r="E275" s="98">
        <v>2.6259999999999999</v>
      </c>
      <c r="F275" s="98">
        <v>2.6259999999999999</v>
      </c>
      <c r="G275" s="98">
        <v>2.6259999999999999</v>
      </c>
      <c r="H275" s="98">
        <v>2.6259999999999999</v>
      </c>
      <c r="I275" s="98">
        <v>2.6259999999999999</v>
      </c>
      <c r="J275" s="98">
        <v>2.6259999999999999</v>
      </c>
      <c r="K275" s="98">
        <v>2.6259999999999999</v>
      </c>
      <c r="L275" s="98">
        <v>2.6259999999999999</v>
      </c>
      <c r="M275" s="98">
        <v>2.6259999999999999</v>
      </c>
      <c r="N275" s="98">
        <v>2.6259999999999999</v>
      </c>
      <c r="O275" s="98">
        <v>2.6259999999999999</v>
      </c>
      <c r="P275" s="98">
        <v>2.6259999999999999</v>
      </c>
      <c r="Q275" s="98">
        <v>2.6259999999999999</v>
      </c>
      <c r="R275" s="98">
        <v>2.6259999999999999</v>
      </c>
    </row>
    <row r="276" spans="2:22" hidden="1" outlineLevel="1" collapsed="1" x14ac:dyDescent="0.25">
      <c r="B276" s="521" t="s">
        <v>54</v>
      </c>
      <c r="C276" s="97" t="s">
        <v>54</v>
      </c>
      <c r="D276" s="102" t="s">
        <v>54</v>
      </c>
      <c r="E276" s="102" t="s">
        <v>54</v>
      </c>
      <c r="F276" s="102" t="s">
        <v>54</v>
      </c>
      <c r="G276" s="102" t="s">
        <v>54</v>
      </c>
      <c r="H276" s="102" t="s">
        <v>54</v>
      </c>
      <c r="I276" s="102" t="s">
        <v>54</v>
      </c>
      <c r="J276" s="102" t="s">
        <v>54</v>
      </c>
      <c r="K276" s="102" t="s">
        <v>54</v>
      </c>
      <c r="L276" s="102" t="s">
        <v>54</v>
      </c>
      <c r="M276" s="102" t="s">
        <v>54</v>
      </c>
      <c r="N276" s="102" t="s">
        <v>54</v>
      </c>
      <c r="O276" s="102" t="s">
        <v>54</v>
      </c>
      <c r="P276" s="102" t="s">
        <v>54</v>
      </c>
      <c r="Q276" s="102" t="s">
        <v>54</v>
      </c>
      <c r="R276" s="102" t="s">
        <v>54</v>
      </c>
    </row>
    <row r="277" spans="2:22" hidden="1" collapsed="1" x14ac:dyDescent="0.25">
      <c r="B277" s="94">
        <v>19</v>
      </c>
      <c r="C277" s="95" t="s">
        <v>231</v>
      </c>
      <c r="D277" s="103">
        <v>-3.9969999999999999</v>
      </c>
      <c r="E277" s="103">
        <v>-3.9969999999999999</v>
      </c>
      <c r="F277" s="103">
        <v>-3.9969999999999999</v>
      </c>
      <c r="G277" s="103">
        <v>-3.698</v>
      </c>
      <c r="H277" s="103">
        <v>-3.698</v>
      </c>
      <c r="I277" s="103">
        <v>-3.6970000000000001</v>
      </c>
      <c r="J277" s="103">
        <v>-3.6970000000000001</v>
      </c>
      <c r="K277" s="103">
        <v>-3.6970000000000001</v>
      </c>
      <c r="L277" s="103">
        <v>-3.698</v>
      </c>
      <c r="M277" s="103">
        <v>-3.6970000000000001</v>
      </c>
      <c r="N277" s="103">
        <v>-3.698</v>
      </c>
      <c r="O277" s="103">
        <v>-3.6989999999999998</v>
      </c>
      <c r="P277" s="103">
        <v>-3.6989999999999998</v>
      </c>
      <c r="Q277" s="103">
        <v>-3.6989999999999998</v>
      </c>
      <c r="R277" s="103">
        <v>-3.7731106557377001</v>
      </c>
    </row>
    <row r="278" spans="2:22" x14ac:dyDescent="0.25">
      <c r="B278" s="521" t="s">
        <v>54</v>
      </c>
      <c r="C278" s="97" t="s">
        <v>54</v>
      </c>
      <c r="D278" s="102" t="s">
        <v>54</v>
      </c>
      <c r="E278" s="102" t="s">
        <v>54</v>
      </c>
      <c r="F278" s="102" t="s">
        <v>54</v>
      </c>
      <c r="G278" s="102" t="s">
        <v>54</v>
      </c>
      <c r="H278" s="102" t="s">
        <v>54</v>
      </c>
      <c r="I278" s="102" t="s">
        <v>54</v>
      </c>
      <c r="J278" s="102" t="s">
        <v>54</v>
      </c>
      <c r="K278" s="102" t="s">
        <v>54</v>
      </c>
      <c r="L278" s="102" t="s">
        <v>54</v>
      </c>
      <c r="M278" s="102" t="s">
        <v>54</v>
      </c>
      <c r="N278" s="102" t="s">
        <v>54</v>
      </c>
      <c r="O278" s="102" t="s">
        <v>54</v>
      </c>
      <c r="P278" s="102" t="s">
        <v>54</v>
      </c>
      <c r="Q278" s="102" t="s">
        <v>54</v>
      </c>
      <c r="R278" s="102" t="s">
        <v>54</v>
      </c>
    </row>
    <row r="279" spans="2:22" x14ac:dyDescent="0.25">
      <c r="B279" s="91">
        <v>20</v>
      </c>
      <c r="C279" s="92" t="s">
        <v>232</v>
      </c>
      <c r="D279" s="134">
        <v>10.92</v>
      </c>
      <c r="E279" s="134">
        <v>10.92</v>
      </c>
      <c r="F279" s="134">
        <v>10.92</v>
      </c>
      <c r="G279" s="134">
        <v>10.92</v>
      </c>
      <c r="H279" s="134">
        <v>10.92</v>
      </c>
      <c r="I279" s="134">
        <v>10.92</v>
      </c>
      <c r="J279" s="134">
        <v>10.92</v>
      </c>
      <c r="K279" s="134">
        <v>10.92</v>
      </c>
      <c r="L279" s="134">
        <v>10.92</v>
      </c>
      <c r="M279" s="134">
        <v>10.92</v>
      </c>
      <c r="N279" s="134">
        <v>10.92</v>
      </c>
      <c r="O279" s="134">
        <v>10.92</v>
      </c>
      <c r="P279" s="134">
        <v>10.92</v>
      </c>
      <c r="Q279" s="134">
        <v>10.92</v>
      </c>
      <c r="R279" s="134">
        <v>10.92</v>
      </c>
      <c r="T279" s="520" t="s">
        <v>282</v>
      </c>
    </row>
    <row r="280" spans="2:22" ht="15.75" collapsed="1" thickBot="1" x14ac:dyDescent="0.3">
      <c r="B280" s="521" t="s">
        <v>54</v>
      </c>
      <c r="C280" s="97" t="s">
        <v>54</v>
      </c>
      <c r="D280" s="102" t="s">
        <v>54</v>
      </c>
      <c r="E280" s="102" t="s">
        <v>54</v>
      </c>
      <c r="F280" s="102" t="s">
        <v>54</v>
      </c>
      <c r="G280" s="102" t="s">
        <v>54</v>
      </c>
      <c r="H280" s="102" t="s">
        <v>54</v>
      </c>
      <c r="I280" s="102" t="s">
        <v>54</v>
      </c>
      <c r="J280" s="102" t="s">
        <v>54</v>
      </c>
      <c r="K280" s="102" t="s">
        <v>54</v>
      </c>
      <c r="L280" s="102" t="s">
        <v>54</v>
      </c>
      <c r="M280" s="102" t="s">
        <v>54</v>
      </c>
      <c r="N280" s="102" t="s">
        <v>54</v>
      </c>
      <c r="O280" s="102" t="s">
        <v>54</v>
      </c>
      <c r="P280" s="102" t="s">
        <v>54</v>
      </c>
      <c r="Q280" s="102" t="s">
        <v>54</v>
      </c>
      <c r="R280" s="102" t="s">
        <v>54</v>
      </c>
    </row>
    <row r="281" spans="2:22" x14ac:dyDescent="0.25">
      <c r="B281" s="189"/>
      <c r="C281" s="190"/>
      <c r="D281" s="191"/>
      <c r="E281" s="191"/>
      <c r="F281" s="191"/>
      <c r="G281" s="191"/>
      <c r="H281" s="191"/>
      <c r="I281" s="191"/>
      <c r="J281" s="191"/>
      <c r="K281" s="191"/>
      <c r="L281" s="191"/>
      <c r="M281" s="191"/>
      <c r="N281" s="191"/>
      <c r="O281" s="191"/>
      <c r="P281" s="191"/>
      <c r="Q281" s="191"/>
      <c r="R281" s="191"/>
      <c r="S281" s="186"/>
      <c r="T281" s="186"/>
      <c r="U281" s="212"/>
      <c r="V281" s="187"/>
    </row>
    <row r="282" spans="2:22" x14ac:dyDescent="0.25">
      <c r="B282" s="192"/>
      <c r="C282" s="443" t="s">
        <v>410</v>
      </c>
      <c r="D282" s="198" t="s">
        <v>0</v>
      </c>
      <c r="E282" s="198" t="s">
        <v>1</v>
      </c>
      <c r="F282" s="198" t="s">
        <v>2</v>
      </c>
      <c r="G282" s="198" t="s">
        <v>3</v>
      </c>
      <c r="H282" s="198" t="s">
        <v>4</v>
      </c>
      <c r="I282" s="198" t="s">
        <v>5</v>
      </c>
      <c r="J282" s="198" t="s">
        <v>56</v>
      </c>
      <c r="K282" s="198" t="s">
        <v>57</v>
      </c>
      <c r="L282" s="198" t="s">
        <v>7</v>
      </c>
      <c r="M282" s="198" t="s">
        <v>8</v>
      </c>
      <c r="N282" s="198" t="s">
        <v>9</v>
      </c>
      <c r="O282" s="198" t="s">
        <v>58</v>
      </c>
      <c r="P282" s="198" t="s">
        <v>59</v>
      </c>
      <c r="Q282" s="198" t="s">
        <v>11</v>
      </c>
      <c r="R282" s="198" t="s">
        <v>49</v>
      </c>
      <c r="S282" s="187"/>
      <c r="T282" s="187"/>
      <c r="U282" s="199"/>
      <c r="V282" s="187"/>
    </row>
    <row r="283" spans="2:22" x14ac:dyDescent="0.25">
      <c r="B283" s="192"/>
      <c r="C283" s="135" t="s">
        <v>250</v>
      </c>
      <c r="D283" s="137">
        <f>'FY25 Inventory_80WY v 30WY'!C200</f>
        <v>5998.1311983026699</v>
      </c>
      <c r="E283" s="137">
        <f>'FY25 Inventory_80WY v 30WY'!D200</f>
        <v>7884.9951159387801</v>
      </c>
      <c r="F283" s="137">
        <f>'FY25 Inventory_80WY v 30WY'!E200</f>
        <v>7612.2477558084902</v>
      </c>
      <c r="G283" s="137">
        <f>'FY25 Inventory_80WY v 30WY'!F200</f>
        <v>6265.52324749128</v>
      </c>
      <c r="H283" s="137">
        <f>'FY25 Inventory_80WY v 30WY'!G200</f>
        <v>5931.7347828652801</v>
      </c>
      <c r="I283" s="137">
        <f>'FY25 Inventory_80WY v 30WY'!H200</f>
        <v>6388.4861659932603</v>
      </c>
      <c r="J283" s="137">
        <f>'FY25 Inventory_80WY v 30WY'!I200</f>
        <v>5866.29094392767</v>
      </c>
      <c r="K283" s="137">
        <f>'FY25 Inventory_80WY v 30WY'!J200</f>
        <v>5048.2686126981398</v>
      </c>
      <c r="L283" s="137">
        <f>'FY25 Inventory_80WY v 30WY'!K200</f>
        <v>7005.8106064707999</v>
      </c>
      <c r="M283" s="137">
        <f>'FY25 Inventory_80WY v 30WY'!L200</f>
        <v>7682.33348514717</v>
      </c>
      <c r="N283" s="137">
        <f>'FY25 Inventory_80WY v 30WY'!M200</f>
        <v>6893.2481383198401</v>
      </c>
      <c r="O283" s="137">
        <f>'FY25 Inventory_80WY v 30WY'!N200</f>
        <v>6842.9755235032098</v>
      </c>
      <c r="P283" s="137">
        <f>'FY25 Inventory_80WY v 30WY'!O200</f>
        <v>6520.4233867167304</v>
      </c>
      <c r="Q283" s="137">
        <f>'FY25 Inventory_80WY v 30WY'!P200</f>
        <v>6389.7850284898504</v>
      </c>
      <c r="R283" s="136">
        <f>'FY25 Inventory_80WY v 30WY'!Q200</f>
        <v>6682.606229854192</v>
      </c>
      <c r="S283" s="187"/>
      <c r="T283" s="187" t="s">
        <v>384</v>
      </c>
      <c r="U283" s="199"/>
      <c r="V283" s="187"/>
    </row>
    <row r="284" spans="2:22" x14ac:dyDescent="0.25">
      <c r="B284" s="192"/>
      <c r="C284" s="466"/>
      <c r="D284" s="467"/>
      <c r="E284" s="467"/>
      <c r="F284" s="467"/>
      <c r="G284" s="467"/>
      <c r="H284" s="467"/>
      <c r="I284" s="467"/>
      <c r="J284" s="467"/>
      <c r="K284" s="467"/>
      <c r="L284" s="467"/>
      <c r="M284" s="467"/>
      <c r="N284" s="467"/>
      <c r="O284" s="467"/>
      <c r="P284" s="467"/>
      <c r="Q284" s="467"/>
      <c r="R284" s="467"/>
      <c r="S284" s="187"/>
      <c r="T284" s="187"/>
      <c r="U284" s="199"/>
      <c r="V284" s="187"/>
    </row>
    <row r="285" spans="2:22" x14ac:dyDescent="0.25">
      <c r="B285" s="192"/>
      <c r="C285" s="213" t="s">
        <v>281</v>
      </c>
      <c r="D285" s="217">
        <f t="shared" ref="D285:R285" si="0">D9+D124+D154+D162+D198+D212</f>
        <v>6015.7817298228183</v>
      </c>
      <c r="E285" s="217">
        <f t="shared" si="0"/>
        <v>7299.6070067676255</v>
      </c>
      <c r="F285" s="217">
        <f t="shared" si="0"/>
        <v>8118.7478233898573</v>
      </c>
      <c r="G285" s="217">
        <f t="shared" si="0"/>
        <v>7869.61658441687</v>
      </c>
      <c r="H285" s="217">
        <f t="shared" si="0"/>
        <v>7318.9706173770146</v>
      </c>
      <c r="I285" s="217">
        <f t="shared" si="0"/>
        <v>6865.9115957035192</v>
      </c>
      <c r="J285" s="217">
        <f t="shared" si="0"/>
        <v>6090.9322846330188</v>
      </c>
      <c r="K285" s="217">
        <f t="shared" si="0"/>
        <v>5907.9533115212489</v>
      </c>
      <c r="L285" s="217">
        <f t="shared" si="0"/>
        <v>5930.2767639496205</v>
      </c>
      <c r="M285" s="217">
        <f t="shared" si="0"/>
        <v>6166.181395313527</v>
      </c>
      <c r="N285" s="217">
        <f t="shared" si="0"/>
        <v>6533.2485318000217</v>
      </c>
      <c r="O285" s="217">
        <f t="shared" si="0"/>
        <v>6470.4877920016879</v>
      </c>
      <c r="P285" s="217">
        <f t="shared" si="0"/>
        <v>6363.2260041231066</v>
      </c>
      <c r="Q285" s="217">
        <f t="shared" si="0"/>
        <v>6123.5979032407722</v>
      </c>
      <c r="R285" s="217">
        <f t="shared" si="0"/>
        <v>6720.0661037759328</v>
      </c>
      <c r="S285" s="187"/>
      <c r="T285" s="187" t="s">
        <v>385</v>
      </c>
      <c r="U285" s="199"/>
      <c r="V285" s="187"/>
    </row>
    <row r="286" spans="2:22" x14ac:dyDescent="0.25">
      <c r="B286" s="192"/>
      <c r="C286" s="139" t="s">
        <v>324</v>
      </c>
      <c r="D286" s="140">
        <f t="shared" ref="D286:R286" si="1">D9+D124+D154+D162+D198</f>
        <v>5754.0107298228186</v>
      </c>
      <c r="E286" s="140">
        <f t="shared" si="1"/>
        <v>7037.8350067676256</v>
      </c>
      <c r="F286" s="140">
        <f t="shared" si="1"/>
        <v>7856.9758233898574</v>
      </c>
      <c r="G286" s="140">
        <f t="shared" si="1"/>
        <v>7607.5865844168702</v>
      </c>
      <c r="H286" s="140">
        <f t="shared" si="1"/>
        <v>7056.9406173770149</v>
      </c>
      <c r="I286" s="140">
        <f t="shared" si="1"/>
        <v>6603.8815957035195</v>
      </c>
      <c r="J286" s="140">
        <f t="shared" si="1"/>
        <v>5828.902284633019</v>
      </c>
      <c r="K286" s="140">
        <f t="shared" si="1"/>
        <v>5645.9233115212492</v>
      </c>
      <c r="L286" s="140">
        <f t="shared" si="1"/>
        <v>5668.2467639496208</v>
      </c>
      <c r="M286" s="140">
        <f t="shared" si="1"/>
        <v>5904.1513953135272</v>
      </c>
      <c r="N286" s="140">
        <f t="shared" si="1"/>
        <v>6271.218531800022</v>
      </c>
      <c r="O286" s="140">
        <f t="shared" si="1"/>
        <v>6208.4577920016882</v>
      </c>
      <c r="P286" s="140">
        <f t="shared" si="1"/>
        <v>6101.1960041231068</v>
      </c>
      <c r="Q286" s="140">
        <f t="shared" si="1"/>
        <v>5861.5679032407725</v>
      </c>
      <c r="R286" s="140">
        <f t="shared" si="1"/>
        <v>6458.1012482964807</v>
      </c>
      <c r="S286" s="187"/>
      <c r="T286" s="187"/>
      <c r="U286" s="199"/>
      <c r="V286" s="187"/>
    </row>
    <row r="287" spans="2:22" x14ac:dyDescent="0.25">
      <c r="B287" s="192"/>
      <c r="C287" s="139" t="s">
        <v>352</v>
      </c>
      <c r="D287" s="140">
        <f t="shared" ref="D287:R287" si="2">D212</f>
        <v>261.77100000000002</v>
      </c>
      <c r="E287" s="140">
        <f t="shared" si="2"/>
        <v>261.77199999999999</v>
      </c>
      <c r="F287" s="140">
        <f t="shared" si="2"/>
        <v>261.77199999999999</v>
      </c>
      <c r="G287" s="140">
        <f t="shared" si="2"/>
        <v>262.02999999999997</v>
      </c>
      <c r="H287" s="140">
        <f t="shared" si="2"/>
        <v>262.02999999999997</v>
      </c>
      <c r="I287" s="140">
        <f t="shared" si="2"/>
        <v>262.02999999999997</v>
      </c>
      <c r="J287" s="140">
        <f t="shared" si="2"/>
        <v>262.02999999999997</v>
      </c>
      <c r="K287" s="140">
        <f t="shared" si="2"/>
        <v>262.02999999999997</v>
      </c>
      <c r="L287" s="140">
        <f t="shared" si="2"/>
        <v>262.02999999999997</v>
      </c>
      <c r="M287" s="140">
        <f t="shared" si="2"/>
        <v>262.02999999999997</v>
      </c>
      <c r="N287" s="140">
        <f t="shared" si="2"/>
        <v>262.02999999999997</v>
      </c>
      <c r="O287" s="140">
        <f t="shared" si="2"/>
        <v>262.02999999999997</v>
      </c>
      <c r="P287" s="140">
        <f t="shared" si="2"/>
        <v>262.02999999999997</v>
      </c>
      <c r="Q287" s="140">
        <f t="shared" si="2"/>
        <v>262.02999999999997</v>
      </c>
      <c r="R287" s="140">
        <f t="shared" si="2"/>
        <v>261.96485547945201</v>
      </c>
      <c r="S287" s="187"/>
      <c r="T287" s="187"/>
      <c r="U287" s="199"/>
      <c r="V287" s="187"/>
    </row>
    <row r="288" spans="2:22" x14ac:dyDescent="0.25">
      <c r="B288" s="192"/>
      <c r="C288" s="133" t="s">
        <v>282</v>
      </c>
      <c r="D288" s="132">
        <f>D279</f>
        <v>10.92</v>
      </c>
      <c r="E288" s="132">
        <f t="shared" ref="E288:R288" si="3">E279</f>
        <v>10.92</v>
      </c>
      <c r="F288" s="132">
        <f t="shared" si="3"/>
        <v>10.92</v>
      </c>
      <c r="G288" s="132">
        <f t="shared" si="3"/>
        <v>10.92</v>
      </c>
      <c r="H288" s="132">
        <f t="shared" si="3"/>
        <v>10.92</v>
      </c>
      <c r="I288" s="132">
        <f t="shared" si="3"/>
        <v>10.92</v>
      </c>
      <c r="J288" s="132">
        <f t="shared" si="3"/>
        <v>10.92</v>
      </c>
      <c r="K288" s="132">
        <f t="shared" si="3"/>
        <v>10.92</v>
      </c>
      <c r="L288" s="132">
        <f t="shared" si="3"/>
        <v>10.92</v>
      </c>
      <c r="M288" s="132">
        <f t="shared" si="3"/>
        <v>10.92</v>
      </c>
      <c r="N288" s="132">
        <f t="shared" si="3"/>
        <v>10.92</v>
      </c>
      <c r="O288" s="132">
        <f t="shared" si="3"/>
        <v>10.92</v>
      </c>
      <c r="P288" s="132">
        <f t="shared" si="3"/>
        <v>10.92</v>
      </c>
      <c r="Q288" s="132">
        <f t="shared" si="3"/>
        <v>10.92</v>
      </c>
      <c r="R288" s="132">
        <f t="shared" si="3"/>
        <v>10.92</v>
      </c>
      <c r="S288" s="187"/>
      <c r="T288" s="187"/>
      <c r="U288" s="199"/>
      <c r="V288" s="187"/>
    </row>
    <row r="289" spans="2:22" x14ac:dyDescent="0.25">
      <c r="B289" s="192"/>
      <c r="C289" s="203" t="s">
        <v>251</v>
      </c>
      <c r="D289" s="204">
        <f>D285+D288</f>
        <v>6026.7017298228184</v>
      </c>
      <c r="E289" s="204">
        <f t="shared" ref="E289:R289" si="4">E285+E288</f>
        <v>7310.5270067676256</v>
      </c>
      <c r="F289" s="204">
        <f t="shared" si="4"/>
        <v>8129.6678233898574</v>
      </c>
      <c r="G289" s="204">
        <f t="shared" si="4"/>
        <v>7880.53658441687</v>
      </c>
      <c r="H289" s="204">
        <f t="shared" si="4"/>
        <v>7329.8906173770147</v>
      </c>
      <c r="I289" s="204">
        <f t="shared" si="4"/>
        <v>6876.8315957035193</v>
      </c>
      <c r="J289" s="204">
        <f t="shared" si="4"/>
        <v>6101.8522846330188</v>
      </c>
      <c r="K289" s="204">
        <f t="shared" si="4"/>
        <v>5918.873311521249</v>
      </c>
      <c r="L289" s="204">
        <f t="shared" si="4"/>
        <v>5941.1967639496206</v>
      </c>
      <c r="M289" s="204">
        <f t="shared" si="4"/>
        <v>6177.1013953135271</v>
      </c>
      <c r="N289" s="204">
        <f t="shared" si="4"/>
        <v>6544.1685318000218</v>
      </c>
      <c r="O289" s="204">
        <f t="shared" si="4"/>
        <v>6481.407792001688</v>
      </c>
      <c r="P289" s="204">
        <f t="shared" si="4"/>
        <v>6374.1460041231066</v>
      </c>
      <c r="Q289" s="204">
        <f t="shared" si="4"/>
        <v>6134.5179032407723</v>
      </c>
      <c r="R289" s="205">
        <f t="shared" si="4"/>
        <v>6730.9861037759329</v>
      </c>
      <c r="S289" s="187"/>
      <c r="T289" s="187"/>
      <c r="U289" s="199"/>
      <c r="V289" s="187"/>
    </row>
    <row r="290" spans="2:22" ht="15.75" thickBot="1" x14ac:dyDescent="0.3">
      <c r="B290" s="193"/>
      <c r="C290" s="194"/>
      <c r="D290" s="195"/>
      <c r="E290" s="195"/>
      <c r="F290" s="195"/>
      <c r="G290" s="195"/>
      <c r="H290" s="195"/>
      <c r="I290" s="195"/>
      <c r="J290" s="195"/>
      <c r="K290" s="195"/>
      <c r="L290" s="195"/>
      <c r="M290" s="195"/>
      <c r="N290" s="195"/>
      <c r="O290" s="195"/>
      <c r="P290" s="195"/>
      <c r="Q290" s="195"/>
      <c r="R290" s="195"/>
      <c r="S290" s="188"/>
      <c r="T290" s="188"/>
      <c r="U290" s="206"/>
      <c r="V290" s="187"/>
    </row>
    <row r="291" spans="2:22" x14ac:dyDescent="0.25">
      <c r="C291" s="116"/>
      <c r="D291" s="268"/>
      <c r="E291" s="268"/>
      <c r="F291" s="268"/>
      <c r="G291" s="268"/>
      <c r="H291" s="268"/>
      <c r="I291" s="268"/>
      <c r="J291" s="268"/>
      <c r="K291" s="268"/>
      <c r="L291" s="268"/>
      <c r="M291" s="268"/>
      <c r="N291" s="268"/>
      <c r="O291" s="268"/>
      <c r="P291" s="268"/>
      <c r="Q291" s="268"/>
      <c r="R291" s="449"/>
    </row>
    <row r="292" spans="2:22" x14ac:dyDescent="0.25">
      <c r="C292" s="116"/>
      <c r="D292" s="113"/>
      <c r="E292" s="113"/>
      <c r="F292" s="113"/>
      <c r="G292" s="113"/>
      <c r="H292" s="113"/>
      <c r="I292" s="113"/>
      <c r="J292" s="113"/>
      <c r="K292" s="113"/>
      <c r="L292" s="113"/>
      <c r="M292" s="113"/>
      <c r="N292" s="113"/>
      <c r="O292" s="113"/>
      <c r="P292" s="113"/>
      <c r="Q292" s="113"/>
      <c r="R292" s="113"/>
    </row>
    <row r="293" spans="2:22" x14ac:dyDescent="0.25">
      <c r="D293" s="113"/>
      <c r="E293" s="113"/>
      <c r="F293" s="113"/>
      <c r="G293" s="113"/>
      <c r="H293" s="113"/>
      <c r="I293" s="113"/>
      <c r="J293" s="113"/>
      <c r="K293" s="113"/>
      <c r="L293" s="113"/>
      <c r="M293" s="113"/>
      <c r="N293" s="113"/>
      <c r="O293" s="113"/>
      <c r="P293" s="113"/>
      <c r="Q293" s="113"/>
      <c r="R293" s="113"/>
    </row>
    <row r="294" spans="2:22" x14ac:dyDescent="0.25">
      <c r="D294" s="115"/>
      <c r="E294" s="115"/>
      <c r="F294" s="115"/>
      <c r="G294" s="115"/>
      <c r="H294" s="115"/>
      <c r="I294" s="115"/>
      <c r="J294" s="115"/>
      <c r="K294" s="115"/>
      <c r="L294" s="115"/>
      <c r="M294" s="115"/>
      <c r="N294" s="115"/>
      <c r="O294" s="115"/>
      <c r="P294" s="115"/>
      <c r="Q294" s="115"/>
      <c r="R294" s="115"/>
    </row>
    <row r="296" spans="2:22" x14ac:dyDescent="0.25">
      <c r="D296" s="115"/>
      <c r="E296" s="115"/>
      <c r="F296" s="115"/>
      <c r="G296" s="115"/>
      <c r="H296" s="115"/>
      <c r="I296" s="115"/>
      <c r="J296" s="115"/>
      <c r="K296" s="115"/>
      <c r="L296" s="115"/>
      <c r="M296" s="115"/>
      <c r="N296" s="115"/>
      <c r="O296" s="115"/>
      <c r="P296" s="115"/>
      <c r="Q296" s="115"/>
      <c r="R296" s="115"/>
    </row>
    <row r="300" spans="2:22" x14ac:dyDescent="0.25">
      <c r="E300" s="113"/>
      <c r="F300" s="113"/>
      <c r="G300" s="113"/>
      <c r="H300" s="113"/>
      <c r="I300" s="113"/>
      <c r="J300" s="113"/>
      <c r="K300" s="113"/>
      <c r="L300" s="113"/>
      <c r="M300" s="113"/>
      <c r="N300" s="113"/>
      <c r="O300" s="113"/>
      <c r="P300" s="113"/>
      <c r="Q300" s="113"/>
      <c r="R300" s="113"/>
      <c r="S300" s="113"/>
    </row>
  </sheetData>
  <mergeCells count="15">
    <mergeCell ref="B125:B132"/>
    <mergeCell ref="B1:S1"/>
    <mergeCell ref="B2:S2"/>
    <mergeCell ref="B3:S3"/>
    <mergeCell ref="B5:S5"/>
    <mergeCell ref="B10:B122"/>
    <mergeCell ref="B206:B208"/>
    <mergeCell ref="B214:B267"/>
    <mergeCell ref="B270:B275"/>
    <mergeCell ref="B135:B147"/>
    <mergeCell ref="B150:B151"/>
    <mergeCell ref="B156:B159"/>
    <mergeCell ref="B164:B178"/>
    <mergeCell ref="B181:B195"/>
    <mergeCell ref="B200:B20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B116"/>
  <sheetViews>
    <sheetView topLeftCell="A43" zoomScale="80" zoomScaleNormal="80" workbookViewId="0">
      <selection activeCell="B2" sqref="B2"/>
    </sheetView>
  </sheetViews>
  <sheetFormatPr defaultColWidth="9.140625" defaultRowHeight="15" outlineLevelRow="1" x14ac:dyDescent="0.25"/>
  <cols>
    <col min="1" max="1" width="14.28515625" style="349" bestFit="1" customWidth="1"/>
    <col min="2" max="2" width="43.5703125" style="349" bestFit="1" customWidth="1"/>
    <col min="3" max="3" width="14.28515625" style="349" customWidth="1"/>
    <col min="4" max="4" width="14.5703125" style="349" customWidth="1"/>
    <col min="5" max="5" width="11.28515625" style="349" bestFit="1" customWidth="1"/>
    <col min="6" max="6" width="13.28515625" style="349" customWidth="1"/>
    <col min="7" max="7" width="14.28515625" style="349" customWidth="1"/>
    <col min="8" max="9" width="13.7109375" style="349" bestFit="1" customWidth="1"/>
    <col min="10" max="10" width="13.28515625" style="349" bestFit="1" customWidth="1"/>
    <col min="11" max="11" width="13" style="349" customWidth="1"/>
    <col min="12" max="12" width="14.5703125" style="349" customWidth="1"/>
    <col min="13" max="13" width="13.28515625" style="349" bestFit="1" customWidth="1"/>
    <col min="14" max="14" width="14.7109375" style="349" customWidth="1"/>
    <col min="15" max="29" width="13.28515625" style="349" bestFit="1" customWidth="1"/>
    <col min="30" max="30" width="9.140625" style="349"/>
    <col min="31" max="37" width="11.5703125" style="349" bestFit="1" customWidth="1"/>
    <col min="38" max="38" width="13.28515625" style="349" bestFit="1" customWidth="1"/>
    <col min="39" max="49" width="11.5703125" style="349" bestFit="1" customWidth="1"/>
    <col min="50" max="50" width="13.28515625" style="349" bestFit="1" customWidth="1"/>
    <col min="51" max="54" width="11.5703125" style="349" bestFit="1" customWidth="1"/>
    <col min="55" max="16384" width="9.140625" style="349"/>
  </cols>
  <sheetData>
    <row r="1" spans="1:54" ht="15.75" x14ac:dyDescent="0.25">
      <c r="A1" s="380" t="s">
        <v>383</v>
      </c>
      <c r="B1" s="350" t="s">
        <v>433</v>
      </c>
      <c r="C1" s="351"/>
      <c r="D1" s="351"/>
    </row>
    <row r="2" spans="1:54" x14ac:dyDescent="0.25">
      <c r="A2" s="352" t="s">
        <v>325</v>
      </c>
      <c r="C2" s="353"/>
      <c r="D2" s="353"/>
      <c r="E2" s="353"/>
    </row>
    <row r="3" spans="1:54" x14ac:dyDescent="0.25">
      <c r="C3" s="353"/>
      <c r="F3" s="354"/>
      <c r="G3" s="355"/>
    </row>
    <row r="4" spans="1:54" x14ac:dyDescent="0.25">
      <c r="B4" s="355" t="s">
        <v>326</v>
      </c>
      <c r="C4" s="356">
        <v>2024</v>
      </c>
      <c r="K4" s="357"/>
      <c r="L4" s="357"/>
    </row>
    <row r="5" spans="1:54" x14ac:dyDescent="0.25">
      <c r="B5" s="349" t="s">
        <v>327</v>
      </c>
      <c r="C5" s="470">
        <v>58787442.956999995</v>
      </c>
      <c r="D5" s="377"/>
      <c r="F5" s="377"/>
      <c r="G5" s="377"/>
      <c r="I5" s="377"/>
      <c r="J5" s="377"/>
      <c r="K5" s="358"/>
      <c r="L5" s="353"/>
    </row>
    <row r="6" spans="1:54" s="354" customFormat="1" x14ac:dyDescent="0.25">
      <c r="B6" s="349" t="s">
        <v>328</v>
      </c>
      <c r="C6" s="361">
        <v>4310950.0320000006</v>
      </c>
      <c r="N6" s="349"/>
      <c r="O6" s="349"/>
      <c r="P6" s="349"/>
      <c r="Q6" s="349"/>
      <c r="R6" s="349"/>
      <c r="S6" s="349"/>
      <c r="T6" s="349"/>
      <c r="U6" s="349"/>
    </row>
    <row r="7" spans="1:54" x14ac:dyDescent="0.25">
      <c r="B7" s="349" t="s">
        <v>329</v>
      </c>
      <c r="C7" s="361">
        <v>11288274.283405837</v>
      </c>
      <c r="D7" s="354"/>
      <c r="F7" s="354"/>
      <c r="G7" s="354"/>
      <c r="I7" s="354"/>
      <c r="J7" s="354"/>
      <c r="K7" s="357"/>
      <c r="L7" s="357"/>
    </row>
    <row r="8" spans="1:54" x14ac:dyDescent="0.25">
      <c r="B8" s="349" t="s">
        <v>330</v>
      </c>
      <c r="C8" s="361">
        <v>13906855.348594159</v>
      </c>
      <c r="D8" s="354"/>
      <c r="F8" s="354"/>
      <c r="G8" s="354"/>
      <c r="I8" s="354"/>
      <c r="J8" s="354"/>
      <c r="K8" s="358"/>
      <c r="L8" s="353"/>
    </row>
    <row r="9" spans="1:54" x14ac:dyDescent="0.25">
      <c r="B9" s="349" t="s">
        <v>331</v>
      </c>
      <c r="C9" s="361">
        <v>28018454.772184826</v>
      </c>
      <c r="D9" s="354"/>
      <c r="F9" s="354"/>
      <c r="G9" s="354"/>
      <c r="I9" s="354"/>
      <c r="J9" s="354"/>
    </row>
    <row r="10" spans="1:54" x14ac:dyDescent="0.25">
      <c r="B10" s="349" t="s">
        <v>332</v>
      </c>
      <c r="C10" s="361">
        <v>84807.224815174239</v>
      </c>
      <c r="D10" s="354"/>
      <c r="F10" s="354"/>
      <c r="G10" s="354"/>
      <c r="I10" s="354"/>
      <c r="J10" s="354"/>
    </row>
    <row r="11" spans="1:54" x14ac:dyDescent="0.25">
      <c r="B11" s="349" t="s">
        <v>333</v>
      </c>
      <c r="C11" s="364">
        <v>1178101.2959999999</v>
      </c>
      <c r="D11" s="354"/>
      <c r="F11" s="354"/>
      <c r="G11" s="354"/>
      <c r="I11" s="354"/>
      <c r="J11" s="354"/>
    </row>
    <row r="12" spans="1:54" x14ac:dyDescent="0.25">
      <c r="C12" s="365"/>
      <c r="D12" s="365"/>
      <c r="AE12" s="354"/>
      <c r="AF12" s="354"/>
      <c r="AG12" s="354"/>
      <c r="AH12" s="354"/>
      <c r="AI12" s="354"/>
      <c r="AJ12" s="354"/>
      <c r="AK12" s="354"/>
      <c r="AL12" s="354"/>
      <c r="AM12" s="354"/>
      <c r="AN12" s="354"/>
      <c r="AO12" s="354"/>
      <c r="AP12" s="354"/>
      <c r="AQ12" s="354"/>
      <c r="AR12" s="354"/>
      <c r="AS12" s="354"/>
      <c r="AT12" s="354"/>
      <c r="AU12" s="354"/>
      <c r="AV12" s="354"/>
      <c r="AW12" s="354"/>
      <c r="AX12" s="354"/>
      <c r="AY12" s="354"/>
      <c r="AZ12" s="354"/>
      <c r="BA12" s="354"/>
      <c r="BB12" s="354"/>
    </row>
    <row r="13" spans="1:54" x14ac:dyDescent="0.25">
      <c r="B13" s="355" t="s">
        <v>242</v>
      </c>
      <c r="C13" s="366">
        <v>45200</v>
      </c>
      <c r="D13" s="366">
        <v>45231</v>
      </c>
      <c r="E13" s="366">
        <v>45261</v>
      </c>
      <c r="F13" s="366">
        <v>45292</v>
      </c>
      <c r="G13" s="366">
        <v>45323</v>
      </c>
      <c r="H13" s="366">
        <v>45352</v>
      </c>
      <c r="I13" s="366">
        <v>45383</v>
      </c>
      <c r="J13" s="366">
        <v>45413</v>
      </c>
      <c r="K13" s="366">
        <v>45444</v>
      </c>
      <c r="L13" s="366">
        <v>45474</v>
      </c>
      <c r="M13" s="366">
        <v>45505</v>
      </c>
      <c r="N13" s="366">
        <v>45536</v>
      </c>
      <c r="O13" s="366"/>
      <c r="P13" s="366"/>
      <c r="Q13" s="366"/>
      <c r="R13" s="366"/>
      <c r="S13" s="366"/>
      <c r="T13" s="366"/>
      <c r="U13" s="366"/>
      <c r="V13" s="366"/>
      <c r="W13" s="366"/>
      <c r="X13" s="366"/>
      <c r="Y13" s="366"/>
      <c r="Z13" s="366"/>
    </row>
    <row r="14" spans="1:54" x14ac:dyDescent="0.25">
      <c r="B14" s="349" t="s">
        <v>327</v>
      </c>
      <c r="C14" s="367">
        <v>2546049.1201887596</v>
      </c>
      <c r="D14" s="368">
        <v>2949675.2533553191</v>
      </c>
      <c r="E14" s="368">
        <v>3372742.1994666611</v>
      </c>
      <c r="F14" s="368">
        <v>3517196.1537889517</v>
      </c>
      <c r="G14" s="368">
        <v>3071906.831298091</v>
      </c>
      <c r="H14" s="368">
        <v>3052153.8052696367</v>
      </c>
      <c r="I14" s="368">
        <v>2562108.1293165963</v>
      </c>
      <c r="J14" s="368">
        <v>2601726.2985269353</v>
      </c>
      <c r="K14" s="368">
        <v>2536138.4076343901</v>
      </c>
      <c r="L14" s="368">
        <v>2770426.531533001</v>
      </c>
      <c r="M14" s="368">
        <v>2823191.7625981052</v>
      </c>
      <c r="N14" s="369">
        <v>2431699.6816826095</v>
      </c>
      <c r="O14" s="377"/>
      <c r="P14" s="377"/>
      <c r="Q14" s="377"/>
      <c r="R14" s="377"/>
      <c r="S14" s="377"/>
      <c r="T14" s="377"/>
      <c r="U14" s="377"/>
      <c r="V14" s="377"/>
      <c r="W14" s="377"/>
      <c r="X14" s="377"/>
      <c r="Y14" s="377"/>
      <c r="Z14" s="377"/>
    </row>
    <row r="15" spans="1:54" x14ac:dyDescent="0.25">
      <c r="A15" s="354"/>
      <c r="B15" s="349" t="s">
        <v>328</v>
      </c>
      <c r="C15" s="370">
        <v>206203.59889919995</v>
      </c>
      <c r="D15" s="371">
        <v>318627.02306879999</v>
      </c>
      <c r="E15" s="371">
        <v>331260.8570208</v>
      </c>
      <c r="F15" s="371">
        <v>359953.79477759986</v>
      </c>
      <c r="G15" s="371">
        <v>305154.48928319995</v>
      </c>
      <c r="H15" s="371">
        <v>321335.13905280008</v>
      </c>
      <c r="I15" s="371">
        <v>160187.44662720006</v>
      </c>
      <c r="J15" s="371">
        <v>60154.764480000114</v>
      </c>
      <c r="K15" s="371">
        <v>9145.3667327999992</v>
      </c>
      <c r="L15" s="371">
        <v>131856.72238080006</v>
      </c>
      <c r="M15" s="371">
        <v>148397.1612768</v>
      </c>
      <c r="N15" s="372">
        <v>234293.6556</v>
      </c>
      <c r="O15" s="354"/>
      <c r="P15" s="354"/>
      <c r="Q15" s="354"/>
      <c r="R15" s="354"/>
      <c r="S15" s="354"/>
      <c r="T15" s="354"/>
      <c r="U15" s="354"/>
      <c r="V15" s="354"/>
      <c r="W15" s="354"/>
      <c r="X15" s="354"/>
      <c r="Y15" s="354"/>
      <c r="Z15" s="354"/>
    </row>
    <row r="16" spans="1:54" x14ac:dyDescent="0.25">
      <c r="B16" s="349" t="s">
        <v>329</v>
      </c>
      <c r="C16" s="359">
        <v>484363.19009322359</v>
      </c>
      <c r="D16" s="354">
        <v>543586.09971519187</v>
      </c>
      <c r="E16" s="354">
        <v>622125.56953205366</v>
      </c>
      <c r="F16" s="354">
        <v>644663.18666026078</v>
      </c>
      <c r="G16" s="354">
        <v>548022.01227803226</v>
      </c>
      <c r="H16" s="354">
        <v>544255.24156056321</v>
      </c>
      <c r="I16" s="354">
        <v>507031.08444925986</v>
      </c>
      <c r="J16" s="354">
        <v>494724.70471933624</v>
      </c>
      <c r="K16" s="354">
        <v>465002.46560274606</v>
      </c>
      <c r="L16" s="354">
        <v>506725.83272198995</v>
      </c>
      <c r="M16" s="354">
        <v>514020.67196843645</v>
      </c>
      <c r="N16" s="360">
        <v>434978.73896065162</v>
      </c>
      <c r="O16" s="354"/>
      <c r="P16" s="354"/>
      <c r="Q16" s="354"/>
      <c r="R16" s="354"/>
      <c r="S16" s="354"/>
      <c r="T16" s="354"/>
      <c r="U16" s="354"/>
      <c r="V16" s="354"/>
      <c r="W16" s="354"/>
      <c r="X16" s="354"/>
      <c r="Y16" s="354"/>
      <c r="Z16" s="354"/>
    </row>
    <row r="17" spans="1:26" x14ac:dyDescent="0.25">
      <c r="B17" s="349" t="s">
        <v>330</v>
      </c>
      <c r="C17" s="359">
        <v>518233.75537982752</v>
      </c>
      <c r="D17" s="354">
        <v>674570.15554521233</v>
      </c>
      <c r="E17" s="354">
        <v>702264.71137785737</v>
      </c>
      <c r="F17" s="354">
        <v>756155.64559311618</v>
      </c>
      <c r="G17" s="354">
        <v>679900.63485271763</v>
      </c>
      <c r="H17" s="354">
        <v>720815.34090189531</v>
      </c>
      <c r="I17" s="354">
        <v>546597.1564482575</v>
      </c>
      <c r="J17" s="354">
        <v>742415.66569806135</v>
      </c>
      <c r="K17" s="354">
        <v>665058.26850916632</v>
      </c>
      <c r="L17" s="354">
        <v>624668.09335134423</v>
      </c>
      <c r="M17" s="354">
        <v>618789.90949242306</v>
      </c>
      <c r="N17" s="360">
        <v>523349.37767994055</v>
      </c>
      <c r="O17" s="354"/>
      <c r="P17" s="354"/>
      <c r="Q17" s="354"/>
      <c r="R17" s="354"/>
      <c r="S17" s="354"/>
      <c r="T17" s="354"/>
      <c r="U17" s="354"/>
      <c r="V17" s="354"/>
      <c r="W17" s="354"/>
      <c r="X17" s="354"/>
      <c r="Y17" s="354"/>
      <c r="Z17" s="354"/>
    </row>
    <row r="18" spans="1:26" x14ac:dyDescent="0.25">
      <c r="B18" s="349" t="s">
        <v>331</v>
      </c>
      <c r="C18" s="359">
        <v>1073762.1087456108</v>
      </c>
      <c r="D18" s="354">
        <v>1370129.5427108852</v>
      </c>
      <c r="E18" s="354">
        <v>1426332.3298238141</v>
      </c>
      <c r="F18" s="354">
        <v>1535905.4738153534</v>
      </c>
      <c r="G18" s="354">
        <v>1378876.0638855067</v>
      </c>
      <c r="H18" s="354">
        <v>1464298.3192571858</v>
      </c>
      <c r="I18" s="354">
        <v>1110129.144233021</v>
      </c>
      <c r="J18" s="354">
        <v>1442191.0415684704</v>
      </c>
      <c r="K18" s="354">
        <v>1289107.0988848745</v>
      </c>
      <c r="L18" s="354">
        <v>1268761.1969019389</v>
      </c>
      <c r="M18" s="354">
        <v>1234058.2212138637</v>
      </c>
      <c r="N18" s="360">
        <v>1085678.2884340279</v>
      </c>
      <c r="O18" s="354"/>
      <c r="P18" s="354"/>
      <c r="Q18" s="354"/>
      <c r="R18" s="354"/>
      <c r="S18" s="354"/>
      <c r="T18" s="354"/>
      <c r="U18" s="354"/>
      <c r="V18" s="354"/>
      <c r="W18" s="354"/>
      <c r="X18" s="354"/>
      <c r="Y18" s="354"/>
      <c r="Z18" s="354"/>
    </row>
    <row r="19" spans="1:26" x14ac:dyDescent="0.25">
      <c r="B19" s="349" t="s">
        <v>334</v>
      </c>
      <c r="C19" s="359">
        <v>207476.78125438915</v>
      </c>
      <c r="D19" s="354">
        <v>-10967.679710885353</v>
      </c>
      <c r="E19" s="354">
        <v>236454.72817618537</v>
      </c>
      <c r="F19" s="354">
        <v>164566.41718464674</v>
      </c>
      <c r="G19" s="354">
        <v>105727.75611449384</v>
      </c>
      <c r="H19" s="354">
        <v>-53974.813257185495</v>
      </c>
      <c r="I19" s="354">
        <v>183325.98976697933</v>
      </c>
      <c r="J19" s="354">
        <v>-193321.2705684705</v>
      </c>
      <c r="K19" s="354">
        <v>54792.592115125539</v>
      </c>
      <c r="L19" s="354">
        <v>182531.8880980605</v>
      </c>
      <c r="M19" s="354">
        <v>250213.50578613591</v>
      </c>
      <c r="N19" s="360">
        <v>101329.44956597214</v>
      </c>
      <c r="O19" s="354"/>
      <c r="P19" s="354"/>
      <c r="Q19" s="354"/>
      <c r="R19" s="354"/>
      <c r="S19" s="354"/>
      <c r="T19" s="354"/>
      <c r="U19" s="354"/>
      <c r="V19" s="354"/>
      <c r="W19" s="354"/>
      <c r="X19" s="354"/>
      <c r="Y19" s="354"/>
      <c r="Z19" s="354"/>
    </row>
    <row r="20" spans="1:26" x14ac:dyDescent="0.25">
      <c r="B20" s="349" t="s">
        <v>335</v>
      </c>
      <c r="C20" s="362">
        <v>56009.685816508572</v>
      </c>
      <c r="D20" s="373">
        <v>53730.112026115421</v>
      </c>
      <c r="E20" s="373">
        <v>54304.003535950615</v>
      </c>
      <c r="F20" s="373">
        <v>55951.635757974902</v>
      </c>
      <c r="G20" s="373">
        <v>54225.874884140125</v>
      </c>
      <c r="H20" s="373">
        <v>55424.577754377242</v>
      </c>
      <c r="I20" s="373">
        <v>54837.307791879008</v>
      </c>
      <c r="J20" s="373">
        <v>55561.392629537811</v>
      </c>
      <c r="K20" s="373">
        <v>53032.615789677628</v>
      </c>
      <c r="L20" s="373">
        <v>55882.798078866923</v>
      </c>
      <c r="M20" s="373">
        <v>57712.292860445923</v>
      </c>
      <c r="N20" s="363">
        <v>52070.171442017272</v>
      </c>
      <c r="O20" s="354"/>
      <c r="P20" s="354"/>
      <c r="Q20" s="354"/>
      <c r="R20" s="354"/>
      <c r="S20" s="354"/>
      <c r="T20" s="354"/>
      <c r="U20" s="354"/>
      <c r="V20" s="354"/>
      <c r="W20" s="354"/>
      <c r="X20" s="354"/>
      <c r="Y20" s="354"/>
      <c r="Z20" s="354"/>
    </row>
    <row r="21" spans="1:26" x14ac:dyDescent="0.25">
      <c r="C21" s="354"/>
      <c r="D21" s="354"/>
      <c r="E21" s="354"/>
      <c r="F21" s="354"/>
      <c r="G21" s="354"/>
      <c r="H21" s="354"/>
      <c r="I21" s="354"/>
      <c r="J21" s="354"/>
      <c r="K21" s="354"/>
      <c r="L21" s="354"/>
      <c r="M21" s="354"/>
      <c r="N21" s="354"/>
      <c r="O21" s="354"/>
      <c r="P21" s="354"/>
      <c r="Q21" s="354"/>
      <c r="R21" s="354"/>
      <c r="S21" s="354"/>
      <c r="T21" s="354"/>
      <c r="U21" s="354"/>
      <c r="V21" s="354"/>
      <c r="W21" s="354"/>
      <c r="X21" s="354"/>
      <c r="Y21" s="354"/>
      <c r="Z21" s="354"/>
    </row>
    <row r="22" spans="1:26" x14ac:dyDescent="0.25">
      <c r="B22" s="355" t="s">
        <v>243</v>
      </c>
      <c r="C22" s="366">
        <v>45200</v>
      </c>
      <c r="D22" s="366">
        <v>45231</v>
      </c>
      <c r="E22" s="366">
        <v>45261</v>
      </c>
      <c r="F22" s="366">
        <v>45292</v>
      </c>
      <c r="G22" s="366">
        <v>45323</v>
      </c>
      <c r="H22" s="366">
        <v>45352</v>
      </c>
      <c r="I22" s="366">
        <v>45383</v>
      </c>
      <c r="J22" s="366">
        <v>45413</v>
      </c>
      <c r="K22" s="366">
        <v>45444</v>
      </c>
      <c r="L22" s="366">
        <v>45474</v>
      </c>
      <c r="M22" s="366">
        <v>45505</v>
      </c>
      <c r="N22" s="366">
        <v>45536</v>
      </c>
      <c r="O22" s="366"/>
      <c r="P22" s="366"/>
      <c r="Q22" s="366"/>
      <c r="R22" s="366"/>
      <c r="S22" s="366"/>
      <c r="T22" s="366"/>
      <c r="U22" s="366"/>
      <c r="V22" s="366"/>
      <c r="W22" s="366"/>
      <c r="X22" s="366"/>
      <c r="Y22" s="366"/>
      <c r="Z22" s="366"/>
    </row>
    <row r="23" spans="1:26" x14ac:dyDescent="0.25">
      <c r="B23" s="349" t="s">
        <v>327</v>
      </c>
      <c r="C23" s="367">
        <v>1778799.8431943643</v>
      </c>
      <c r="D23" s="368">
        <v>2175927.1952561457</v>
      </c>
      <c r="E23" s="368">
        <v>2617980.0939027108</v>
      </c>
      <c r="F23" s="368">
        <v>2560086.6897769542</v>
      </c>
      <c r="G23" s="368">
        <v>2118722.0494386018</v>
      </c>
      <c r="H23" s="368">
        <v>2191823.3037365605</v>
      </c>
      <c r="I23" s="368">
        <v>1744023.8985825204</v>
      </c>
      <c r="J23" s="368">
        <v>1895639.8049134482</v>
      </c>
      <c r="K23" s="368">
        <v>1790124.5049452984</v>
      </c>
      <c r="L23" s="368">
        <v>1983438.7929470334</v>
      </c>
      <c r="M23" s="368">
        <v>1833104.2675829374</v>
      </c>
      <c r="N23" s="369">
        <v>1862758.3380643646</v>
      </c>
      <c r="O23" s="377"/>
      <c r="P23" s="377"/>
      <c r="Q23" s="377"/>
      <c r="R23" s="377"/>
      <c r="S23" s="377"/>
      <c r="T23" s="377"/>
      <c r="U23" s="377"/>
      <c r="V23" s="377"/>
      <c r="W23" s="377"/>
      <c r="X23" s="377"/>
      <c r="Y23" s="377"/>
      <c r="Z23" s="377"/>
    </row>
    <row r="24" spans="1:26" x14ac:dyDescent="0.25">
      <c r="A24" s="354"/>
      <c r="B24" s="349" t="s">
        <v>328</v>
      </c>
      <c r="C24" s="370">
        <v>137469.06593280006</v>
      </c>
      <c r="D24" s="371">
        <v>212418.01537920011</v>
      </c>
      <c r="E24" s="371">
        <v>220840.57134720002</v>
      </c>
      <c r="F24" s="371">
        <v>239969.19651839999</v>
      </c>
      <c r="G24" s="371">
        <v>203436.32618880004</v>
      </c>
      <c r="H24" s="371">
        <v>214223.42603519987</v>
      </c>
      <c r="I24" s="371">
        <v>106791.63108479994</v>
      </c>
      <c r="J24" s="371">
        <v>40103.176319999991</v>
      </c>
      <c r="K24" s="371">
        <v>6096.9111552000004</v>
      </c>
      <c r="L24" s="371">
        <v>87904.481587199945</v>
      </c>
      <c r="M24" s="371">
        <v>98931.44085120011</v>
      </c>
      <c r="N24" s="372">
        <v>156195.77040000001</v>
      </c>
      <c r="O24" s="354"/>
      <c r="P24" s="354"/>
      <c r="Q24" s="354"/>
      <c r="R24" s="354"/>
      <c r="S24" s="354"/>
      <c r="T24" s="354"/>
      <c r="U24" s="354"/>
      <c r="V24" s="354"/>
      <c r="W24" s="354"/>
      <c r="X24" s="354"/>
      <c r="Y24" s="354"/>
      <c r="Z24" s="354"/>
    </row>
    <row r="25" spans="1:26" x14ac:dyDescent="0.25">
      <c r="B25" s="349" t="s">
        <v>329</v>
      </c>
      <c r="C25" s="359">
        <v>381901.74603504164</v>
      </c>
      <c r="D25" s="354">
        <v>436227.84502144158</v>
      </c>
      <c r="E25" s="354">
        <v>535027.98979756655</v>
      </c>
      <c r="F25" s="354">
        <v>508292.12794366712</v>
      </c>
      <c r="G25" s="354">
        <v>405536.28908574383</v>
      </c>
      <c r="H25" s="354">
        <v>427816.01920746197</v>
      </c>
      <c r="I25" s="354">
        <v>370522.71555907489</v>
      </c>
      <c r="J25" s="354">
        <v>390071.40179793828</v>
      </c>
      <c r="K25" s="354">
        <v>372001.97248219646</v>
      </c>
      <c r="L25" s="354">
        <v>399533.82964618446</v>
      </c>
      <c r="M25" s="354">
        <v>371237.15197720414</v>
      </c>
      <c r="N25" s="360">
        <v>380606.39659057022</v>
      </c>
      <c r="O25" s="354"/>
      <c r="P25" s="354"/>
      <c r="Q25" s="354"/>
      <c r="R25" s="354"/>
      <c r="S25" s="354"/>
      <c r="T25" s="354"/>
      <c r="U25" s="354"/>
      <c r="V25" s="354"/>
      <c r="W25" s="354"/>
      <c r="X25" s="354"/>
      <c r="Y25" s="354"/>
      <c r="Z25" s="354"/>
    </row>
    <row r="26" spans="1:26" x14ac:dyDescent="0.25">
      <c r="B26" s="349" t="s">
        <v>330</v>
      </c>
      <c r="C26" s="359">
        <v>408607.38404947938</v>
      </c>
      <c r="D26" s="354">
        <v>541342.54982503294</v>
      </c>
      <c r="E26" s="354">
        <v>603947.6517849575</v>
      </c>
      <c r="F26" s="354">
        <v>596199.64364072611</v>
      </c>
      <c r="G26" s="354">
        <v>503126.46979101107</v>
      </c>
      <c r="H26" s="354">
        <v>566602.44344932633</v>
      </c>
      <c r="I26" s="354">
        <v>399436.383558342</v>
      </c>
      <c r="J26" s="354">
        <v>585366.19795424072</v>
      </c>
      <c r="K26" s="354">
        <v>532046.6148073331</v>
      </c>
      <c r="L26" s="354">
        <v>492526.76591163676</v>
      </c>
      <c r="M26" s="354">
        <v>446903.82352230535</v>
      </c>
      <c r="N26" s="360">
        <v>457930.70546994807</v>
      </c>
      <c r="O26" s="354"/>
      <c r="P26" s="354"/>
      <c r="Q26" s="354"/>
      <c r="R26" s="354"/>
      <c r="S26" s="354"/>
      <c r="T26" s="354"/>
      <c r="U26" s="354"/>
      <c r="V26" s="354"/>
      <c r="W26" s="354"/>
      <c r="X26" s="354"/>
      <c r="Y26" s="354"/>
      <c r="Z26" s="354"/>
    </row>
    <row r="27" spans="1:26" x14ac:dyDescent="0.25">
      <c r="B27" s="349" t="s">
        <v>331</v>
      </c>
      <c r="C27" s="359">
        <v>810349.87767102965</v>
      </c>
      <c r="D27" s="354">
        <v>1099528.9580254855</v>
      </c>
      <c r="E27" s="354">
        <v>1226645.8036484807</v>
      </c>
      <c r="F27" s="354">
        <v>1211002.392815952</v>
      </c>
      <c r="G27" s="354">
        <v>1020874.1189797574</v>
      </c>
      <c r="H27" s="354">
        <v>1151022.9576853358</v>
      </c>
      <c r="I27" s="354">
        <v>811248.22078566905</v>
      </c>
      <c r="J27" s="354">
        <v>1137112.1673905246</v>
      </c>
      <c r="K27" s="354">
        <v>1031285.6791078998</v>
      </c>
      <c r="L27" s="354">
        <v>1000369.4052496061</v>
      </c>
      <c r="M27" s="354">
        <v>931389.28333936457</v>
      </c>
      <c r="N27" s="360">
        <v>908397.0780111677</v>
      </c>
      <c r="O27" s="354"/>
      <c r="P27" s="354"/>
      <c r="Q27" s="354"/>
      <c r="R27" s="354"/>
      <c r="S27" s="354"/>
      <c r="T27" s="354"/>
      <c r="U27" s="354"/>
      <c r="V27" s="354"/>
      <c r="W27" s="354"/>
      <c r="X27" s="354"/>
      <c r="Y27" s="354"/>
      <c r="Z27" s="354"/>
    </row>
    <row r="28" spans="1:26" x14ac:dyDescent="0.25">
      <c r="B28" s="349" t="s">
        <v>334</v>
      </c>
      <c r="C28" s="359">
        <v>-3795.1486710297586</v>
      </c>
      <c r="D28" s="354">
        <v>-156710.74902548565</v>
      </c>
      <c r="E28" s="354">
        <v>-15159.435648480536</v>
      </c>
      <c r="F28" s="354">
        <v>-39494.934815951732</v>
      </c>
      <c r="G28" s="354">
        <v>-54361.102979757321</v>
      </c>
      <c r="H28" s="354">
        <v>-211386.12368533597</v>
      </c>
      <c r="I28" s="354">
        <v>15946.684214331013</v>
      </c>
      <c r="J28" s="354">
        <v>-300806.43339052505</v>
      </c>
      <c r="K28" s="354">
        <v>-193696.98610789969</v>
      </c>
      <c r="L28" s="354">
        <v>-40929.67924960619</v>
      </c>
      <c r="M28" s="354">
        <v>-57038.979339364443</v>
      </c>
      <c r="N28" s="360">
        <v>-85915.231011167591</v>
      </c>
      <c r="O28" s="354"/>
      <c r="P28" s="354"/>
      <c r="Q28" s="354"/>
      <c r="R28" s="354"/>
      <c r="S28" s="354"/>
      <c r="T28" s="354"/>
      <c r="U28" s="354"/>
      <c r="V28" s="354"/>
      <c r="W28" s="354"/>
      <c r="X28" s="354"/>
      <c r="Y28" s="354"/>
      <c r="Z28" s="354"/>
    </row>
    <row r="29" spans="1:26" x14ac:dyDescent="0.25">
      <c r="B29" s="349" t="s">
        <v>335</v>
      </c>
      <c r="C29" s="362">
        <v>44266.918177043546</v>
      </c>
      <c r="D29" s="373">
        <v>43120.576030471217</v>
      </c>
      <c r="E29" s="373">
        <v>46677.512972986275</v>
      </c>
      <c r="F29" s="373">
        <v>44118.263674160502</v>
      </c>
      <c r="G29" s="373">
        <v>40109.948373046638</v>
      </c>
      <c r="H29" s="373">
        <v>43544.581044571758</v>
      </c>
      <c r="I29" s="373">
        <v>40078.263380303462</v>
      </c>
      <c r="J29" s="373">
        <v>43793.294841269948</v>
      </c>
      <c r="K29" s="373">
        <v>42390.313500569071</v>
      </c>
      <c r="L29" s="373">
        <v>44033.989802012293</v>
      </c>
      <c r="M29" s="373">
        <v>41681.547232227611</v>
      </c>
      <c r="N29" s="363">
        <v>45543.618603846175</v>
      </c>
      <c r="O29" s="354"/>
      <c r="P29" s="354"/>
      <c r="Q29" s="354"/>
      <c r="R29" s="354"/>
      <c r="S29" s="354"/>
      <c r="T29" s="354"/>
      <c r="U29" s="354"/>
      <c r="V29" s="354"/>
      <c r="W29" s="354"/>
      <c r="X29" s="354"/>
      <c r="Y29" s="354"/>
      <c r="Z29" s="354"/>
    </row>
    <row r="31" spans="1:26" ht="15.75" thickBot="1" x14ac:dyDescent="0.3">
      <c r="C31" s="353"/>
      <c r="F31" s="374" t="s">
        <v>336</v>
      </c>
      <c r="G31" s="374"/>
      <c r="H31" s="374"/>
    </row>
    <row r="32" spans="1:26" x14ac:dyDescent="0.25">
      <c r="B32" s="380" t="s">
        <v>388</v>
      </c>
      <c r="C32" s="452">
        <v>2024</v>
      </c>
      <c r="D32" s="375"/>
      <c r="F32" s="374" t="s">
        <v>337</v>
      </c>
      <c r="G32" s="374" t="s">
        <v>338</v>
      </c>
      <c r="H32" s="382" t="s">
        <v>246</v>
      </c>
    </row>
    <row r="33" spans="2:12" x14ac:dyDescent="0.25">
      <c r="B33" s="346" t="s">
        <v>61</v>
      </c>
      <c r="C33" s="453">
        <v>28103261.997000001</v>
      </c>
      <c r="D33" s="354"/>
      <c r="E33" s="351"/>
      <c r="F33" s="376">
        <v>27035890.335000005</v>
      </c>
      <c r="G33" s="376">
        <v>27153099.002000004</v>
      </c>
      <c r="H33" s="383">
        <v>27249501.117000006</v>
      </c>
      <c r="I33" s="354"/>
      <c r="K33" s="377"/>
    </row>
    <row r="34" spans="2:12" x14ac:dyDescent="0.25">
      <c r="B34" s="349" t="s">
        <v>339</v>
      </c>
      <c r="C34" s="453">
        <v>1178101.2959999999</v>
      </c>
      <c r="D34" s="354"/>
      <c r="F34" s="376">
        <v>1335400.6800000002</v>
      </c>
      <c r="G34" s="376">
        <v>1482069.3599999999</v>
      </c>
      <c r="H34" s="383">
        <v>1914156.5759999999</v>
      </c>
      <c r="I34" s="354"/>
      <c r="K34" s="351"/>
    </row>
    <row r="35" spans="2:12" x14ac:dyDescent="0.25">
      <c r="B35" s="349" t="s">
        <v>340</v>
      </c>
      <c r="C35" s="453">
        <v>25195129.631999996</v>
      </c>
      <c r="D35" s="354"/>
      <c r="F35" s="376">
        <v>24656316.479999997</v>
      </c>
      <c r="G35" s="376">
        <v>24842300.039999999</v>
      </c>
      <c r="H35" s="383">
        <v>24953762.879999999</v>
      </c>
      <c r="I35" s="354"/>
    </row>
    <row r="36" spans="2:12" x14ac:dyDescent="0.25">
      <c r="B36" s="346" t="s">
        <v>341</v>
      </c>
      <c r="C36" s="453">
        <v>4310950.0320000006</v>
      </c>
      <c r="D36" s="354"/>
      <c r="F36" s="376">
        <v>4155936.7199999997</v>
      </c>
      <c r="G36" s="376">
        <v>4144329.7199999997</v>
      </c>
      <c r="H36" s="383">
        <v>4294497.5999999996</v>
      </c>
      <c r="I36" s="354"/>
    </row>
    <row r="37" spans="2:12" x14ac:dyDescent="0.25">
      <c r="B37" s="346"/>
      <c r="C37" s="453"/>
      <c r="D37" s="354"/>
      <c r="F37" s="376"/>
      <c r="G37" s="376"/>
      <c r="H37" s="383"/>
      <c r="I37" s="354"/>
    </row>
    <row r="38" spans="2:12" x14ac:dyDescent="0.25">
      <c r="B38" s="114" t="s">
        <v>238</v>
      </c>
      <c r="C38" s="453"/>
      <c r="D38" s="354"/>
      <c r="F38" s="376"/>
      <c r="G38" s="376"/>
      <c r="H38" s="383"/>
      <c r="I38" s="354"/>
    </row>
    <row r="39" spans="2:12" x14ac:dyDescent="0.25">
      <c r="B39" s="349" t="s">
        <v>61</v>
      </c>
      <c r="C39" s="453">
        <v>3199.3695351775959</v>
      </c>
      <c r="D39" s="354"/>
      <c r="F39" s="376">
        <v>3086.2888510273979</v>
      </c>
      <c r="G39" s="376">
        <v>3099.6688358447495</v>
      </c>
      <c r="H39" s="383">
        <v>3102.1745351775962</v>
      </c>
      <c r="I39" s="354"/>
      <c r="K39" s="354"/>
      <c r="L39" s="377"/>
    </row>
    <row r="40" spans="2:12" x14ac:dyDescent="0.25">
      <c r="B40" s="349" t="s">
        <v>342</v>
      </c>
      <c r="C40" s="453">
        <v>134.11899999999997</v>
      </c>
      <c r="D40" s="354"/>
      <c r="F40" s="376">
        <v>152.44300000000001</v>
      </c>
      <c r="G40" s="376">
        <v>169.18599999999998</v>
      </c>
      <c r="H40" s="383">
        <v>217.91399999999999</v>
      </c>
      <c r="I40" s="354"/>
      <c r="J40" s="351"/>
      <c r="K40" s="375"/>
      <c r="L40" s="377"/>
    </row>
    <row r="41" spans="2:12" x14ac:dyDescent="0.25">
      <c r="B41" s="349" t="s">
        <v>343</v>
      </c>
      <c r="C41" s="453">
        <v>1583.2030223809379</v>
      </c>
      <c r="D41" s="354"/>
      <c r="F41" s="376">
        <v>1521.1778791036245</v>
      </c>
      <c r="G41" s="376">
        <v>1491.6814331461853</v>
      </c>
      <c r="H41" s="383">
        <v>1521.245584334911</v>
      </c>
      <c r="I41" s="354"/>
      <c r="J41" s="351"/>
      <c r="K41" s="375"/>
      <c r="L41" s="377"/>
    </row>
    <row r="42" spans="2:12" x14ac:dyDescent="0.25">
      <c r="B42" s="349" t="s">
        <v>344</v>
      </c>
      <c r="C42" s="453">
        <v>1775.8679776190618</v>
      </c>
      <c r="D42" s="354"/>
      <c r="F42" s="376">
        <v>1767.892120896375</v>
      </c>
      <c r="G42" s="376">
        <v>1817.2945668538143</v>
      </c>
      <c r="H42" s="383">
        <v>1808.4744156650888</v>
      </c>
      <c r="I42" s="354"/>
      <c r="J42" s="351"/>
      <c r="K42" s="375"/>
      <c r="L42" s="377"/>
    </row>
    <row r="43" spans="2:12" x14ac:dyDescent="0.25">
      <c r="C43" s="453"/>
      <c r="D43" s="354"/>
      <c r="F43" s="376"/>
      <c r="G43" s="376"/>
      <c r="H43" s="383"/>
      <c r="I43" s="354"/>
      <c r="J43" s="351"/>
      <c r="L43" s="377"/>
    </row>
    <row r="44" spans="2:12" x14ac:dyDescent="0.25">
      <c r="B44" s="349" t="s">
        <v>345</v>
      </c>
      <c r="C44" s="453">
        <v>2868.2979999999993</v>
      </c>
      <c r="D44" s="354"/>
      <c r="F44" s="376">
        <v>2814.6479999999997</v>
      </c>
      <c r="G44" s="376">
        <v>2835.8789999999999</v>
      </c>
      <c r="H44" s="383">
        <v>2840.8199999999997</v>
      </c>
      <c r="I44" s="354"/>
    </row>
    <row r="45" spans="2:12" x14ac:dyDescent="0.25">
      <c r="C45" s="454"/>
      <c r="F45" s="374"/>
      <c r="G45" s="374"/>
      <c r="H45" s="384"/>
    </row>
    <row r="46" spans="2:12" x14ac:dyDescent="0.25">
      <c r="B46" s="349" t="s">
        <v>323</v>
      </c>
      <c r="C46" s="453">
        <v>6558.4405351775958</v>
      </c>
      <c r="D46" s="354"/>
      <c r="F46" s="376">
        <v>6375.3588510273967</v>
      </c>
      <c r="G46" s="376">
        <v>6408.6448358447487</v>
      </c>
      <c r="H46" s="383">
        <v>6431.8945351775956</v>
      </c>
      <c r="I46" s="354"/>
      <c r="K46" s="381"/>
      <c r="L46" s="380"/>
    </row>
    <row r="47" spans="2:12" ht="15.75" thickBot="1" x14ac:dyDescent="0.3">
      <c r="B47" s="349" t="s">
        <v>346</v>
      </c>
      <c r="C47" s="455">
        <v>7026.0330176040907</v>
      </c>
      <c r="D47" s="354"/>
      <c r="F47" s="376">
        <v>6736.3590000000004</v>
      </c>
      <c r="G47" s="376">
        <v>6736.3590000000004</v>
      </c>
      <c r="H47" s="385">
        <v>6739.4454578776586</v>
      </c>
      <c r="I47" s="354"/>
      <c r="J47" s="377"/>
      <c r="K47" s="377"/>
    </row>
    <row r="48" spans="2:12" x14ac:dyDescent="0.25">
      <c r="C48" s="377"/>
      <c r="D48" s="377"/>
      <c r="H48" s="377"/>
      <c r="I48" s="377"/>
    </row>
    <row r="49" spans="2:15" hidden="1" outlineLevel="1" x14ac:dyDescent="0.25">
      <c r="B49" s="386" t="s">
        <v>240</v>
      </c>
      <c r="C49" s="387">
        <v>744</v>
      </c>
      <c r="D49" s="387">
        <v>721</v>
      </c>
      <c r="E49" s="387">
        <v>744</v>
      </c>
      <c r="F49" s="387">
        <v>744</v>
      </c>
      <c r="G49" s="387">
        <v>696</v>
      </c>
      <c r="H49" s="387">
        <v>743</v>
      </c>
      <c r="I49" s="387">
        <v>720</v>
      </c>
      <c r="J49" s="387">
        <v>744</v>
      </c>
      <c r="K49" s="387">
        <v>720</v>
      </c>
      <c r="L49" s="387">
        <v>744</v>
      </c>
      <c r="M49" s="387">
        <v>744</v>
      </c>
      <c r="N49" s="387">
        <v>720</v>
      </c>
      <c r="O49" s="388">
        <v>8784</v>
      </c>
    </row>
    <row r="50" spans="2:15" hidden="1" outlineLevel="1" x14ac:dyDescent="0.25">
      <c r="B50" s="300"/>
      <c r="C50" s="389"/>
      <c r="D50" s="389"/>
      <c r="E50" s="389"/>
      <c r="F50" s="389"/>
      <c r="G50" s="389"/>
      <c r="H50" s="389"/>
      <c r="I50" s="389"/>
      <c r="J50" s="389"/>
      <c r="K50" s="389"/>
      <c r="L50" s="389"/>
      <c r="M50" s="389"/>
      <c r="N50" s="389"/>
      <c r="O50" s="430"/>
    </row>
    <row r="51" spans="2:15" hidden="1" outlineLevel="1" x14ac:dyDescent="0.25">
      <c r="B51" s="431" t="s">
        <v>353</v>
      </c>
      <c r="C51" s="390">
        <f>C13</f>
        <v>45200</v>
      </c>
      <c r="D51" s="390">
        <f t="shared" ref="D51:N51" si="0">D13</f>
        <v>45231</v>
      </c>
      <c r="E51" s="390">
        <f t="shared" si="0"/>
        <v>45261</v>
      </c>
      <c r="F51" s="390">
        <f t="shared" si="0"/>
        <v>45292</v>
      </c>
      <c r="G51" s="390">
        <f t="shared" si="0"/>
        <v>45323</v>
      </c>
      <c r="H51" s="390">
        <f t="shared" si="0"/>
        <v>45352</v>
      </c>
      <c r="I51" s="390">
        <f t="shared" si="0"/>
        <v>45383</v>
      </c>
      <c r="J51" s="390">
        <f t="shared" si="0"/>
        <v>45413</v>
      </c>
      <c r="K51" s="390">
        <f t="shared" si="0"/>
        <v>45444</v>
      </c>
      <c r="L51" s="390">
        <f t="shared" si="0"/>
        <v>45474</v>
      </c>
      <c r="M51" s="390">
        <f t="shared" si="0"/>
        <v>45505</v>
      </c>
      <c r="N51" s="390">
        <f t="shared" si="0"/>
        <v>45536</v>
      </c>
      <c r="O51" s="432"/>
    </row>
    <row r="52" spans="2:15" hidden="1" outlineLevel="1" x14ac:dyDescent="0.25">
      <c r="B52" s="433" t="s">
        <v>61</v>
      </c>
      <c r="C52" s="391">
        <f>C18+C27+C19+C28</f>
        <v>2087793.6189999997</v>
      </c>
      <c r="D52" s="391">
        <f t="shared" ref="D52:N52" si="1">D18+D27+D19+D28</f>
        <v>2301980.0719999997</v>
      </c>
      <c r="E52" s="391">
        <f t="shared" si="1"/>
        <v>2874273.4259999995</v>
      </c>
      <c r="F52" s="391">
        <f t="shared" si="1"/>
        <v>2871979.3490000004</v>
      </c>
      <c r="G52" s="391">
        <f t="shared" si="1"/>
        <v>2451116.8360000006</v>
      </c>
      <c r="H52" s="391">
        <f t="shared" si="1"/>
        <v>2349960.34</v>
      </c>
      <c r="I52" s="391">
        <f t="shared" si="1"/>
        <v>2120650.0390000003</v>
      </c>
      <c r="J52" s="391">
        <f t="shared" si="1"/>
        <v>2085175.5049999994</v>
      </c>
      <c r="K52" s="391">
        <f t="shared" si="1"/>
        <v>2181488.3840000001</v>
      </c>
      <c r="L52" s="391">
        <f t="shared" si="1"/>
        <v>2410732.8109999993</v>
      </c>
      <c r="M52" s="391">
        <f t="shared" si="1"/>
        <v>2358622.0309999995</v>
      </c>
      <c r="N52" s="391">
        <f t="shared" si="1"/>
        <v>2009489.5850000002</v>
      </c>
      <c r="O52" s="434">
        <f>SUM(C52:N52)</f>
        <v>28103261.996999998</v>
      </c>
    </row>
    <row r="53" spans="2:15" hidden="1" outlineLevel="1" x14ac:dyDescent="0.25">
      <c r="B53" s="433" t="s">
        <v>328</v>
      </c>
      <c r="C53" s="391">
        <f>C15+C24</f>
        <v>343672.66483200004</v>
      </c>
      <c r="D53" s="391">
        <f t="shared" ref="D53:N53" si="2">D15+D24</f>
        <v>531045.03844800009</v>
      </c>
      <c r="E53" s="391">
        <f t="shared" si="2"/>
        <v>552101.42836800008</v>
      </c>
      <c r="F53" s="391">
        <f t="shared" si="2"/>
        <v>599922.99129599985</v>
      </c>
      <c r="G53" s="391">
        <f t="shared" si="2"/>
        <v>508590.81547199999</v>
      </c>
      <c r="H53" s="391">
        <f t="shared" si="2"/>
        <v>535558.56508799992</v>
      </c>
      <c r="I53" s="391">
        <f t="shared" si="2"/>
        <v>266979.077712</v>
      </c>
      <c r="J53" s="391">
        <f t="shared" si="2"/>
        <v>100257.9408000001</v>
      </c>
      <c r="K53" s="391">
        <f t="shared" si="2"/>
        <v>15242.277888000001</v>
      </c>
      <c r="L53" s="391">
        <f t="shared" si="2"/>
        <v>219761.20396800002</v>
      </c>
      <c r="M53" s="391">
        <f t="shared" si="2"/>
        <v>247328.60212800012</v>
      </c>
      <c r="N53" s="391">
        <f t="shared" si="2"/>
        <v>390489.42599999998</v>
      </c>
      <c r="O53" s="434">
        <f>SUM(C53:N53)</f>
        <v>4310950.0319999997</v>
      </c>
    </row>
    <row r="54" spans="2:15" hidden="1" outlineLevel="1" x14ac:dyDescent="0.25">
      <c r="B54" s="433" t="s">
        <v>329</v>
      </c>
      <c r="C54" s="391">
        <f>C16+C25</f>
        <v>866264.93612826522</v>
      </c>
      <c r="D54" s="391">
        <f t="shared" ref="D54:N54" si="3">D16+D25</f>
        <v>979813.94473663345</v>
      </c>
      <c r="E54" s="391">
        <f t="shared" si="3"/>
        <v>1157153.5593296201</v>
      </c>
      <c r="F54" s="391">
        <f t="shared" si="3"/>
        <v>1152955.314603928</v>
      </c>
      <c r="G54" s="391">
        <f t="shared" si="3"/>
        <v>953558.30136377609</v>
      </c>
      <c r="H54" s="391">
        <f t="shared" si="3"/>
        <v>972071.26076802518</v>
      </c>
      <c r="I54" s="391">
        <f t="shared" si="3"/>
        <v>877553.80000833469</v>
      </c>
      <c r="J54" s="391">
        <f t="shared" si="3"/>
        <v>884796.10651727451</v>
      </c>
      <c r="K54" s="391">
        <f t="shared" si="3"/>
        <v>837004.43808494252</v>
      </c>
      <c r="L54" s="391">
        <f t="shared" si="3"/>
        <v>906259.66236817441</v>
      </c>
      <c r="M54" s="391">
        <f t="shared" si="3"/>
        <v>885257.82394564059</v>
      </c>
      <c r="N54" s="391">
        <f t="shared" si="3"/>
        <v>815585.1355512219</v>
      </c>
      <c r="O54" s="434">
        <f>SUM(C54:N54)</f>
        <v>11288274.283405837</v>
      </c>
    </row>
    <row r="55" spans="2:15" hidden="1" outlineLevel="1" x14ac:dyDescent="0.25">
      <c r="B55" s="433" t="s">
        <v>330</v>
      </c>
      <c r="C55" s="391">
        <f>C17+C26</f>
        <v>926841.13942930684</v>
      </c>
      <c r="D55" s="391">
        <f t="shared" ref="D55:N55" si="4">D17+D26</f>
        <v>1215912.7053702453</v>
      </c>
      <c r="E55" s="391">
        <f t="shared" si="4"/>
        <v>1306212.3631628149</v>
      </c>
      <c r="F55" s="391">
        <f t="shared" si="4"/>
        <v>1352355.2892338424</v>
      </c>
      <c r="G55" s="391">
        <f t="shared" si="4"/>
        <v>1183027.1046437286</v>
      </c>
      <c r="H55" s="391">
        <f t="shared" si="4"/>
        <v>1287417.7843512218</v>
      </c>
      <c r="I55" s="391">
        <f t="shared" si="4"/>
        <v>946033.54000659951</v>
      </c>
      <c r="J55" s="391">
        <f t="shared" si="4"/>
        <v>1327781.863652302</v>
      </c>
      <c r="K55" s="391">
        <f t="shared" si="4"/>
        <v>1197104.8833164994</v>
      </c>
      <c r="L55" s="391">
        <f t="shared" si="4"/>
        <v>1117194.859262981</v>
      </c>
      <c r="M55" s="391">
        <f t="shared" si="4"/>
        <v>1065693.7330147284</v>
      </c>
      <c r="N55" s="391">
        <f t="shared" si="4"/>
        <v>981280.08314988855</v>
      </c>
      <c r="O55" s="434">
        <f>SUM(C55:N55)</f>
        <v>13906855.348594159</v>
      </c>
    </row>
    <row r="56" spans="2:15" hidden="1" outlineLevel="1" x14ac:dyDescent="0.25">
      <c r="B56" s="435" t="s">
        <v>335</v>
      </c>
      <c r="C56" s="436">
        <f>C20+C29</f>
        <v>100276.60399355213</v>
      </c>
      <c r="D56" s="436">
        <f t="shared" ref="D56:N56" si="5">D20+D29</f>
        <v>96850.68805658663</v>
      </c>
      <c r="E56" s="436">
        <f t="shared" si="5"/>
        <v>100981.51650893688</v>
      </c>
      <c r="F56" s="436">
        <f t="shared" si="5"/>
        <v>100069.8994321354</v>
      </c>
      <c r="G56" s="436">
        <f t="shared" si="5"/>
        <v>94335.82325718677</v>
      </c>
      <c r="H56" s="436">
        <f t="shared" si="5"/>
        <v>98969.158798949007</v>
      </c>
      <c r="I56" s="436">
        <f t="shared" si="5"/>
        <v>94915.571172182477</v>
      </c>
      <c r="J56" s="436">
        <f t="shared" si="5"/>
        <v>99354.687470807752</v>
      </c>
      <c r="K56" s="436">
        <f t="shared" si="5"/>
        <v>95422.929290246699</v>
      </c>
      <c r="L56" s="436">
        <f t="shared" si="5"/>
        <v>99916.787880879216</v>
      </c>
      <c r="M56" s="436">
        <f t="shared" si="5"/>
        <v>99393.840092673534</v>
      </c>
      <c r="N56" s="436">
        <f t="shared" si="5"/>
        <v>97613.790045863454</v>
      </c>
      <c r="O56" s="437">
        <f>SUM(C56:N56)</f>
        <v>1178101.2959999999</v>
      </c>
    </row>
    <row r="57" spans="2:15" ht="15.75" collapsed="1" thickBot="1" x14ac:dyDescent="0.3"/>
    <row r="58" spans="2:15" x14ac:dyDescent="0.25">
      <c r="B58" s="394" t="s">
        <v>361</v>
      </c>
      <c r="C58" s="439" t="s">
        <v>0</v>
      </c>
      <c r="D58" s="439" t="s">
        <v>1</v>
      </c>
      <c r="E58" s="439" t="s">
        <v>2</v>
      </c>
      <c r="F58" s="439" t="s">
        <v>3</v>
      </c>
      <c r="G58" s="439" t="s">
        <v>4</v>
      </c>
      <c r="H58" s="439" t="s">
        <v>5</v>
      </c>
      <c r="I58" s="439" t="s">
        <v>6</v>
      </c>
      <c r="J58" s="439" t="s">
        <v>7</v>
      </c>
      <c r="K58" s="439" t="s">
        <v>8</v>
      </c>
      <c r="L58" s="439" t="s">
        <v>9</v>
      </c>
      <c r="M58" s="439" t="s">
        <v>10</v>
      </c>
      <c r="N58" s="439" t="s">
        <v>356</v>
      </c>
      <c r="O58" s="469" t="s">
        <v>49</v>
      </c>
    </row>
    <row r="59" spans="2:15" x14ac:dyDescent="0.25">
      <c r="B59" s="395" t="s">
        <v>61</v>
      </c>
      <c r="C59" s="392">
        <f t="shared" ref="C59:O59" si="6">C52/C49</f>
        <v>2806.1742190860209</v>
      </c>
      <c r="D59" s="392">
        <f t="shared" si="6"/>
        <v>3192.7601553398054</v>
      </c>
      <c r="E59" s="392">
        <f t="shared" si="6"/>
        <v>3863.270733870967</v>
      </c>
      <c r="F59" s="392">
        <f t="shared" si="6"/>
        <v>3860.1872970430113</v>
      </c>
      <c r="G59" s="392">
        <f t="shared" si="6"/>
        <v>3521.7195919540241</v>
      </c>
      <c r="H59" s="392">
        <f t="shared" si="6"/>
        <v>3162.7999192462985</v>
      </c>
      <c r="I59" s="392">
        <f t="shared" si="6"/>
        <v>2945.3472763888894</v>
      </c>
      <c r="J59" s="392">
        <f t="shared" si="6"/>
        <v>2802.6552486559131</v>
      </c>
      <c r="K59" s="392">
        <f t="shared" si="6"/>
        <v>3029.8449777777778</v>
      </c>
      <c r="L59" s="392">
        <f t="shared" si="6"/>
        <v>3240.2322728494614</v>
      </c>
      <c r="M59" s="392">
        <f t="shared" si="6"/>
        <v>3170.1909018817196</v>
      </c>
      <c r="N59" s="392">
        <f t="shared" si="6"/>
        <v>2790.9577569444446</v>
      </c>
      <c r="O59" s="396">
        <f t="shared" si="6"/>
        <v>3199.3695351775955</v>
      </c>
    </row>
    <row r="60" spans="2:15" x14ac:dyDescent="0.25">
      <c r="B60" s="397" t="s">
        <v>347</v>
      </c>
      <c r="C60" s="392">
        <f>C59-C61</f>
        <v>2690.0740604990347</v>
      </c>
      <c r="D60" s="392">
        <f t="shared" ref="D60:O60" si="7">D59-D61</f>
        <v>3061.6231223615291</v>
      </c>
      <c r="E60" s="392">
        <f t="shared" si="7"/>
        <v>3702.1416095335162</v>
      </c>
      <c r="F60" s="392">
        <f t="shared" si="7"/>
        <v>3696.4877445286843</v>
      </c>
      <c r="G60" s="392">
        <f t="shared" si="7"/>
        <v>3377.2975297955018</v>
      </c>
      <c r="H60" s="392">
        <f t="shared" si="7"/>
        <v>3028.811871354379</v>
      </c>
      <c r="I60" s="392">
        <f t="shared" si="7"/>
        <v>2825.8384067981483</v>
      </c>
      <c r="J60" s="392">
        <f t="shared" si="7"/>
        <v>2695.5138341387728</v>
      </c>
      <c r="K60" s="392">
        <f t="shared" si="7"/>
        <v>2920.819240679351</v>
      </c>
      <c r="L60" s="392">
        <f t="shared" si="7"/>
        <v>3120.1452216099146</v>
      </c>
      <c r="M60" s="392">
        <f t="shared" si="7"/>
        <v>3049.725652105647</v>
      </c>
      <c r="N60" s="392">
        <f t="shared" si="7"/>
        <v>2680.2951360312363</v>
      </c>
      <c r="O60" s="396">
        <f t="shared" si="7"/>
        <v>3071.2236722042721</v>
      </c>
    </row>
    <row r="61" spans="2:15" x14ac:dyDescent="0.25">
      <c r="B61" s="397" t="s">
        <v>348</v>
      </c>
      <c r="C61" s="392">
        <f t="shared" ref="C61:O61" si="8">C59*C76</f>
        <v>116.10015858698645</v>
      </c>
      <c r="D61" s="392">
        <f t="shared" si="8"/>
        <v>131.13703297827632</v>
      </c>
      <c r="E61" s="392">
        <f t="shared" si="8"/>
        <v>161.12912433745095</v>
      </c>
      <c r="F61" s="392">
        <f t="shared" si="8"/>
        <v>163.699552514327</v>
      </c>
      <c r="G61" s="392">
        <f t="shared" si="8"/>
        <v>144.42206215852249</v>
      </c>
      <c r="H61" s="392">
        <f t="shared" si="8"/>
        <v>133.98804789191962</v>
      </c>
      <c r="I61" s="392">
        <f t="shared" si="8"/>
        <v>119.5088695907411</v>
      </c>
      <c r="J61" s="392">
        <f t="shared" si="8"/>
        <v>107.14141451714002</v>
      </c>
      <c r="K61" s="392">
        <f t="shared" si="8"/>
        <v>109.02573709842666</v>
      </c>
      <c r="L61" s="392">
        <f t="shared" si="8"/>
        <v>120.08705123954687</v>
      </c>
      <c r="M61" s="392">
        <f t="shared" si="8"/>
        <v>120.46524977607238</v>
      </c>
      <c r="N61" s="392">
        <f t="shared" si="8"/>
        <v>110.66262091320822</v>
      </c>
      <c r="O61" s="396">
        <f t="shared" si="8"/>
        <v>128.14586297332315</v>
      </c>
    </row>
    <row r="62" spans="2:15" x14ac:dyDescent="0.25">
      <c r="B62" s="395" t="s">
        <v>199</v>
      </c>
      <c r="C62" s="392">
        <f>C53/$C$49</f>
        <v>461.92562477419358</v>
      </c>
      <c r="D62" s="392">
        <f t="shared" ref="D62:O62" si="9">D53/D49</f>
        <v>736.53958175866865</v>
      </c>
      <c r="E62" s="392">
        <f t="shared" si="9"/>
        <v>742.07181232258074</v>
      </c>
      <c r="F62" s="392">
        <f t="shared" si="9"/>
        <v>806.34810658064498</v>
      </c>
      <c r="G62" s="392">
        <f t="shared" si="9"/>
        <v>730.73393027586201</v>
      </c>
      <c r="H62" s="392">
        <f t="shared" si="9"/>
        <v>720.80560577119775</v>
      </c>
      <c r="I62" s="392">
        <f t="shared" si="9"/>
        <v>370.80427459999999</v>
      </c>
      <c r="J62" s="392">
        <f t="shared" si="9"/>
        <v>134.75529677419368</v>
      </c>
      <c r="K62" s="392">
        <f t="shared" si="9"/>
        <v>21.169830400000002</v>
      </c>
      <c r="L62" s="392">
        <f t="shared" si="9"/>
        <v>295.37796232258069</v>
      </c>
      <c r="M62" s="392">
        <f t="shared" si="9"/>
        <v>332.43091683870983</v>
      </c>
      <c r="N62" s="392">
        <f t="shared" si="9"/>
        <v>542.34642499999995</v>
      </c>
      <c r="O62" s="396">
        <f t="shared" si="9"/>
        <v>490.77299999999997</v>
      </c>
    </row>
    <row r="63" spans="2:15" x14ac:dyDescent="0.25">
      <c r="B63" s="395" t="s">
        <v>350</v>
      </c>
      <c r="C63" s="392">
        <f>C54/D49</f>
        <v>1201.4770265301875</v>
      </c>
      <c r="D63" s="392">
        <f t="shared" ref="D63:M63" si="10">D54/E49</f>
        <v>1316.9542267965503</v>
      </c>
      <c r="E63" s="392">
        <f t="shared" si="10"/>
        <v>1555.3139238301346</v>
      </c>
      <c r="F63" s="392">
        <f t="shared" si="10"/>
        <v>1656.5449922470229</v>
      </c>
      <c r="G63" s="392">
        <f t="shared" si="10"/>
        <v>1283.3893692648401</v>
      </c>
      <c r="H63" s="392">
        <f t="shared" si="10"/>
        <v>1350.0989732889238</v>
      </c>
      <c r="I63" s="392">
        <f t="shared" si="10"/>
        <v>1179.5077957101273</v>
      </c>
      <c r="J63" s="392">
        <f t="shared" si="10"/>
        <v>1228.8834812739924</v>
      </c>
      <c r="K63" s="392">
        <f t="shared" si="10"/>
        <v>1125.0059651679335</v>
      </c>
      <c r="L63" s="392">
        <f t="shared" si="10"/>
        <v>1218.0909440432451</v>
      </c>
      <c r="M63" s="392">
        <f t="shared" si="10"/>
        <v>1229.5247554800565</v>
      </c>
      <c r="N63" s="392">
        <f>N54/O49</f>
        <v>92.848945304100852</v>
      </c>
      <c r="O63" s="396">
        <f>O54/O49</f>
        <v>1285.0949776190616</v>
      </c>
    </row>
    <row r="64" spans="2:15" x14ac:dyDescent="0.25">
      <c r="B64" s="395" t="s">
        <v>351</v>
      </c>
      <c r="C64" s="392">
        <f>C55/C49</f>
        <v>1245.7542196630468</v>
      </c>
      <c r="D64" s="392">
        <f t="shared" ref="D64:N64" si="11">D55/D49</f>
        <v>1686.4253888630308</v>
      </c>
      <c r="E64" s="392">
        <f t="shared" si="11"/>
        <v>1755.6617784446437</v>
      </c>
      <c r="F64" s="392">
        <f t="shared" si="11"/>
        <v>1817.6818403680677</v>
      </c>
      <c r="G64" s="392">
        <f t="shared" si="11"/>
        <v>1699.7515871317939</v>
      </c>
      <c r="H64" s="392">
        <f t="shared" si="11"/>
        <v>1732.7291848603254</v>
      </c>
      <c r="I64" s="392">
        <f t="shared" si="11"/>
        <v>1313.9354722313883</v>
      </c>
      <c r="J64" s="392">
        <f t="shared" si="11"/>
        <v>1784.6530425434166</v>
      </c>
      <c r="K64" s="392">
        <f t="shared" si="11"/>
        <v>1662.6456712729159</v>
      </c>
      <c r="L64" s="392">
        <f t="shared" si="11"/>
        <v>1501.6059936330389</v>
      </c>
      <c r="M64" s="392">
        <f t="shared" si="11"/>
        <v>1432.3840497509791</v>
      </c>
      <c r="N64" s="392">
        <f t="shared" si="11"/>
        <v>1362.8890043748452</v>
      </c>
      <c r="O64" s="396">
        <f>O55/O49</f>
        <v>1583.2030223809379</v>
      </c>
    </row>
    <row r="65" spans="2:17" x14ac:dyDescent="0.25">
      <c r="B65" s="398" t="s">
        <v>323</v>
      </c>
      <c r="C65" s="393">
        <f>SUM(C60:C64)</f>
        <v>5715.3310900534489</v>
      </c>
      <c r="D65" s="393">
        <f t="shared" ref="D65:O65" si="12">SUM(D60:D64)</f>
        <v>6932.6793527580548</v>
      </c>
      <c r="E65" s="393">
        <f t="shared" si="12"/>
        <v>7916.3182484683257</v>
      </c>
      <c r="F65" s="393">
        <f t="shared" si="12"/>
        <v>8140.7622362387483</v>
      </c>
      <c r="G65" s="393">
        <f t="shared" si="12"/>
        <v>7235.59447862652</v>
      </c>
      <c r="H65" s="393">
        <f t="shared" si="12"/>
        <v>6966.4336831667461</v>
      </c>
      <c r="I65" s="393">
        <f t="shared" si="12"/>
        <v>5809.5948189304054</v>
      </c>
      <c r="J65" s="393">
        <f t="shared" si="12"/>
        <v>5950.9470692475161</v>
      </c>
      <c r="K65" s="393">
        <f t="shared" si="12"/>
        <v>5838.6664446186278</v>
      </c>
      <c r="L65" s="393">
        <f t="shared" si="12"/>
        <v>6255.3071728483264</v>
      </c>
      <c r="M65" s="393">
        <f t="shared" si="12"/>
        <v>6164.5306239514648</v>
      </c>
      <c r="N65" s="393">
        <f t="shared" si="12"/>
        <v>4789.0421316233897</v>
      </c>
      <c r="O65" s="399">
        <f t="shared" si="12"/>
        <v>6558.4405351775949</v>
      </c>
      <c r="P65" s="377"/>
    </row>
    <row r="66" spans="2:17" x14ac:dyDescent="0.25">
      <c r="B66" s="398"/>
      <c r="C66" s="393"/>
      <c r="D66" s="393"/>
      <c r="E66" s="393"/>
      <c r="F66" s="393"/>
      <c r="G66" s="393"/>
      <c r="H66" s="393"/>
      <c r="I66" s="393"/>
      <c r="J66" s="393"/>
      <c r="K66" s="393"/>
      <c r="L66" s="393"/>
      <c r="M66" s="393"/>
      <c r="N66" s="393"/>
      <c r="O66" s="399"/>
      <c r="P66" s="377"/>
    </row>
    <row r="67" spans="2:17" x14ac:dyDescent="0.25">
      <c r="B67" s="395" t="s">
        <v>352</v>
      </c>
      <c r="C67" s="392">
        <f>C56/C49</f>
        <v>134.7803817117636</v>
      </c>
      <c r="D67" s="392">
        <f t="shared" ref="D67:O67" si="13">D56/D49</f>
        <v>134.32827747099395</v>
      </c>
      <c r="E67" s="392">
        <f t="shared" si="13"/>
        <v>135.72784477007644</v>
      </c>
      <c r="F67" s="392">
        <f t="shared" si="13"/>
        <v>134.50255300018199</v>
      </c>
      <c r="G67" s="392">
        <f t="shared" si="13"/>
        <v>135.53997594423387</v>
      </c>
      <c r="H67" s="392">
        <f t="shared" si="13"/>
        <v>133.20209797974294</v>
      </c>
      <c r="I67" s="392">
        <f t="shared" si="13"/>
        <v>131.82718218358679</v>
      </c>
      <c r="J67" s="392">
        <f t="shared" si="13"/>
        <v>133.54124660054805</v>
      </c>
      <c r="K67" s="392">
        <f t="shared" si="13"/>
        <v>132.53184623645376</v>
      </c>
      <c r="L67" s="392">
        <f t="shared" si="13"/>
        <v>134.29675790440754</v>
      </c>
      <c r="M67" s="392">
        <f t="shared" si="13"/>
        <v>133.59387109230315</v>
      </c>
      <c r="N67" s="392">
        <f t="shared" si="13"/>
        <v>135.57470839703257</v>
      </c>
      <c r="O67" s="396">
        <f t="shared" si="13"/>
        <v>134.11899999999997</v>
      </c>
    </row>
    <row r="68" spans="2:17" ht="15.75" thickBot="1" x14ac:dyDescent="0.3">
      <c r="B68" s="400"/>
      <c r="C68" s="441"/>
      <c r="D68" s="441"/>
      <c r="E68" s="441"/>
      <c r="F68" s="441"/>
      <c r="G68" s="441"/>
      <c r="H68" s="441"/>
      <c r="I68" s="441"/>
      <c r="J68" s="441"/>
      <c r="K68" s="441"/>
      <c r="L68" s="441"/>
      <c r="M68" s="441"/>
      <c r="N68" s="441"/>
      <c r="O68" s="442"/>
    </row>
    <row r="69" spans="2:17" x14ac:dyDescent="0.25">
      <c r="C69" s="354"/>
      <c r="D69" s="354"/>
      <c r="E69" s="354"/>
      <c r="F69" s="354"/>
      <c r="G69" s="354"/>
      <c r="H69" s="354"/>
      <c r="I69" s="354"/>
      <c r="J69" s="354"/>
      <c r="K69" s="354"/>
      <c r="L69" s="354"/>
      <c r="M69" s="354"/>
      <c r="N69" s="354"/>
      <c r="O69" s="354"/>
    </row>
    <row r="70" spans="2:17" ht="15.75" thickBot="1" x14ac:dyDescent="0.3"/>
    <row r="71" spans="2:17" x14ac:dyDescent="0.25">
      <c r="B71" s="401" t="s">
        <v>355</v>
      </c>
      <c r="C71" s="402"/>
      <c r="D71" s="402"/>
      <c r="E71" s="402"/>
      <c r="F71" s="402"/>
      <c r="G71" s="402"/>
      <c r="H71" s="402"/>
      <c r="I71" s="402"/>
      <c r="J71" s="402"/>
      <c r="K71" s="402"/>
      <c r="L71" s="402"/>
      <c r="M71" s="402"/>
      <c r="N71" s="402"/>
      <c r="O71" s="403"/>
    </row>
    <row r="72" spans="2:17" x14ac:dyDescent="0.25">
      <c r="B72" s="404"/>
      <c r="C72" s="461" t="s">
        <v>0</v>
      </c>
      <c r="D72" s="461" t="s">
        <v>1</v>
      </c>
      <c r="E72" s="461" t="s">
        <v>2</v>
      </c>
      <c r="F72" s="461" t="s">
        <v>3</v>
      </c>
      <c r="G72" s="461" t="s">
        <v>4</v>
      </c>
      <c r="H72" s="461" t="s">
        <v>5</v>
      </c>
      <c r="I72" s="461" t="s">
        <v>6</v>
      </c>
      <c r="J72" s="461" t="s">
        <v>7</v>
      </c>
      <c r="K72" s="461" t="s">
        <v>8</v>
      </c>
      <c r="L72" s="461" t="s">
        <v>9</v>
      </c>
      <c r="M72" s="461" t="s">
        <v>10</v>
      </c>
      <c r="N72" s="461" t="s">
        <v>356</v>
      </c>
      <c r="O72" s="462" t="s">
        <v>49</v>
      </c>
    </row>
    <row r="73" spans="2:17" x14ac:dyDescent="0.25">
      <c r="B73" s="404" t="s">
        <v>61</v>
      </c>
      <c r="C73" s="463">
        <f>C74+C75</f>
        <v>2707.4610107526851</v>
      </c>
      <c r="D73" s="464">
        <f t="shared" ref="D73:O73" si="14">D74+D75</f>
        <v>3094.0483203883559</v>
      </c>
      <c r="E73" s="464">
        <f t="shared" si="14"/>
        <v>3764.5557634408633</v>
      </c>
      <c r="F73" s="464">
        <f t="shared" si="14"/>
        <v>3761.4723655914026</v>
      </c>
      <c r="G73" s="464">
        <f t="shared" si="14"/>
        <v>3423.6413908046043</v>
      </c>
      <c r="H73" s="464">
        <f t="shared" si="14"/>
        <v>3064.0879259757789</v>
      </c>
      <c r="I73" s="464">
        <f t="shared" si="14"/>
        <v>2846.0288666666679</v>
      </c>
      <c r="J73" s="464">
        <f t="shared" si="14"/>
        <v>2703.3395483870977</v>
      </c>
      <c r="K73" s="464">
        <f t="shared" si="14"/>
        <v>2930.0237777777784</v>
      </c>
      <c r="L73" s="464">
        <f t="shared" si="14"/>
        <v>3140.413849462368</v>
      </c>
      <c r="M73" s="464">
        <f t="shared" si="14"/>
        <v>3070.3150500000006</v>
      </c>
      <c r="N73" s="464">
        <f t="shared" si="14"/>
        <v>2691.1415333333371</v>
      </c>
      <c r="O73" s="465">
        <f t="shared" si="14"/>
        <v>3099.7107835484112</v>
      </c>
    </row>
    <row r="74" spans="2:17" x14ac:dyDescent="0.25">
      <c r="B74" s="405" t="s">
        <v>347</v>
      </c>
      <c r="C74" s="406">
        <v>2595.44492473118</v>
      </c>
      <c r="D74" s="406">
        <v>2966.9657031900201</v>
      </c>
      <c r="E74" s="406">
        <v>3607.5438387096801</v>
      </c>
      <c r="F74" s="406">
        <v>3601.9590322580698</v>
      </c>
      <c r="G74" s="406">
        <v>3283.24141379311</v>
      </c>
      <c r="H74" s="406">
        <v>2934.2816877523601</v>
      </c>
      <c r="I74" s="406">
        <v>2730.5498888888901</v>
      </c>
      <c r="J74" s="406">
        <v>2599.9948279569899</v>
      </c>
      <c r="K74" s="406">
        <v>2824.59</v>
      </c>
      <c r="L74" s="406">
        <v>3024.02619354839</v>
      </c>
      <c r="M74" s="406">
        <v>2953.6450194444451</v>
      </c>
      <c r="N74" s="406">
        <v>2584.4366666666701</v>
      </c>
      <c r="O74" s="407">
        <v>2975.5565997449835</v>
      </c>
    </row>
    <row r="75" spans="2:17" x14ac:dyDescent="0.25">
      <c r="B75" s="405" t="s">
        <v>348</v>
      </c>
      <c r="C75" s="406">
        <v>112.016086021505</v>
      </c>
      <c r="D75" s="406">
        <v>127.082617198336</v>
      </c>
      <c r="E75" s="406">
        <v>157.011924731183</v>
      </c>
      <c r="F75" s="406">
        <v>159.51333333333301</v>
      </c>
      <c r="G75" s="406">
        <v>140.399977011494</v>
      </c>
      <c r="H75" s="406">
        <v>129.806238223419</v>
      </c>
      <c r="I75" s="406">
        <v>115.478977777778</v>
      </c>
      <c r="J75" s="406">
        <v>103.344720430108</v>
      </c>
      <c r="K75" s="406">
        <v>105.433777777778</v>
      </c>
      <c r="L75" s="406">
        <v>116.38765591397799</v>
      </c>
      <c r="M75" s="406">
        <v>116.6700305555555</v>
      </c>
      <c r="N75" s="406">
        <v>106.704866666667</v>
      </c>
      <c r="O75" s="407">
        <v>124.15418380342788</v>
      </c>
    </row>
    <row r="76" spans="2:17" hidden="1" outlineLevel="1" x14ac:dyDescent="0.25">
      <c r="B76" s="405" t="s">
        <v>349</v>
      </c>
      <c r="C76" s="408">
        <f>C75/SUM(C74:C75)</f>
        <v>4.1373111404608587E-2</v>
      </c>
      <c r="D76" s="408">
        <f t="shared" ref="D76:O76" si="15">D75/SUM(D74:D75)</f>
        <v>4.1073249037812364E-2</v>
      </c>
      <c r="E76" s="408">
        <f t="shared" si="15"/>
        <v>4.1707955625465788E-2</v>
      </c>
      <c r="F76" s="408">
        <f t="shared" si="15"/>
        <v>4.2407152792747767E-2</v>
      </c>
      <c r="G76" s="408">
        <f t="shared" si="15"/>
        <v>4.1008961215560608E-2</v>
      </c>
      <c r="H76" s="408">
        <f t="shared" si="15"/>
        <v>4.23637445658748E-2</v>
      </c>
      <c r="I76" s="408">
        <f t="shared" si="15"/>
        <v>4.0575476633527452E-2</v>
      </c>
      <c r="J76" s="408">
        <f t="shared" si="15"/>
        <v>3.8228538657589975E-2</v>
      </c>
      <c r="K76" s="408">
        <f t="shared" si="15"/>
        <v>3.5983932477756983E-2</v>
      </c>
      <c r="L76" s="408">
        <f t="shared" si="15"/>
        <v>3.7061247814170514E-2</v>
      </c>
      <c r="M76" s="408">
        <f t="shared" si="15"/>
        <v>3.7999367705133541E-2</v>
      </c>
      <c r="N76" s="408">
        <f t="shared" si="15"/>
        <v>3.9650410558116883E-2</v>
      </c>
      <c r="O76" s="409">
        <f t="shared" si="15"/>
        <v>4.0053473524811138E-2</v>
      </c>
    </row>
    <row r="77" spans="2:17" collapsed="1" x14ac:dyDescent="0.25">
      <c r="B77" s="404" t="s">
        <v>199</v>
      </c>
      <c r="C77" s="406">
        <v>460.181623655914</v>
      </c>
      <c r="D77" s="406">
        <v>734.52894868238604</v>
      </c>
      <c r="E77" s="406">
        <v>739.37610752688204</v>
      </c>
      <c r="F77" s="406">
        <v>803.37952688172004</v>
      </c>
      <c r="G77" s="406">
        <v>728.11810344827597</v>
      </c>
      <c r="H77" s="406">
        <v>718.37809017496602</v>
      </c>
      <c r="I77" s="406">
        <v>369.14235555555598</v>
      </c>
      <c r="J77" s="406">
        <v>133.50932258064501</v>
      </c>
      <c r="K77" s="406">
        <v>20.280333333333299</v>
      </c>
      <c r="L77" s="406">
        <v>293.56530107526902</v>
      </c>
      <c r="M77" s="406">
        <v>331.04673888888851</v>
      </c>
      <c r="N77" s="406">
        <v>540.77786666666702</v>
      </c>
      <c r="O77" s="407">
        <v>489.35702653920862</v>
      </c>
    </row>
    <row r="78" spans="2:17" x14ac:dyDescent="0.25">
      <c r="B78" s="404" t="s">
        <v>350</v>
      </c>
      <c r="C78" s="406">
        <v>1200.1641182795699</v>
      </c>
      <c r="D78" s="406">
        <v>1399.92564355062</v>
      </c>
      <c r="E78" s="406">
        <v>1601.6008709677401</v>
      </c>
      <c r="F78" s="406">
        <v>1594.27355913978</v>
      </c>
      <c r="G78" s="406">
        <v>1411.9589540229899</v>
      </c>
      <c r="H78" s="406">
        <v>1350.00284118439</v>
      </c>
      <c r="I78" s="406">
        <v>1256.75051111111</v>
      </c>
      <c r="J78" s="406">
        <v>1221.30255913978</v>
      </c>
      <c r="K78" s="406">
        <v>1193.1986666666701</v>
      </c>
      <c r="L78" s="406">
        <v>1247.85055913979</v>
      </c>
      <c r="M78" s="406">
        <v>1220.408513888885</v>
      </c>
      <c r="N78" s="406">
        <v>1166.70493333333</v>
      </c>
      <c r="O78" s="407">
        <v>1322.0118108687213</v>
      </c>
    </row>
    <row r="79" spans="2:17" x14ac:dyDescent="0.25">
      <c r="B79" s="404" t="s">
        <v>351</v>
      </c>
      <c r="C79" s="406">
        <v>1355.6419989819599</v>
      </c>
      <c r="D79" s="406">
        <v>1778.3789931167601</v>
      </c>
      <c r="E79" s="406">
        <v>1717.1932859892299</v>
      </c>
      <c r="F79" s="406">
        <v>1415.19249605511</v>
      </c>
      <c r="G79" s="406">
        <v>1341.5405684263999</v>
      </c>
      <c r="H79" s="406">
        <v>1443.3782365166701</v>
      </c>
      <c r="I79" s="406">
        <v>1235.11268488819</v>
      </c>
      <c r="J79" s="406">
        <v>1732.6337511132499</v>
      </c>
      <c r="K79" s="406">
        <v>1873.39139529558</v>
      </c>
      <c r="L79" s="406">
        <v>1556.3930152442499</v>
      </c>
      <c r="M79" s="406">
        <v>1510.2641805062999</v>
      </c>
      <c r="N79" s="406">
        <v>1442.24307918606</v>
      </c>
      <c r="O79" s="407">
        <v>1533.4469737766467</v>
      </c>
    </row>
    <row r="80" spans="2:17" x14ac:dyDescent="0.25">
      <c r="B80" s="410" t="s">
        <v>323</v>
      </c>
      <c r="C80" s="411">
        <f>SUM(C77:C79)+C74+C75</f>
        <v>5723.4487516701292</v>
      </c>
      <c r="D80" s="411">
        <f t="shared" ref="D80:O80" si="16">SUM(D77:D79)+D74+D75</f>
        <v>7006.8819057381234</v>
      </c>
      <c r="E80" s="411">
        <f t="shared" si="16"/>
        <v>7822.7260279247148</v>
      </c>
      <c r="F80" s="411">
        <f t="shared" si="16"/>
        <v>7574.3179476680134</v>
      </c>
      <c r="G80" s="411">
        <f t="shared" si="16"/>
        <v>6905.2590167022699</v>
      </c>
      <c r="H80" s="411">
        <f t="shared" si="16"/>
        <v>6575.8470938518058</v>
      </c>
      <c r="I80" s="411">
        <f t="shared" si="16"/>
        <v>5707.034418221524</v>
      </c>
      <c r="J80" s="411">
        <f t="shared" si="16"/>
        <v>5790.7851812207728</v>
      </c>
      <c r="K80" s="411">
        <f t="shared" si="16"/>
        <v>6016.8941730733623</v>
      </c>
      <c r="L80" s="411">
        <f t="shared" si="16"/>
        <v>6238.2227249216767</v>
      </c>
      <c r="M80" s="411">
        <f t="shared" si="16"/>
        <v>6132.0344832840738</v>
      </c>
      <c r="N80" s="411">
        <f t="shared" si="16"/>
        <v>5840.8674125193938</v>
      </c>
      <c r="O80" s="412">
        <f t="shared" si="16"/>
        <v>6444.5265947329881</v>
      </c>
      <c r="Q80" s="377"/>
    </row>
    <row r="81" spans="2:15" x14ac:dyDescent="0.25">
      <c r="B81" s="410"/>
      <c r="C81" s="411"/>
      <c r="D81" s="411"/>
      <c r="E81" s="411"/>
      <c r="F81" s="411"/>
      <c r="G81" s="411"/>
      <c r="H81" s="411"/>
      <c r="I81" s="411"/>
      <c r="J81" s="411"/>
      <c r="K81" s="411"/>
      <c r="L81" s="411"/>
      <c r="M81" s="411"/>
      <c r="N81" s="411"/>
      <c r="O81" s="412"/>
    </row>
    <row r="82" spans="2:15" x14ac:dyDescent="0.25">
      <c r="B82" s="404" t="s">
        <v>352</v>
      </c>
      <c r="C82" s="406">
        <v>224.29900000000001</v>
      </c>
      <c r="D82" s="406">
        <v>224.29900000000001</v>
      </c>
      <c r="E82" s="406">
        <v>224.29900000000001</v>
      </c>
      <c r="F82" s="406">
        <v>224.59800000000001</v>
      </c>
      <c r="G82" s="406">
        <v>224.59800000000001</v>
      </c>
      <c r="H82" s="406">
        <v>224.59899999999999</v>
      </c>
      <c r="I82" s="406">
        <v>224.59899999999999</v>
      </c>
      <c r="J82" s="406">
        <v>224.59800000000001</v>
      </c>
      <c r="K82" s="406">
        <v>224.59899999999999</v>
      </c>
      <c r="L82" s="406">
        <v>224.59800000000001</v>
      </c>
      <c r="M82" s="406">
        <v>224.59700000000001</v>
      </c>
      <c r="N82" s="406">
        <v>224.59700000000001</v>
      </c>
      <c r="O82" s="407">
        <v>224.52333333333334</v>
      </c>
    </row>
    <row r="83" spans="2:15" ht="15.75" thickBot="1" x14ac:dyDescent="0.3">
      <c r="B83" s="413" t="s">
        <v>283</v>
      </c>
      <c r="C83" s="414">
        <v>153.38999999999999</v>
      </c>
      <c r="D83" s="414">
        <v>153.38999999999999</v>
      </c>
      <c r="E83" s="414">
        <v>153.38999999999999</v>
      </c>
      <c r="F83" s="414">
        <v>153.38999999999999</v>
      </c>
      <c r="G83" s="414">
        <v>153.38999999999999</v>
      </c>
      <c r="H83" s="414">
        <v>153.38999999999999</v>
      </c>
      <c r="I83" s="414">
        <v>153.38999999999999</v>
      </c>
      <c r="J83" s="414">
        <v>153.38999999999999</v>
      </c>
      <c r="K83" s="414">
        <v>153.38999999999999</v>
      </c>
      <c r="L83" s="414">
        <v>153.38999999999999</v>
      </c>
      <c r="M83" s="414">
        <v>153.38999999999999</v>
      </c>
      <c r="N83" s="414">
        <v>153.38999999999999</v>
      </c>
      <c r="O83" s="415">
        <v>153.38999999999996</v>
      </c>
    </row>
    <row r="84" spans="2:15" x14ac:dyDescent="0.25">
      <c r="C84" s="354"/>
      <c r="D84" s="354"/>
      <c r="E84" s="354"/>
      <c r="F84" s="354"/>
      <c r="G84" s="354"/>
      <c r="H84" s="354"/>
      <c r="I84" s="354"/>
      <c r="J84" s="354"/>
      <c r="K84" s="354"/>
      <c r="L84" s="354"/>
      <c r="M84" s="354"/>
      <c r="N84" s="354"/>
      <c r="O84" s="354"/>
    </row>
    <row r="85" spans="2:15" ht="15.75" thickBot="1" x14ac:dyDescent="0.3">
      <c r="C85" s="377"/>
      <c r="D85" s="377"/>
      <c r="E85" s="377"/>
      <c r="F85" s="377"/>
      <c r="G85" s="377"/>
      <c r="H85" s="377"/>
      <c r="I85" s="377"/>
      <c r="J85" s="377"/>
      <c r="K85" s="377"/>
      <c r="L85" s="377"/>
      <c r="M85" s="377"/>
      <c r="N85" s="377"/>
      <c r="O85" s="377"/>
    </row>
    <row r="86" spans="2:15" x14ac:dyDescent="0.25">
      <c r="B86" s="418" t="s">
        <v>354</v>
      </c>
      <c r="C86" s="419"/>
      <c r="D86" s="419"/>
      <c r="E86" s="419"/>
      <c r="F86" s="419"/>
      <c r="G86" s="419"/>
      <c r="H86" s="419"/>
      <c r="I86" s="419"/>
      <c r="J86" s="419"/>
      <c r="K86" s="419"/>
      <c r="L86" s="419"/>
      <c r="M86" s="419"/>
      <c r="N86" s="419"/>
      <c r="O86" s="420"/>
    </row>
    <row r="87" spans="2:15" x14ac:dyDescent="0.25">
      <c r="B87" s="421"/>
      <c r="C87" s="459" t="s">
        <v>0</v>
      </c>
      <c r="D87" s="459" t="s">
        <v>1</v>
      </c>
      <c r="E87" s="459" t="s">
        <v>2</v>
      </c>
      <c r="F87" s="459" t="s">
        <v>3</v>
      </c>
      <c r="G87" s="459" t="s">
        <v>4</v>
      </c>
      <c r="H87" s="459" t="s">
        <v>5</v>
      </c>
      <c r="I87" s="459" t="s">
        <v>6</v>
      </c>
      <c r="J87" s="459" t="s">
        <v>7</v>
      </c>
      <c r="K87" s="459" t="s">
        <v>8</v>
      </c>
      <c r="L87" s="459" t="s">
        <v>9</v>
      </c>
      <c r="M87" s="459" t="s">
        <v>10</v>
      </c>
      <c r="N87" s="459" t="s">
        <v>356</v>
      </c>
      <c r="O87" s="460" t="s">
        <v>49</v>
      </c>
    </row>
    <row r="88" spans="2:15" x14ac:dyDescent="0.25">
      <c r="B88" s="421" t="s">
        <v>61</v>
      </c>
      <c r="C88" s="416">
        <f>SUM(C89:C90)</f>
        <v>98.713208333336127</v>
      </c>
      <c r="D88" s="416">
        <f t="shared" ref="D88:O88" si="17">SUM(D89:D90)</f>
        <v>98.711834951449319</v>
      </c>
      <c r="E88" s="416">
        <f t="shared" si="17"/>
        <v>98.714970430104017</v>
      </c>
      <c r="F88" s="416">
        <f t="shared" si="17"/>
        <v>98.714931451608493</v>
      </c>
      <c r="G88" s="416">
        <f t="shared" si="17"/>
        <v>98.07820114942021</v>
      </c>
      <c r="H88" s="416">
        <f t="shared" si="17"/>
        <v>98.711993270519571</v>
      </c>
      <c r="I88" s="416">
        <f t="shared" si="17"/>
        <v>99.31840972222129</v>
      </c>
      <c r="J88" s="416">
        <f t="shared" si="17"/>
        <v>99.315700268814993</v>
      </c>
      <c r="K88" s="416">
        <f t="shared" si="17"/>
        <v>99.821199999999479</v>
      </c>
      <c r="L88" s="416">
        <f t="shared" si="17"/>
        <v>99.818423387093532</v>
      </c>
      <c r="M88" s="416">
        <f t="shared" si="17"/>
        <v>99.875851881718773</v>
      </c>
      <c r="N88" s="416">
        <f t="shared" si="17"/>
        <v>99.816223611107404</v>
      </c>
      <c r="O88" s="422">
        <f t="shared" si="17"/>
        <v>99.658751629183911</v>
      </c>
    </row>
    <row r="89" spans="2:15" x14ac:dyDescent="0.25">
      <c r="B89" s="423" t="s">
        <v>347</v>
      </c>
      <c r="C89" s="416">
        <f t="shared" ref="C89:O89" si="18">C60-C74</f>
        <v>94.629135767854677</v>
      </c>
      <c r="D89" s="416">
        <f t="shared" si="18"/>
        <v>94.657419171508991</v>
      </c>
      <c r="E89" s="416">
        <f t="shared" si="18"/>
        <v>94.597770823836072</v>
      </c>
      <c r="F89" s="416">
        <f t="shared" si="18"/>
        <v>94.528712270614506</v>
      </c>
      <c r="G89" s="416">
        <f t="shared" si="18"/>
        <v>94.056116002391718</v>
      </c>
      <c r="H89" s="416">
        <f t="shared" si="18"/>
        <v>94.530183602018951</v>
      </c>
      <c r="I89" s="416">
        <f t="shared" si="18"/>
        <v>95.288517909258189</v>
      </c>
      <c r="J89" s="416">
        <f t="shared" si="18"/>
        <v>95.51900618178297</v>
      </c>
      <c r="K89" s="416">
        <f t="shared" si="18"/>
        <v>96.229240679350823</v>
      </c>
      <c r="L89" s="416">
        <f t="shared" si="18"/>
        <v>96.119028061524659</v>
      </c>
      <c r="M89" s="416">
        <f t="shared" si="18"/>
        <v>96.080632661201889</v>
      </c>
      <c r="N89" s="416">
        <f t="shared" si="18"/>
        <v>95.85846936456619</v>
      </c>
      <c r="O89" s="422">
        <f t="shared" si="18"/>
        <v>95.667072459288647</v>
      </c>
    </row>
    <row r="90" spans="2:15" x14ac:dyDescent="0.25">
      <c r="B90" s="423" t="s">
        <v>348</v>
      </c>
      <c r="C90" s="416">
        <f t="shared" ref="C90:O90" si="19">C61-C75</f>
        <v>4.0840725654814491</v>
      </c>
      <c r="D90" s="416">
        <f t="shared" si="19"/>
        <v>4.054415779940328</v>
      </c>
      <c r="E90" s="416">
        <f t="shared" si="19"/>
        <v>4.1171996062679455</v>
      </c>
      <c r="F90" s="416">
        <f t="shared" si="19"/>
        <v>4.1862191809939873</v>
      </c>
      <c r="G90" s="416">
        <f t="shared" si="19"/>
        <v>4.0220851470284913</v>
      </c>
      <c r="H90" s="416">
        <f t="shared" si="19"/>
        <v>4.1818096685006196</v>
      </c>
      <c r="I90" s="416">
        <f t="shared" si="19"/>
        <v>4.0298918129631005</v>
      </c>
      <c r="J90" s="416">
        <f t="shared" si="19"/>
        <v>3.7966940870320229</v>
      </c>
      <c r="K90" s="416">
        <f t="shared" si="19"/>
        <v>3.5919593206486553</v>
      </c>
      <c r="L90" s="416">
        <f t="shared" si="19"/>
        <v>3.6993953255688723</v>
      </c>
      <c r="M90" s="416">
        <f t="shared" si="19"/>
        <v>3.7952192205168842</v>
      </c>
      <c r="N90" s="416">
        <f t="shared" si="19"/>
        <v>3.9577542465412137</v>
      </c>
      <c r="O90" s="422">
        <f t="shared" si="19"/>
        <v>3.9916791698952636</v>
      </c>
    </row>
    <row r="91" spans="2:15" x14ac:dyDescent="0.25">
      <c r="B91" s="421" t="s">
        <v>199</v>
      </c>
      <c r="C91" s="416">
        <f t="shared" ref="C91:O91" si="20">C62-C77</f>
        <v>1.7440011182795843</v>
      </c>
      <c r="D91" s="416">
        <f t="shared" si="20"/>
        <v>2.0106330762826019</v>
      </c>
      <c r="E91" s="416">
        <f t="shared" si="20"/>
        <v>2.6957047956987026</v>
      </c>
      <c r="F91" s="416">
        <f t="shared" si="20"/>
        <v>2.9685796989249411</v>
      </c>
      <c r="G91" s="416">
        <f t="shared" si="20"/>
        <v>2.6158268275860337</v>
      </c>
      <c r="H91" s="416">
        <f t="shared" si="20"/>
        <v>2.4275155962317285</v>
      </c>
      <c r="I91" s="416">
        <f t="shared" si="20"/>
        <v>1.6619190444440051</v>
      </c>
      <c r="J91" s="416">
        <f t="shared" si="20"/>
        <v>1.2459741935486761</v>
      </c>
      <c r="K91" s="416">
        <f t="shared" si="20"/>
        <v>0.88949706666670281</v>
      </c>
      <c r="L91" s="416">
        <f t="shared" si="20"/>
        <v>1.8126612473116666</v>
      </c>
      <c r="M91" s="416">
        <f t="shared" si="20"/>
        <v>1.3841779498213214</v>
      </c>
      <c r="N91" s="416">
        <f t="shared" si="20"/>
        <v>1.5685583333329305</v>
      </c>
      <c r="O91" s="422">
        <f t="shared" si="20"/>
        <v>1.4159734607913492</v>
      </c>
    </row>
    <row r="92" spans="2:15" x14ac:dyDescent="0.25">
      <c r="B92" s="421" t="s">
        <v>350</v>
      </c>
      <c r="C92" s="416">
        <f t="shared" ref="C92:O92" si="21">C63-C78</f>
        <v>1.3129082506175109</v>
      </c>
      <c r="D92" s="416">
        <f t="shared" si="21"/>
        <v>-82.971416754069651</v>
      </c>
      <c r="E92" s="416">
        <f t="shared" si="21"/>
        <v>-46.286947137605466</v>
      </c>
      <c r="F92" s="416">
        <f t="shared" si="21"/>
        <v>62.271433107242956</v>
      </c>
      <c r="G92" s="416">
        <f t="shared" si="21"/>
        <v>-128.56958475814986</v>
      </c>
      <c r="H92" s="416">
        <f t="shared" si="21"/>
        <v>9.613210453380816E-2</v>
      </c>
      <c r="I92" s="416">
        <f t="shared" si="21"/>
        <v>-77.242715400982661</v>
      </c>
      <c r="J92" s="416">
        <f t="shared" si="21"/>
        <v>7.5809221342124147</v>
      </c>
      <c r="K92" s="416">
        <f t="shared" si="21"/>
        <v>-68.192701498736596</v>
      </c>
      <c r="L92" s="416">
        <f t="shared" si="21"/>
        <v>-29.759615096544849</v>
      </c>
      <c r="M92" s="416">
        <f t="shared" si="21"/>
        <v>9.1162415911715016</v>
      </c>
      <c r="N92" s="416">
        <f t="shared" si="21"/>
        <v>-1073.8559880292291</v>
      </c>
      <c r="O92" s="422">
        <f t="shared" si="21"/>
        <v>-36.916833249659703</v>
      </c>
    </row>
    <row r="93" spans="2:15" x14ac:dyDescent="0.25">
      <c r="B93" s="421" t="s">
        <v>351</v>
      </c>
      <c r="C93" s="416">
        <f t="shared" ref="C93:O93" si="22">C64-C79</f>
        <v>-109.88777931891309</v>
      </c>
      <c r="D93" s="416">
        <f t="shared" si="22"/>
        <v>-91.953604253729281</v>
      </c>
      <c r="E93" s="416">
        <f t="shared" si="22"/>
        <v>38.468492455413752</v>
      </c>
      <c r="F93" s="416">
        <f t="shared" si="22"/>
        <v>402.48934431295766</v>
      </c>
      <c r="G93" s="416">
        <f t="shared" si="22"/>
        <v>358.21101870539405</v>
      </c>
      <c r="H93" s="416">
        <f t="shared" si="22"/>
        <v>289.35094834365532</v>
      </c>
      <c r="I93" s="416">
        <f t="shared" si="22"/>
        <v>78.822787343198343</v>
      </c>
      <c r="J93" s="416">
        <f t="shared" si="22"/>
        <v>52.019291430166732</v>
      </c>
      <c r="K93" s="416">
        <f t="shared" si="22"/>
        <v>-210.74572402266404</v>
      </c>
      <c r="L93" s="416">
        <f t="shared" si="22"/>
        <v>-54.787021611211003</v>
      </c>
      <c r="M93" s="416">
        <f t="shared" si="22"/>
        <v>-77.880130755320806</v>
      </c>
      <c r="N93" s="416">
        <f t="shared" si="22"/>
        <v>-79.354074811214787</v>
      </c>
      <c r="O93" s="422">
        <f t="shared" si="22"/>
        <v>49.756048604291209</v>
      </c>
    </row>
    <row r="94" spans="2:15" x14ac:dyDescent="0.25">
      <c r="B94" s="424" t="s">
        <v>323</v>
      </c>
      <c r="C94" s="429">
        <f>SUM(C89:C93)</f>
        <v>-8.1176616166798681</v>
      </c>
      <c r="D94" s="429">
        <f t="shared" ref="D94:O94" si="23">SUM(D89:D93)</f>
        <v>-74.202552980067011</v>
      </c>
      <c r="E94" s="429">
        <f t="shared" si="23"/>
        <v>93.592220543611006</v>
      </c>
      <c r="F94" s="429">
        <f t="shared" si="23"/>
        <v>566.44428857073399</v>
      </c>
      <c r="G94" s="429">
        <f t="shared" si="23"/>
        <v>330.33546192425047</v>
      </c>
      <c r="H94" s="429">
        <f t="shared" si="23"/>
        <v>390.5865893149404</v>
      </c>
      <c r="I94" s="429">
        <f t="shared" si="23"/>
        <v>102.56040070888098</v>
      </c>
      <c r="J94" s="429">
        <f t="shared" si="23"/>
        <v>160.16188802674282</v>
      </c>
      <c r="K94" s="429">
        <f t="shared" si="23"/>
        <v>-178.22772845473446</v>
      </c>
      <c r="L94" s="429">
        <f t="shared" si="23"/>
        <v>17.084447926649347</v>
      </c>
      <c r="M94" s="429">
        <f t="shared" si="23"/>
        <v>32.49614066739079</v>
      </c>
      <c r="N94" s="429">
        <f t="shared" si="23"/>
        <v>-1051.8252808960037</v>
      </c>
      <c r="O94" s="448">
        <f t="shared" si="23"/>
        <v>113.91394044460677</v>
      </c>
    </row>
    <row r="95" spans="2:15" x14ac:dyDescent="0.25">
      <c r="B95" s="421"/>
      <c r="C95" s="417"/>
      <c r="D95" s="417"/>
      <c r="E95" s="417"/>
      <c r="F95" s="417"/>
      <c r="G95" s="417"/>
      <c r="H95" s="417"/>
      <c r="I95" s="417"/>
      <c r="J95" s="417"/>
      <c r="K95" s="417"/>
      <c r="L95" s="417"/>
      <c r="M95" s="417"/>
      <c r="N95" s="417"/>
      <c r="O95" s="425"/>
    </row>
    <row r="96" spans="2:15" x14ac:dyDescent="0.25">
      <c r="B96" s="421" t="s">
        <v>352</v>
      </c>
      <c r="C96" s="416">
        <f t="shared" ref="C96:O96" si="24">C67-C82</f>
        <v>-89.518618288236411</v>
      </c>
      <c r="D96" s="416">
        <f t="shared" si="24"/>
        <v>-89.970722529006053</v>
      </c>
      <c r="E96" s="416">
        <f t="shared" si="24"/>
        <v>-88.571155229923562</v>
      </c>
      <c r="F96" s="416">
        <f t="shared" si="24"/>
        <v>-90.095446999818023</v>
      </c>
      <c r="G96" s="416">
        <f t="shared" si="24"/>
        <v>-89.05802405576614</v>
      </c>
      <c r="H96" s="416">
        <f t="shared" si="24"/>
        <v>-91.396902020257045</v>
      </c>
      <c r="I96" s="416">
        <f t="shared" si="24"/>
        <v>-92.771817816413204</v>
      </c>
      <c r="J96" s="416">
        <f t="shared" si="24"/>
        <v>-91.056753399451964</v>
      </c>
      <c r="K96" s="416">
        <f t="shared" si="24"/>
        <v>-92.06715376354623</v>
      </c>
      <c r="L96" s="416">
        <f t="shared" si="24"/>
        <v>-90.301242095592471</v>
      </c>
      <c r="M96" s="416">
        <f t="shared" si="24"/>
        <v>-91.003128907696862</v>
      </c>
      <c r="N96" s="416">
        <f t="shared" si="24"/>
        <v>-89.022291602967442</v>
      </c>
      <c r="O96" s="422">
        <f t="shared" si="24"/>
        <v>-90.404333333333369</v>
      </c>
    </row>
    <row r="97" spans="2:16" ht="15.75" thickBot="1" x14ac:dyDescent="0.3">
      <c r="B97" s="426"/>
      <c r="C97" s="427"/>
      <c r="D97" s="427"/>
      <c r="E97" s="427"/>
      <c r="F97" s="427"/>
      <c r="G97" s="427"/>
      <c r="H97" s="427"/>
      <c r="I97" s="427"/>
      <c r="J97" s="427"/>
      <c r="K97" s="427"/>
      <c r="L97" s="427"/>
      <c r="M97" s="427"/>
      <c r="N97" s="427"/>
      <c r="O97" s="428"/>
    </row>
    <row r="99" spans="2:16" ht="15.75" thickBot="1" x14ac:dyDescent="0.3">
      <c r="O99" s="377"/>
    </row>
    <row r="100" spans="2:16" x14ac:dyDescent="0.25">
      <c r="B100" s="501" t="s">
        <v>413</v>
      </c>
      <c r="C100" s="502" t="s">
        <v>238</v>
      </c>
      <c r="D100" s="502"/>
      <c r="E100" s="502"/>
      <c r="F100" s="502"/>
      <c r="G100" s="502"/>
      <c r="H100" s="503"/>
    </row>
    <row r="101" spans="2:16" x14ac:dyDescent="0.25">
      <c r="B101" s="504" t="s">
        <v>369</v>
      </c>
      <c r="C101" s="505">
        <f>P10FirmSurplus!R7</f>
        <v>320.14130236794171</v>
      </c>
      <c r="D101" s="506" t="s">
        <v>374</v>
      </c>
      <c r="E101" s="506"/>
      <c r="F101" s="506"/>
      <c r="G101" s="506"/>
      <c r="H101" s="507"/>
      <c r="M101" s="354"/>
      <c r="N101" s="354"/>
      <c r="O101" s="354"/>
    </row>
    <row r="102" spans="2:16" x14ac:dyDescent="0.25">
      <c r="B102" s="504" t="s">
        <v>370</v>
      </c>
      <c r="C102" s="505">
        <f>P10Slice!R23</f>
        <v>49.628968590180193</v>
      </c>
      <c r="D102" s="506"/>
      <c r="E102" s="506"/>
      <c r="F102" s="506"/>
      <c r="G102" s="506"/>
      <c r="H102" s="507"/>
      <c r="M102" s="354"/>
      <c r="N102" s="354"/>
      <c r="O102" s="354"/>
    </row>
    <row r="103" spans="2:16" x14ac:dyDescent="0.25">
      <c r="B103" s="508" t="s">
        <v>371</v>
      </c>
      <c r="C103" s="509">
        <f>C102+C101</f>
        <v>369.7702709581219</v>
      </c>
      <c r="D103" s="506"/>
      <c r="E103" s="506"/>
      <c r="F103" s="506"/>
      <c r="G103" s="506"/>
      <c r="H103" s="507"/>
      <c r="M103" s="354"/>
      <c r="N103" s="456"/>
      <c r="O103" s="354"/>
    </row>
    <row r="104" spans="2:16" x14ac:dyDescent="0.25">
      <c r="B104" s="510"/>
      <c r="C104" s="506"/>
      <c r="D104" s="506"/>
      <c r="E104" s="506"/>
      <c r="F104" s="506"/>
      <c r="G104" s="506"/>
      <c r="H104" s="507"/>
      <c r="M104" s="354"/>
      <c r="N104" s="456"/>
      <c r="O104" s="354"/>
    </row>
    <row r="105" spans="2:16" x14ac:dyDescent="0.25">
      <c r="B105" s="504" t="s">
        <v>375</v>
      </c>
      <c r="C105" s="505">
        <f>-O96</f>
        <v>90.404333333333369</v>
      </c>
      <c r="D105" s="511" t="s">
        <v>373</v>
      </c>
      <c r="E105" s="506"/>
      <c r="F105" s="506"/>
      <c r="G105" s="506"/>
      <c r="H105" s="507"/>
      <c r="M105" s="354"/>
      <c r="N105" s="456"/>
      <c r="O105" s="354"/>
      <c r="P105" s="458"/>
    </row>
    <row r="106" spans="2:16" x14ac:dyDescent="0.25">
      <c r="B106" s="508" t="s">
        <v>376</v>
      </c>
      <c r="C106" s="509">
        <f>C105+C103</f>
        <v>460.17460429145524</v>
      </c>
      <c r="D106" s="511" t="s">
        <v>398</v>
      </c>
      <c r="E106" s="506"/>
      <c r="F106" s="506"/>
      <c r="G106" s="506"/>
      <c r="H106" s="507"/>
    </row>
    <row r="107" spans="2:16" x14ac:dyDescent="0.25">
      <c r="B107" s="510"/>
      <c r="C107" s="506"/>
      <c r="D107" s="506"/>
      <c r="E107" s="506"/>
      <c r="F107" s="506"/>
      <c r="G107" s="506"/>
      <c r="H107" s="507"/>
      <c r="K107" s="378"/>
      <c r="L107" s="378"/>
      <c r="M107" s="377"/>
      <c r="N107" s="377"/>
      <c r="O107" s="377"/>
      <c r="P107" s="377"/>
    </row>
    <row r="108" spans="2:16" x14ac:dyDescent="0.25">
      <c r="B108" s="504" t="s">
        <v>372</v>
      </c>
      <c r="C108" s="512">
        <f>O94</f>
        <v>113.91394044460677</v>
      </c>
      <c r="D108" s="506"/>
      <c r="E108" s="506"/>
      <c r="F108" s="506"/>
      <c r="G108" s="506"/>
      <c r="H108" s="507"/>
    </row>
    <row r="109" spans="2:16" x14ac:dyDescent="0.25">
      <c r="B109" s="508" t="s">
        <v>389</v>
      </c>
      <c r="C109" s="532">
        <f>C106-C108</f>
        <v>346.2606638468485</v>
      </c>
      <c r="D109" s="506"/>
      <c r="E109" s="506"/>
      <c r="F109" s="506"/>
      <c r="G109" s="506"/>
      <c r="H109" s="507"/>
      <c r="M109" s="377"/>
      <c r="N109" s="457"/>
      <c r="O109" s="377"/>
    </row>
    <row r="110" spans="2:16" ht="15.75" thickBot="1" x14ac:dyDescent="0.3">
      <c r="B110" s="514"/>
      <c r="C110" s="515"/>
      <c r="D110" s="515"/>
      <c r="E110" s="515"/>
      <c r="F110" s="515"/>
      <c r="G110" s="515"/>
      <c r="H110" s="516"/>
      <c r="N110" s="378"/>
      <c r="O110" s="377"/>
    </row>
    <row r="111" spans="2:16" x14ac:dyDescent="0.25">
      <c r="L111" s="378"/>
      <c r="M111" s="377"/>
      <c r="N111" s="377"/>
      <c r="O111" s="377"/>
    </row>
    <row r="114" spans="2:3" x14ac:dyDescent="0.25">
      <c r="B114" s="379"/>
      <c r="C114" s="381"/>
    </row>
    <row r="115" spans="2:3" x14ac:dyDescent="0.25">
      <c r="C115" s="377"/>
    </row>
    <row r="116" spans="2:3" x14ac:dyDescent="0.25">
      <c r="B116" s="378"/>
    </row>
  </sheetData>
  <hyperlinks>
    <hyperlink ref="A2" location="TOC!A1" display="TOC"/>
  </hyperlinks>
  <pageMargins left="0.7" right="0.7" top="0.75" bottom="0.75" header="0.3" footer="0.3"/>
  <pageSetup orientation="portrait" horizontalDpi="90" verticalDpi="90"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B116"/>
  <sheetViews>
    <sheetView topLeftCell="A25" zoomScale="80" zoomScaleNormal="80" workbookViewId="0">
      <selection activeCell="R33" sqref="R33"/>
    </sheetView>
  </sheetViews>
  <sheetFormatPr defaultColWidth="9.140625" defaultRowHeight="15" outlineLevelRow="1" x14ac:dyDescent="0.25"/>
  <cols>
    <col min="1" max="1" width="14.28515625" style="349" bestFit="1" customWidth="1"/>
    <col min="2" max="2" width="43.5703125" style="349" bestFit="1" customWidth="1"/>
    <col min="3" max="3" width="14.28515625" style="349" customWidth="1"/>
    <col min="4" max="4" width="14.5703125" style="349" customWidth="1"/>
    <col min="5" max="5" width="11.28515625" style="349" bestFit="1" customWidth="1"/>
    <col min="6" max="6" width="13.28515625" style="349" customWidth="1"/>
    <col min="7" max="7" width="14.28515625" style="349" customWidth="1"/>
    <col min="8" max="9" width="13.7109375" style="349" bestFit="1" customWidth="1"/>
    <col min="10" max="10" width="13.28515625" style="349" bestFit="1" customWidth="1"/>
    <col min="11" max="11" width="13" style="349" customWidth="1"/>
    <col min="12" max="12" width="14.5703125" style="349" customWidth="1"/>
    <col min="13" max="13" width="13.28515625" style="349" bestFit="1" customWidth="1"/>
    <col min="14" max="14" width="14.7109375" style="349" customWidth="1"/>
    <col min="15" max="29" width="13.28515625" style="349" bestFit="1" customWidth="1"/>
    <col min="30" max="30" width="9.140625" style="349"/>
    <col min="31" max="37" width="11.5703125" style="349" bestFit="1" customWidth="1"/>
    <col min="38" max="38" width="13.28515625" style="349" bestFit="1" customWidth="1"/>
    <col min="39" max="49" width="11.5703125" style="349" bestFit="1" customWidth="1"/>
    <col min="50" max="50" width="13.28515625" style="349" bestFit="1" customWidth="1"/>
    <col min="51" max="54" width="11.5703125" style="349" bestFit="1" customWidth="1"/>
    <col min="55" max="16384" width="9.140625" style="349"/>
  </cols>
  <sheetData>
    <row r="1" spans="1:54" ht="15.75" x14ac:dyDescent="0.25">
      <c r="A1" s="380" t="s">
        <v>383</v>
      </c>
      <c r="B1" s="350" t="s">
        <v>432</v>
      </c>
      <c r="C1" s="351"/>
      <c r="D1" s="351"/>
    </row>
    <row r="2" spans="1:54" x14ac:dyDescent="0.25">
      <c r="A2" s="352" t="s">
        <v>325</v>
      </c>
      <c r="C2" s="353"/>
      <c r="D2" s="353"/>
      <c r="E2" s="353"/>
    </row>
    <row r="3" spans="1:54" x14ac:dyDescent="0.25">
      <c r="C3" s="353"/>
      <c r="F3" s="354"/>
      <c r="G3" s="355"/>
    </row>
    <row r="4" spans="1:54" x14ac:dyDescent="0.25">
      <c r="B4" s="355" t="s">
        <v>326</v>
      </c>
      <c r="C4" s="356">
        <v>2025</v>
      </c>
      <c r="K4" s="357"/>
      <c r="L4" s="357"/>
    </row>
    <row r="5" spans="1:54" x14ac:dyDescent="0.25">
      <c r="B5" s="349" t="s">
        <v>327</v>
      </c>
      <c r="C5" s="470">
        <v>58934930.908000007</v>
      </c>
      <c r="D5" s="377"/>
      <c r="F5" s="377"/>
      <c r="G5" s="377"/>
      <c r="I5" s="377"/>
      <c r="J5" s="377"/>
      <c r="K5" s="358"/>
      <c r="L5" s="353"/>
    </row>
    <row r="6" spans="1:54" s="354" customFormat="1" x14ac:dyDescent="0.25">
      <c r="B6" s="349" t="s">
        <v>328</v>
      </c>
      <c r="C6" s="361">
        <v>4270202.16</v>
      </c>
      <c r="N6" s="349"/>
      <c r="O6" s="349"/>
      <c r="P6" s="349"/>
      <c r="Q6" s="349"/>
      <c r="R6" s="349"/>
      <c r="S6" s="349"/>
      <c r="T6" s="349"/>
      <c r="U6" s="349"/>
    </row>
    <row r="7" spans="1:54" x14ac:dyDescent="0.25">
      <c r="B7" s="349" t="s">
        <v>329</v>
      </c>
      <c r="C7" s="361">
        <v>11482481.144959332</v>
      </c>
      <c r="D7" s="354"/>
      <c r="F7" s="354"/>
      <c r="G7" s="354"/>
      <c r="I7" s="354"/>
      <c r="J7" s="354"/>
      <c r="K7" s="357"/>
      <c r="L7" s="357"/>
    </row>
    <row r="8" spans="1:54" x14ac:dyDescent="0.25">
      <c r="B8" s="349" t="s">
        <v>330</v>
      </c>
      <c r="C8" s="361">
        <v>13649809.935040666</v>
      </c>
      <c r="D8" s="354"/>
      <c r="F8" s="354"/>
      <c r="G8" s="354"/>
      <c r="I8" s="354"/>
      <c r="J8" s="354"/>
      <c r="K8" s="358"/>
      <c r="L8" s="353"/>
    </row>
    <row r="9" spans="1:54" x14ac:dyDescent="0.25">
      <c r="B9" s="349" t="s">
        <v>331</v>
      </c>
      <c r="C9" s="361">
        <v>28013918.979766496</v>
      </c>
      <c r="D9" s="354"/>
      <c r="F9" s="354"/>
      <c r="G9" s="354"/>
      <c r="I9" s="354"/>
      <c r="J9" s="354"/>
    </row>
    <row r="10" spans="1:54" x14ac:dyDescent="0.25">
      <c r="B10" s="349" t="s">
        <v>332</v>
      </c>
      <c r="C10" s="361">
        <v>88264.728233507369</v>
      </c>
      <c r="D10" s="354"/>
      <c r="F10" s="354"/>
      <c r="G10" s="354"/>
      <c r="I10" s="354"/>
      <c r="J10" s="354"/>
    </row>
    <row r="11" spans="1:54" x14ac:dyDescent="0.25">
      <c r="B11" s="349" t="s">
        <v>333</v>
      </c>
      <c r="C11" s="364">
        <v>1430253.96</v>
      </c>
      <c r="D11" s="354"/>
      <c r="F11" s="354"/>
      <c r="G11" s="354"/>
      <c r="I11" s="354"/>
      <c r="J11" s="354"/>
    </row>
    <row r="12" spans="1:54" x14ac:dyDescent="0.25">
      <c r="C12" s="365"/>
      <c r="D12" s="365"/>
      <c r="AE12" s="354"/>
      <c r="AF12" s="354"/>
      <c r="AG12" s="354"/>
      <c r="AH12" s="354"/>
      <c r="AI12" s="354"/>
      <c r="AJ12" s="354"/>
      <c r="AK12" s="354"/>
      <c r="AL12" s="354"/>
      <c r="AM12" s="354"/>
      <c r="AN12" s="354"/>
      <c r="AO12" s="354"/>
      <c r="AP12" s="354"/>
      <c r="AQ12" s="354"/>
      <c r="AR12" s="354"/>
      <c r="AS12" s="354"/>
      <c r="AT12" s="354"/>
      <c r="AU12" s="354"/>
      <c r="AV12" s="354"/>
      <c r="AW12" s="354"/>
      <c r="AX12" s="354"/>
      <c r="AY12" s="354"/>
      <c r="AZ12" s="354"/>
      <c r="BA12" s="354"/>
      <c r="BB12" s="354"/>
    </row>
    <row r="13" spans="1:54" x14ac:dyDescent="0.25">
      <c r="B13" s="355" t="s">
        <v>242</v>
      </c>
      <c r="C13" s="366">
        <v>45566</v>
      </c>
      <c r="D13" s="366">
        <v>45597</v>
      </c>
      <c r="E13" s="366">
        <v>45627</v>
      </c>
      <c r="F13" s="366">
        <v>45658</v>
      </c>
      <c r="G13" s="366">
        <v>45689</v>
      </c>
      <c r="H13" s="366">
        <v>45717</v>
      </c>
      <c r="I13" s="366">
        <v>45748</v>
      </c>
      <c r="J13" s="366">
        <v>45778</v>
      </c>
      <c r="K13" s="366">
        <v>45809</v>
      </c>
      <c r="L13" s="366">
        <v>45839</v>
      </c>
      <c r="M13" s="366">
        <v>45870</v>
      </c>
      <c r="N13" s="366">
        <v>45901</v>
      </c>
      <c r="O13" s="366"/>
      <c r="P13" s="366"/>
      <c r="Q13" s="366"/>
      <c r="R13" s="366"/>
      <c r="S13" s="366"/>
      <c r="T13" s="366"/>
      <c r="U13" s="366"/>
      <c r="V13" s="366"/>
      <c r="W13" s="366"/>
      <c r="X13" s="366"/>
      <c r="Y13" s="366"/>
      <c r="Z13" s="366"/>
    </row>
    <row r="14" spans="1:54" x14ac:dyDescent="0.25">
      <c r="B14" s="349" t="s">
        <v>327</v>
      </c>
      <c r="C14" s="367">
        <v>2629457.9384683007</v>
      </c>
      <c r="D14" s="368">
        <v>2970962.9452827154</v>
      </c>
      <c r="E14" s="368">
        <v>3396527.7356226025</v>
      </c>
      <c r="F14" s="368">
        <v>3542036.4202863006</v>
      </c>
      <c r="G14" s="368">
        <v>3025638.4786303351</v>
      </c>
      <c r="H14" s="368">
        <v>3074977.2896312545</v>
      </c>
      <c r="I14" s="368">
        <v>2585337.9335029535</v>
      </c>
      <c r="J14" s="368">
        <v>2557881.2979907393</v>
      </c>
      <c r="K14" s="368">
        <v>2500415.8099813121</v>
      </c>
      <c r="L14" s="368">
        <v>2795200.3290201342</v>
      </c>
      <c r="M14" s="368">
        <v>2783546.7797153755</v>
      </c>
      <c r="N14" s="369">
        <v>2507115.3400945305</v>
      </c>
      <c r="O14" s="377"/>
      <c r="P14" s="377"/>
      <c r="Q14" s="377"/>
      <c r="R14" s="377"/>
      <c r="S14" s="377"/>
      <c r="T14" s="377"/>
      <c r="U14" s="377"/>
      <c r="V14" s="377"/>
      <c r="W14" s="377"/>
      <c r="X14" s="377"/>
      <c r="Y14" s="377"/>
      <c r="Z14" s="377"/>
    </row>
    <row r="15" spans="1:54" x14ac:dyDescent="0.25">
      <c r="A15" s="354"/>
      <c r="B15" s="349" t="s">
        <v>328</v>
      </c>
      <c r="C15" s="370">
        <v>204249.67372799985</v>
      </c>
      <c r="D15" s="371">
        <v>315548.99524800002</v>
      </c>
      <c r="E15" s="371">
        <v>328113.54734399996</v>
      </c>
      <c r="F15" s="371">
        <v>356536.8915840002</v>
      </c>
      <c r="G15" s="371">
        <v>302252.32440000004</v>
      </c>
      <c r="H15" s="371">
        <v>318267.09360000014</v>
      </c>
      <c r="I15" s="371">
        <v>158689.49889600018</v>
      </c>
      <c r="J15" s="371">
        <v>59642.775360000021</v>
      </c>
      <c r="K15" s="371">
        <v>9120.3793919999989</v>
      </c>
      <c r="L15" s="371">
        <v>130662.14169600018</v>
      </c>
      <c r="M15" s="371">
        <v>147000.9538079999</v>
      </c>
      <c r="N15" s="372">
        <v>232037.02094399999</v>
      </c>
      <c r="O15" s="354"/>
      <c r="P15" s="354"/>
      <c r="Q15" s="354"/>
      <c r="R15" s="354"/>
      <c r="S15" s="354"/>
      <c r="T15" s="354"/>
      <c r="U15" s="354"/>
      <c r="V15" s="354"/>
      <c r="W15" s="354"/>
      <c r="X15" s="354"/>
      <c r="Y15" s="354"/>
      <c r="Z15" s="354"/>
    </row>
    <row r="16" spans="1:54" x14ac:dyDescent="0.25">
      <c r="B16" s="349" t="s">
        <v>329</v>
      </c>
      <c r="C16" s="359">
        <v>511699.86484051991</v>
      </c>
      <c r="D16" s="354">
        <v>553054.32898154785</v>
      </c>
      <c r="E16" s="354">
        <v>633036.86729604902</v>
      </c>
      <c r="F16" s="354">
        <v>655994.34822313453</v>
      </c>
      <c r="G16" s="354">
        <v>554378.88036347704</v>
      </c>
      <c r="H16" s="354">
        <v>553555.03117728687</v>
      </c>
      <c r="I16" s="354">
        <v>515646.87939101295</v>
      </c>
      <c r="J16" s="354">
        <v>503357.86445808905</v>
      </c>
      <c r="K16" s="354">
        <v>472776.27112271549</v>
      </c>
      <c r="L16" s="354">
        <v>515234.3965521637</v>
      </c>
      <c r="M16" s="354">
        <v>503388.04527860781</v>
      </c>
      <c r="N16" s="360">
        <v>460755.58951405599</v>
      </c>
      <c r="O16" s="354"/>
      <c r="P16" s="354"/>
      <c r="Q16" s="354"/>
      <c r="R16" s="354"/>
      <c r="S16" s="354"/>
      <c r="T16" s="354"/>
      <c r="U16" s="354"/>
      <c r="V16" s="354"/>
      <c r="W16" s="354"/>
      <c r="X16" s="354"/>
      <c r="Y16" s="354"/>
      <c r="Z16" s="354"/>
    </row>
    <row r="17" spans="1:26" x14ac:dyDescent="0.25">
      <c r="B17" s="349" t="s">
        <v>330</v>
      </c>
      <c r="C17" s="359">
        <v>539275.70084218495</v>
      </c>
      <c r="D17" s="354">
        <v>674820.86492818128</v>
      </c>
      <c r="E17" s="354">
        <v>702478.40091724182</v>
      </c>
      <c r="F17" s="354">
        <v>756502.09227430413</v>
      </c>
      <c r="G17" s="354">
        <v>652973.03857950505</v>
      </c>
      <c r="H17" s="354">
        <v>721319.10091918055</v>
      </c>
      <c r="I17" s="354">
        <v>546728.87740250491</v>
      </c>
      <c r="J17" s="354">
        <v>677946.11808570207</v>
      </c>
      <c r="K17" s="354">
        <v>604536.6781277993</v>
      </c>
      <c r="L17" s="354">
        <v>624888.91046097176</v>
      </c>
      <c r="M17" s="354">
        <v>596589.38898807159</v>
      </c>
      <c r="N17" s="360">
        <v>545895.89283455315</v>
      </c>
      <c r="O17" s="354"/>
      <c r="P17" s="354"/>
      <c r="Q17" s="354"/>
      <c r="R17" s="354"/>
      <c r="S17" s="354"/>
      <c r="T17" s="354"/>
      <c r="U17" s="354"/>
      <c r="V17" s="354"/>
      <c r="W17" s="354"/>
      <c r="X17" s="354"/>
      <c r="Y17" s="354"/>
      <c r="Z17" s="354"/>
    </row>
    <row r="18" spans="1:26" x14ac:dyDescent="0.25">
      <c r="B18" s="349" t="s">
        <v>331</v>
      </c>
      <c r="C18" s="359">
        <v>1076529.6197645674</v>
      </c>
      <c r="D18" s="354">
        <v>1373660.9102046401</v>
      </c>
      <c r="E18" s="354">
        <v>1430008.5542010118</v>
      </c>
      <c r="F18" s="354">
        <v>1539864.111662823</v>
      </c>
      <c r="G18" s="354">
        <v>1331262.9959799151</v>
      </c>
      <c r="H18" s="354">
        <v>1468072.397053913</v>
      </c>
      <c r="I18" s="354">
        <v>1112990.3875327299</v>
      </c>
      <c r="J18" s="354">
        <v>1445908.1401385104</v>
      </c>
      <c r="K18" s="354">
        <v>1292429.6393914924</v>
      </c>
      <c r="L18" s="354">
        <v>1272031.2979459711</v>
      </c>
      <c r="M18" s="354">
        <v>1237238.8789195393</v>
      </c>
      <c r="N18" s="360">
        <v>1088476.5121763367</v>
      </c>
      <c r="O18" s="354"/>
      <c r="P18" s="354"/>
      <c r="Q18" s="354"/>
      <c r="R18" s="354"/>
      <c r="S18" s="354"/>
      <c r="T18" s="354"/>
      <c r="U18" s="354"/>
      <c r="V18" s="354"/>
      <c r="W18" s="354"/>
      <c r="X18" s="354"/>
      <c r="Y18" s="354"/>
      <c r="Z18" s="354"/>
    </row>
    <row r="19" spans="1:26" x14ac:dyDescent="0.25">
      <c r="B19" s="349" t="s">
        <v>334</v>
      </c>
      <c r="C19" s="359">
        <v>226882.17623543247</v>
      </c>
      <c r="D19" s="354">
        <v>-11531.104204640702</v>
      </c>
      <c r="E19" s="354">
        <v>236950.18479898822</v>
      </c>
      <c r="F19" s="354">
        <v>165059.3183371764</v>
      </c>
      <c r="G19" s="354">
        <v>121609.09202008497</v>
      </c>
      <c r="H19" s="354">
        <v>-53828.226053912898</v>
      </c>
      <c r="I19" s="354">
        <v>184263.09946727019</v>
      </c>
      <c r="J19" s="354">
        <v>-196668.04513851038</v>
      </c>
      <c r="K19" s="354">
        <v>56828.101608507219</v>
      </c>
      <c r="L19" s="354">
        <v>184394.95905402867</v>
      </c>
      <c r="M19" s="354">
        <v>231707.25808046124</v>
      </c>
      <c r="N19" s="360">
        <v>114026.3368236636</v>
      </c>
      <c r="O19" s="354"/>
      <c r="P19" s="354"/>
      <c r="Q19" s="354"/>
      <c r="R19" s="354"/>
      <c r="S19" s="354"/>
      <c r="T19" s="354"/>
      <c r="U19" s="354"/>
      <c r="V19" s="354"/>
      <c r="W19" s="354"/>
      <c r="X19" s="354"/>
      <c r="Y19" s="354"/>
      <c r="Z19" s="354"/>
    </row>
    <row r="20" spans="1:26" x14ac:dyDescent="0.25">
      <c r="B20" s="349" t="s">
        <v>335</v>
      </c>
      <c r="C20" s="362">
        <v>70820.903057596122</v>
      </c>
      <c r="D20" s="373">
        <v>65408.950124987008</v>
      </c>
      <c r="E20" s="373">
        <v>65940.181065312121</v>
      </c>
      <c r="F20" s="373">
        <v>68079.658204862266</v>
      </c>
      <c r="G20" s="373">
        <v>63162.147287352971</v>
      </c>
      <c r="H20" s="373">
        <v>67591.892934787102</v>
      </c>
      <c r="I20" s="373">
        <v>67019.190813435329</v>
      </c>
      <c r="J20" s="373">
        <v>67694.445086947948</v>
      </c>
      <c r="K20" s="373">
        <v>64724.740338797616</v>
      </c>
      <c r="L20" s="373">
        <v>67988.623310999101</v>
      </c>
      <c r="M20" s="373">
        <v>67622.254640696119</v>
      </c>
      <c r="N20" s="363">
        <v>65923.987801921205</v>
      </c>
      <c r="O20" s="354"/>
      <c r="P20" s="354"/>
      <c r="Q20" s="354"/>
      <c r="R20" s="354"/>
      <c r="S20" s="354"/>
      <c r="T20" s="354"/>
      <c r="U20" s="354"/>
      <c r="V20" s="354"/>
      <c r="W20" s="354"/>
      <c r="X20" s="354"/>
      <c r="Y20" s="354"/>
      <c r="Z20" s="354"/>
    </row>
    <row r="21" spans="1:26" x14ac:dyDescent="0.25">
      <c r="C21" s="354"/>
      <c r="D21" s="354"/>
      <c r="E21" s="354"/>
      <c r="F21" s="354"/>
      <c r="G21" s="354"/>
      <c r="H21" s="354"/>
      <c r="I21" s="354"/>
      <c r="J21" s="354"/>
      <c r="K21" s="354"/>
      <c r="L21" s="354"/>
      <c r="M21" s="354"/>
      <c r="N21" s="354"/>
      <c r="O21" s="354"/>
      <c r="P21" s="354"/>
      <c r="Q21" s="354"/>
      <c r="R21" s="354"/>
      <c r="S21" s="354"/>
      <c r="T21" s="354"/>
      <c r="U21" s="354"/>
      <c r="V21" s="354"/>
      <c r="W21" s="354"/>
      <c r="X21" s="354"/>
      <c r="Y21" s="354"/>
      <c r="Z21" s="354"/>
    </row>
    <row r="22" spans="1:26" x14ac:dyDescent="0.25">
      <c r="B22" s="355" t="s">
        <v>243</v>
      </c>
      <c r="C22" s="366">
        <v>45566</v>
      </c>
      <c r="D22" s="366">
        <v>45597</v>
      </c>
      <c r="E22" s="366">
        <v>45627</v>
      </c>
      <c r="F22" s="366">
        <v>45658</v>
      </c>
      <c r="G22" s="366">
        <v>45689</v>
      </c>
      <c r="H22" s="366">
        <v>45717</v>
      </c>
      <c r="I22" s="366">
        <v>45748</v>
      </c>
      <c r="J22" s="366">
        <v>45778</v>
      </c>
      <c r="K22" s="366">
        <v>45809</v>
      </c>
      <c r="L22" s="366">
        <v>45839</v>
      </c>
      <c r="M22" s="366">
        <v>45870</v>
      </c>
      <c r="N22" s="366">
        <v>45901</v>
      </c>
      <c r="O22" s="366"/>
      <c r="P22" s="366"/>
      <c r="Q22" s="366"/>
      <c r="R22" s="366"/>
      <c r="S22" s="366"/>
      <c r="T22" s="366"/>
      <c r="U22" s="366"/>
      <c r="V22" s="366"/>
      <c r="W22" s="366"/>
      <c r="X22" s="366"/>
      <c r="Y22" s="366"/>
      <c r="Z22" s="366"/>
    </row>
    <row r="23" spans="1:26" x14ac:dyDescent="0.25">
      <c r="B23" s="349" t="s">
        <v>327</v>
      </c>
      <c r="C23" s="367">
        <v>1737358.4451861384</v>
      </c>
      <c r="D23" s="368">
        <v>2195189.814187163</v>
      </c>
      <c r="E23" s="368">
        <v>2638514.3967707814</v>
      </c>
      <c r="F23" s="368">
        <v>2578557.4348020223</v>
      </c>
      <c r="G23" s="368">
        <v>2104246.1679692939</v>
      </c>
      <c r="H23" s="368">
        <v>2208561.3512511309</v>
      </c>
      <c r="I23" s="368">
        <v>1759563.4193945224</v>
      </c>
      <c r="J23" s="368">
        <v>1863139.312884053</v>
      </c>
      <c r="K23" s="368">
        <v>1753262.6136548261</v>
      </c>
      <c r="L23" s="368">
        <v>2000490.9723849953</v>
      </c>
      <c r="M23" s="368">
        <v>1908370.5084836364</v>
      </c>
      <c r="N23" s="369">
        <v>1818578.1728048795</v>
      </c>
      <c r="O23" s="377"/>
      <c r="P23" s="377"/>
      <c r="Q23" s="377"/>
      <c r="R23" s="377"/>
      <c r="S23" s="377"/>
      <c r="T23" s="377"/>
      <c r="U23" s="377"/>
      <c r="V23" s="377"/>
      <c r="W23" s="377"/>
      <c r="X23" s="377"/>
      <c r="Y23" s="377"/>
      <c r="Z23" s="377"/>
    </row>
    <row r="24" spans="1:26" x14ac:dyDescent="0.25">
      <c r="A24" s="354"/>
      <c r="B24" s="349" t="s">
        <v>328</v>
      </c>
      <c r="C24" s="370">
        <v>136166.44915200013</v>
      </c>
      <c r="D24" s="371">
        <v>210365.996832</v>
      </c>
      <c r="E24" s="371">
        <v>218742.36489599998</v>
      </c>
      <c r="F24" s="371">
        <v>237691.26105600013</v>
      </c>
      <c r="G24" s="371">
        <v>201501.54959999988</v>
      </c>
      <c r="H24" s="371">
        <v>212178.06239999988</v>
      </c>
      <c r="I24" s="371">
        <v>105792.99926399994</v>
      </c>
      <c r="J24" s="371">
        <v>39761.85024</v>
      </c>
      <c r="K24" s="371">
        <v>6080.2529279999999</v>
      </c>
      <c r="L24" s="371">
        <v>87108.094464000096</v>
      </c>
      <c r="M24" s="371">
        <v>98000.635871999897</v>
      </c>
      <c r="N24" s="372">
        <v>154691.34729599999</v>
      </c>
      <c r="O24" s="354"/>
      <c r="P24" s="354"/>
      <c r="Q24" s="354"/>
      <c r="R24" s="354"/>
      <c r="S24" s="354"/>
      <c r="T24" s="354"/>
      <c r="U24" s="354"/>
      <c r="V24" s="354"/>
      <c r="W24" s="354"/>
      <c r="X24" s="354"/>
      <c r="Y24" s="354"/>
      <c r="Z24" s="354"/>
    </row>
    <row r="25" spans="1:26" x14ac:dyDescent="0.25">
      <c r="B25" s="349" t="s">
        <v>329</v>
      </c>
      <c r="C25" s="359">
        <v>369561.01349593105</v>
      </c>
      <c r="D25" s="354">
        <v>443826.09900769254</v>
      </c>
      <c r="E25" s="354">
        <v>544411.70587460219</v>
      </c>
      <c r="F25" s="354">
        <v>517226.31302208698</v>
      </c>
      <c r="G25" s="354">
        <v>415784.16027260793</v>
      </c>
      <c r="H25" s="354">
        <v>435126.19037253078</v>
      </c>
      <c r="I25" s="354">
        <v>376818.8734011249</v>
      </c>
      <c r="J25" s="354">
        <v>396878.31620733952</v>
      </c>
      <c r="K25" s="354">
        <v>378221.01689817238</v>
      </c>
      <c r="L25" s="354">
        <v>406242.5049738214</v>
      </c>
      <c r="M25" s="354">
        <v>396902.11262351769</v>
      </c>
      <c r="N25" s="360">
        <v>368604.47161124466</v>
      </c>
      <c r="O25" s="354"/>
      <c r="P25" s="354"/>
      <c r="Q25" s="354"/>
      <c r="R25" s="354"/>
      <c r="S25" s="354"/>
      <c r="T25" s="354"/>
      <c r="U25" s="354"/>
      <c r="V25" s="354"/>
      <c r="W25" s="354"/>
      <c r="X25" s="354"/>
      <c r="Y25" s="354"/>
      <c r="Z25" s="354"/>
    </row>
    <row r="26" spans="1:26" x14ac:dyDescent="0.25">
      <c r="B26" s="349" t="s">
        <v>330</v>
      </c>
      <c r="C26" s="359">
        <v>389476.89505268913</v>
      </c>
      <c r="D26" s="354">
        <v>541543.74410486559</v>
      </c>
      <c r="E26" s="354">
        <v>604131.42478882801</v>
      </c>
      <c r="F26" s="354">
        <v>596472.80352397054</v>
      </c>
      <c r="G26" s="354">
        <v>489729.7789346287</v>
      </c>
      <c r="H26" s="354">
        <v>566998.42788599059</v>
      </c>
      <c r="I26" s="354">
        <v>399532.64117875346</v>
      </c>
      <c r="J26" s="354">
        <v>534534.43925988057</v>
      </c>
      <c r="K26" s="354">
        <v>483629.34250223945</v>
      </c>
      <c r="L26" s="354">
        <v>492700.87170961243</v>
      </c>
      <c r="M26" s="354">
        <v>470387.78747136419</v>
      </c>
      <c r="N26" s="360">
        <v>436716.71426764247</v>
      </c>
      <c r="O26" s="354"/>
      <c r="P26" s="354"/>
      <c r="Q26" s="354"/>
      <c r="R26" s="354"/>
      <c r="S26" s="354"/>
      <c r="T26" s="354"/>
      <c r="U26" s="354"/>
      <c r="V26" s="354"/>
      <c r="W26" s="354"/>
      <c r="X26" s="354"/>
      <c r="Y26" s="354"/>
      <c r="Z26" s="354"/>
    </row>
    <row r="27" spans="1:26" x14ac:dyDescent="0.25">
      <c r="B27" s="349" t="s">
        <v>331</v>
      </c>
      <c r="C27" s="359">
        <v>812438.47084953613</v>
      </c>
      <c r="D27" s="354">
        <v>1102362.8804392244</v>
      </c>
      <c r="E27" s="354">
        <v>1229807.3566128705</v>
      </c>
      <c r="F27" s="354">
        <v>1214123.6265033805</v>
      </c>
      <c r="G27" s="354">
        <v>997921.82733583404</v>
      </c>
      <c r="H27" s="354">
        <v>1153989.600568821</v>
      </c>
      <c r="I27" s="354">
        <v>813339.12935084105</v>
      </c>
      <c r="J27" s="354">
        <v>1140042.9566476713</v>
      </c>
      <c r="K27" s="354">
        <v>1033943.7115131945</v>
      </c>
      <c r="L27" s="354">
        <v>1002947.7541497083</v>
      </c>
      <c r="M27" s="354">
        <v>933789.84309425356</v>
      </c>
      <c r="N27" s="360">
        <v>910738.37772970658</v>
      </c>
      <c r="O27" s="354"/>
      <c r="P27" s="354"/>
      <c r="Q27" s="354"/>
      <c r="R27" s="354"/>
      <c r="S27" s="354"/>
      <c r="T27" s="354"/>
      <c r="U27" s="354"/>
      <c r="V27" s="354"/>
      <c r="W27" s="354"/>
      <c r="X27" s="354"/>
      <c r="Y27" s="354"/>
      <c r="Z27" s="354"/>
    </row>
    <row r="28" spans="1:26" x14ac:dyDescent="0.25">
      <c r="B28" s="349" t="s">
        <v>334</v>
      </c>
      <c r="C28" s="359">
        <v>-21423.5098495362</v>
      </c>
      <c r="D28" s="354">
        <v>-155400.68443922419</v>
      </c>
      <c r="E28" s="354">
        <v>-15272.239612870253</v>
      </c>
      <c r="F28" s="354">
        <v>-40636.731503380215</v>
      </c>
      <c r="G28" s="354">
        <v>-48062.553335834098</v>
      </c>
      <c r="H28" s="354">
        <v>-212847.85756882117</v>
      </c>
      <c r="I28" s="354">
        <v>15101.320649159057</v>
      </c>
      <c r="J28" s="354">
        <v>-301444.09564767173</v>
      </c>
      <c r="K28" s="354">
        <v>-200368.97351319421</v>
      </c>
      <c r="L28" s="354">
        <v>-42098.517149708139</v>
      </c>
      <c r="M28" s="354">
        <v>-44186.096094253808</v>
      </c>
      <c r="N28" s="360">
        <v>-104788.48472970673</v>
      </c>
      <c r="O28" s="354"/>
      <c r="P28" s="354"/>
      <c r="Q28" s="354"/>
      <c r="R28" s="354"/>
      <c r="S28" s="354"/>
      <c r="T28" s="354"/>
      <c r="U28" s="354"/>
      <c r="V28" s="354"/>
      <c r="W28" s="354"/>
      <c r="X28" s="354"/>
      <c r="Y28" s="354"/>
      <c r="Z28" s="354"/>
    </row>
    <row r="29" spans="1:26" x14ac:dyDescent="0.25">
      <c r="B29" s="349" t="s">
        <v>335</v>
      </c>
      <c r="C29" s="362">
        <v>51139.126485518209</v>
      </c>
      <c r="D29" s="373">
        <v>52491.778242604385</v>
      </c>
      <c r="E29" s="373">
        <v>56693.784211351187</v>
      </c>
      <c r="F29" s="373">
        <v>53680.162199964172</v>
      </c>
      <c r="G29" s="373">
        <v>47371.405162057701</v>
      </c>
      <c r="H29" s="373">
        <v>53116.927592610067</v>
      </c>
      <c r="I29" s="373">
        <v>48978.455550644088</v>
      </c>
      <c r="J29" s="373">
        <v>53365.846176833213</v>
      </c>
      <c r="K29" s="373">
        <v>51757.263326413886</v>
      </c>
      <c r="L29" s="373">
        <v>53590.264237561292</v>
      </c>
      <c r="M29" s="373">
        <v>53476.225516754559</v>
      </c>
      <c r="N29" s="363">
        <v>52615.746629992514</v>
      </c>
      <c r="O29" s="354"/>
      <c r="P29" s="354"/>
      <c r="Q29" s="354"/>
      <c r="R29" s="354"/>
      <c r="S29" s="354"/>
      <c r="T29" s="354"/>
      <c r="U29" s="354"/>
      <c r="V29" s="354"/>
      <c r="W29" s="354"/>
      <c r="X29" s="354"/>
      <c r="Y29" s="354"/>
      <c r="Z29" s="354"/>
    </row>
    <row r="31" spans="1:26" ht="15.75" thickBot="1" x14ac:dyDescent="0.3">
      <c r="C31" s="353"/>
      <c r="F31" s="374" t="s">
        <v>336</v>
      </c>
      <c r="G31" s="374"/>
      <c r="H31" s="374"/>
    </row>
    <row r="32" spans="1:26" x14ac:dyDescent="0.25">
      <c r="B32" s="380" t="s">
        <v>388</v>
      </c>
      <c r="C32" s="452">
        <v>2025</v>
      </c>
      <c r="D32" s="375"/>
      <c r="F32" s="374" t="s">
        <v>337</v>
      </c>
      <c r="G32" s="374" t="s">
        <v>246</v>
      </c>
      <c r="H32" s="382" t="s">
        <v>403</v>
      </c>
    </row>
    <row r="33" spans="2:12" x14ac:dyDescent="0.25">
      <c r="B33" s="520" t="s">
        <v>61</v>
      </c>
      <c r="C33" s="453">
        <v>28102183.708000004</v>
      </c>
      <c r="D33" s="354"/>
      <c r="E33" s="351"/>
      <c r="F33" s="376">
        <v>27035890.335000005</v>
      </c>
      <c r="G33" s="376">
        <v>27249501.117000006</v>
      </c>
      <c r="H33" s="383">
        <v>27234619.588000003</v>
      </c>
      <c r="I33" s="354"/>
      <c r="K33" s="377"/>
    </row>
    <row r="34" spans="2:12" x14ac:dyDescent="0.25">
      <c r="B34" s="349" t="s">
        <v>339</v>
      </c>
      <c r="C34" s="453">
        <v>1430253.96</v>
      </c>
      <c r="D34" s="354"/>
      <c r="F34" s="376">
        <v>1335400.6800000002</v>
      </c>
      <c r="G34" s="376">
        <v>1914156.5759999999</v>
      </c>
      <c r="H34" s="383">
        <v>2192601.7199999997</v>
      </c>
      <c r="I34" s="354"/>
      <c r="K34" s="351"/>
    </row>
    <row r="35" spans="2:12" x14ac:dyDescent="0.25">
      <c r="B35" s="349" t="s">
        <v>340</v>
      </c>
      <c r="C35" s="453">
        <v>25132291.079999998</v>
      </c>
      <c r="D35" s="354"/>
      <c r="F35" s="376">
        <v>24656316.479999997</v>
      </c>
      <c r="G35" s="376">
        <v>24953762.879999999</v>
      </c>
      <c r="H35" s="383">
        <v>24871137.960000001</v>
      </c>
      <c r="I35" s="354"/>
    </row>
    <row r="36" spans="2:12" x14ac:dyDescent="0.25">
      <c r="B36" s="520" t="s">
        <v>341</v>
      </c>
      <c r="C36" s="453">
        <v>4270202.16</v>
      </c>
      <c r="D36" s="354"/>
      <c r="F36" s="376">
        <v>4155936.7199999997</v>
      </c>
      <c r="G36" s="376">
        <v>4294497.5999999996</v>
      </c>
      <c r="H36" s="383">
        <v>4253794.68</v>
      </c>
      <c r="I36" s="354"/>
    </row>
    <row r="37" spans="2:12" x14ac:dyDescent="0.25">
      <c r="B37" s="520"/>
      <c r="C37" s="453"/>
      <c r="D37" s="354"/>
      <c r="F37" s="376"/>
      <c r="G37" s="376"/>
      <c r="H37" s="383"/>
      <c r="I37" s="354"/>
    </row>
    <row r="38" spans="2:12" x14ac:dyDescent="0.25">
      <c r="B38" s="114" t="s">
        <v>238</v>
      </c>
      <c r="C38" s="453"/>
      <c r="D38" s="354"/>
      <c r="F38" s="376"/>
      <c r="G38" s="376"/>
      <c r="H38" s="383"/>
      <c r="I38" s="354"/>
    </row>
    <row r="39" spans="2:12" x14ac:dyDescent="0.25">
      <c r="B39" s="349" t="s">
        <v>61</v>
      </c>
      <c r="C39" s="453">
        <v>3208.0118388127858</v>
      </c>
      <c r="D39" s="354"/>
      <c r="F39" s="376">
        <v>3086.2888510273979</v>
      </c>
      <c r="G39" s="376">
        <v>3102.1745351775962</v>
      </c>
      <c r="H39" s="383">
        <v>3108.9748388127859</v>
      </c>
      <c r="I39" s="354"/>
      <c r="K39" s="354"/>
      <c r="L39" s="377"/>
    </row>
    <row r="40" spans="2:12" x14ac:dyDescent="0.25">
      <c r="B40" s="349" t="s">
        <v>342</v>
      </c>
      <c r="C40" s="453">
        <v>163.27099999999999</v>
      </c>
      <c r="D40" s="354"/>
      <c r="F40" s="376">
        <v>152.44300000000001</v>
      </c>
      <c r="G40" s="376">
        <v>217.91399999999999</v>
      </c>
      <c r="H40" s="383">
        <v>250.29699999999997</v>
      </c>
      <c r="I40" s="354"/>
      <c r="J40" s="351"/>
      <c r="K40" s="375"/>
      <c r="L40" s="377"/>
    </row>
    <row r="41" spans="2:12" x14ac:dyDescent="0.25">
      <c r="B41" s="349" t="s">
        <v>343</v>
      </c>
      <c r="C41" s="453">
        <v>1558.1974811690259</v>
      </c>
      <c r="D41" s="354"/>
      <c r="F41" s="376">
        <v>1521.1778791036245</v>
      </c>
      <c r="G41" s="376">
        <v>1521.245584334911</v>
      </c>
      <c r="H41" s="383">
        <v>1491.3102179573355</v>
      </c>
      <c r="I41" s="354"/>
      <c r="J41" s="351"/>
      <c r="K41" s="375"/>
      <c r="L41" s="377"/>
    </row>
    <row r="42" spans="2:12" x14ac:dyDescent="0.25">
      <c r="B42" s="349" t="s">
        <v>344</v>
      </c>
      <c r="C42" s="453">
        <v>1798.251518830974</v>
      </c>
      <c r="D42" s="354"/>
      <c r="F42" s="376">
        <v>1767.892120896375</v>
      </c>
      <c r="G42" s="376">
        <v>1808.4744156650888</v>
      </c>
      <c r="H42" s="383">
        <v>1833.4537820426644</v>
      </c>
      <c r="I42" s="354"/>
      <c r="J42" s="351"/>
      <c r="K42" s="375"/>
      <c r="L42" s="377"/>
    </row>
    <row r="43" spans="2:12" x14ac:dyDescent="0.25">
      <c r="C43" s="453"/>
      <c r="D43" s="354"/>
      <c r="F43" s="376"/>
      <c r="G43" s="376"/>
      <c r="H43" s="383"/>
      <c r="I43" s="354"/>
      <c r="J43" s="351"/>
      <c r="L43" s="377"/>
    </row>
    <row r="44" spans="2:12" x14ac:dyDescent="0.25">
      <c r="B44" s="349" t="s">
        <v>345</v>
      </c>
      <c r="C44" s="453">
        <v>2868.9829999999997</v>
      </c>
      <c r="D44" s="354"/>
      <c r="F44" s="376">
        <v>2814.6479999999997</v>
      </c>
      <c r="G44" s="376">
        <v>2840.8199999999997</v>
      </c>
      <c r="H44" s="383">
        <v>2839.1710000000003</v>
      </c>
      <c r="I44" s="354"/>
    </row>
    <row r="45" spans="2:12" x14ac:dyDescent="0.25">
      <c r="C45" s="454"/>
      <c r="F45" s="374"/>
      <c r="G45" s="374"/>
      <c r="H45" s="384"/>
    </row>
    <row r="46" spans="2:12" x14ac:dyDescent="0.25">
      <c r="B46" s="349" t="s">
        <v>323</v>
      </c>
      <c r="C46" s="453">
        <v>6564.4608388127854</v>
      </c>
      <c r="D46" s="354"/>
      <c r="F46" s="376">
        <v>6375.3588510273967</v>
      </c>
      <c r="G46" s="376">
        <v>6431.8945351775956</v>
      </c>
      <c r="H46" s="383">
        <v>6433.7388388127856</v>
      </c>
      <c r="I46" s="354"/>
      <c r="K46" s="381"/>
      <c r="L46" s="380"/>
    </row>
    <row r="47" spans="2:12" ht="15.75" thickBot="1" x14ac:dyDescent="0.3">
      <c r="B47" s="349" t="s">
        <v>346</v>
      </c>
      <c r="C47" s="455">
        <v>7026.0330176040907</v>
      </c>
      <c r="D47" s="354"/>
      <c r="F47" s="376">
        <v>6736.3590000000004</v>
      </c>
      <c r="G47" s="376">
        <v>6739.4454578776586</v>
      </c>
      <c r="H47" s="385">
        <v>6739.4454578776586</v>
      </c>
      <c r="I47" s="354"/>
      <c r="J47" s="377"/>
      <c r="K47" s="377"/>
    </row>
    <row r="48" spans="2:12" x14ac:dyDescent="0.25">
      <c r="C48" s="377"/>
      <c r="D48" s="377"/>
      <c r="H48" s="377"/>
      <c r="I48" s="377"/>
    </row>
    <row r="49" spans="2:15" hidden="1" outlineLevel="1" x14ac:dyDescent="0.25">
      <c r="B49" s="386" t="s">
        <v>240</v>
      </c>
      <c r="C49" s="387">
        <f t="array" ref="C49:O49">TRANSPOSE('Critical Prices'!M18:M30)</f>
        <v>744</v>
      </c>
      <c r="D49" s="387">
        <v>721</v>
      </c>
      <c r="E49" s="387">
        <v>744</v>
      </c>
      <c r="F49" s="387">
        <v>744</v>
      </c>
      <c r="G49" s="387">
        <v>672</v>
      </c>
      <c r="H49" s="387">
        <v>743</v>
      </c>
      <c r="I49" s="387">
        <v>720</v>
      </c>
      <c r="J49" s="387">
        <v>744</v>
      </c>
      <c r="K49" s="387">
        <v>720</v>
      </c>
      <c r="L49" s="387">
        <v>744</v>
      </c>
      <c r="M49" s="387">
        <v>744</v>
      </c>
      <c r="N49" s="387">
        <v>720</v>
      </c>
      <c r="O49" s="388">
        <v>8760</v>
      </c>
    </row>
    <row r="50" spans="2:15" hidden="1" outlineLevel="1" x14ac:dyDescent="0.25">
      <c r="B50" s="300"/>
      <c r="C50" s="389"/>
      <c r="D50" s="389"/>
      <c r="E50" s="389"/>
      <c r="F50" s="389"/>
      <c r="G50" s="389"/>
      <c r="H50" s="389"/>
      <c r="I50" s="389"/>
      <c r="J50" s="389"/>
      <c r="K50" s="389"/>
      <c r="L50" s="389"/>
      <c r="M50" s="389"/>
      <c r="N50" s="389"/>
      <c r="O50" s="430"/>
    </row>
    <row r="51" spans="2:15" hidden="1" outlineLevel="1" x14ac:dyDescent="0.25">
      <c r="B51" s="431" t="s">
        <v>353</v>
      </c>
      <c r="C51" s="390">
        <f>C13</f>
        <v>45566</v>
      </c>
      <c r="D51" s="390">
        <f t="shared" ref="D51:N51" si="0">D13</f>
        <v>45597</v>
      </c>
      <c r="E51" s="390">
        <f t="shared" si="0"/>
        <v>45627</v>
      </c>
      <c r="F51" s="390">
        <f t="shared" si="0"/>
        <v>45658</v>
      </c>
      <c r="G51" s="390">
        <f t="shared" si="0"/>
        <v>45689</v>
      </c>
      <c r="H51" s="390">
        <f t="shared" si="0"/>
        <v>45717</v>
      </c>
      <c r="I51" s="390">
        <f t="shared" si="0"/>
        <v>45748</v>
      </c>
      <c r="J51" s="390">
        <f t="shared" si="0"/>
        <v>45778</v>
      </c>
      <c r="K51" s="390">
        <f t="shared" si="0"/>
        <v>45809</v>
      </c>
      <c r="L51" s="390">
        <f t="shared" si="0"/>
        <v>45839</v>
      </c>
      <c r="M51" s="390">
        <f t="shared" si="0"/>
        <v>45870</v>
      </c>
      <c r="N51" s="390">
        <f t="shared" si="0"/>
        <v>45901</v>
      </c>
      <c r="O51" s="432"/>
    </row>
    <row r="52" spans="2:15" hidden="1" outlineLevel="1" x14ac:dyDescent="0.25">
      <c r="B52" s="433" t="s">
        <v>61</v>
      </c>
      <c r="C52" s="391">
        <f>C18+C27+C19+C28</f>
        <v>2094426.7569999998</v>
      </c>
      <c r="D52" s="391">
        <f t="shared" ref="D52:N52" si="1">D18+D27+D19+D28</f>
        <v>2309092.0019999994</v>
      </c>
      <c r="E52" s="391">
        <f t="shared" si="1"/>
        <v>2881493.8559999997</v>
      </c>
      <c r="F52" s="391">
        <f t="shared" si="1"/>
        <v>2878410.3250000002</v>
      </c>
      <c r="G52" s="391">
        <f t="shared" si="1"/>
        <v>2402731.3619999997</v>
      </c>
      <c r="H52" s="391">
        <f t="shared" si="1"/>
        <v>2355385.9139999999</v>
      </c>
      <c r="I52" s="391">
        <f t="shared" si="1"/>
        <v>2125693.9370000004</v>
      </c>
      <c r="J52" s="391">
        <f t="shared" si="1"/>
        <v>2087838.9559999993</v>
      </c>
      <c r="K52" s="391">
        <f t="shared" si="1"/>
        <v>2182832.4789999998</v>
      </c>
      <c r="L52" s="391">
        <f t="shared" si="1"/>
        <v>2417275.4939999999</v>
      </c>
      <c r="M52" s="391">
        <f t="shared" si="1"/>
        <v>2358549.8840000001</v>
      </c>
      <c r="N52" s="391">
        <f t="shared" si="1"/>
        <v>2008452.7420000001</v>
      </c>
      <c r="O52" s="434">
        <f>SUM(C52:N52)</f>
        <v>28102183.707999993</v>
      </c>
    </row>
    <row r="53" spans="2:15" hidden="1" outlineLevel="1" x14ac:dyDescent="0.25">
      <c r="B53" s="433" t="s">
        <v>328</v>
      </c>
      <c r="C53" s="391">
        <f>C15+C24</f>
        <v>340416.12287999998</v>
      </c>
      <c r="D53" s="391">
        <f t="shared" ref="D53:N55" si="2">D15+D24</f>
        <v>525914.99208</v>
      </c>
      <c r="E53" s="391">
        <f t="shared" si="2"/>
        <v>546855.91223999998</v>
      </c>
      <c r="F53" s="391">
        <f t="shared" si="2"/>
        <v>594228.15264000033</v>
      </c>
      <c r="G53" s="391">
        <f t="shared" si="2"/>
        <v>503753.87399999995</v>
      </c>
      <c r="H53" s="391">
        <f t="shared" si="2"/>
        <v>530445.15599999996</v>
      </c>
      <c r="I53" s="391">
        <f t="shared" si="2"/>
        <v>264482.49816000013</v>
      </c>
      <c r="J53" s="391">
        <f t="shared" si="2"/>
        <v>99404.625600000028</v>
      </c>
      <c r="K53" s="391">
        <f t="shared" si="2"/>
        <v>15200.632319999999</v>
      </c>
      <c r="L53" s="391">
        <f t="shared" si="2"/>
        <v>217770.23616000026</v>
      </c>
      <c r="M53" s="391">
        <f t="shared" si="2"/>
        <v>245001.5896799998</v>
      </c>
      <c r="N53" s="391">
        <f t="shared" si="2"/>
        <v>386728.36823999998</v>
      </c>
      <c r="O53" s="434">
        <f>SUM(C53:N53)</f>
        <v>4270202.16</v>
      </c>
    </row>
    <row r="54" spans="2:15" hidden="1" outlineLevel="1" x14ac:dyDescent="0.25">
      <c r="B54" s="433" t="s">
        <v>329</v>
      </c>
      <c r="C54" s="391">
        <f>C16+C25</f>
        <v>881260.87833645102</v>
      </c>
      <c r="D54" s="391">
        <f t="shared" si="2"/>
        <v>996880.42798924039</v>
      </c>
      <c r="E54" s="391">
        <f t="shared" si="2"/>
        <v>1177448.5731706512</v>
      </c>
      <c r="F54" s="391">
        <f t="shared" si="2"/>
        <v>1173220.6612452215</v>
      </c>
      <c r="G54" s="391">
        <f t="shared" si="2"/>
        <v>970163.04063608497</v>
      </c>
      <c r="H54" s="391">
        <f t="shared" si="2"/>
        <v>988681.22154981759</v>
      </c>
      <c r="I54" s="391">
        <f t="shared" si="2"/>
        <v>892465.75279213791</v>
      </c>
      <c r="J54" s="391">
        <f t="shared" si="2"/>
        <v>900236.18066542852</v>
      </c>
      <c r="K54" s="391">
        <f t="shared" si="2"/>
        <v>850997.28802088788</v>
      </c>
      <c r="L54" s="391">
        <f t="shared" si="2"/>
        <v>921476.9015259851</v>
      </c>
      <c r="M54" s="391">
        <f t="shared" si="2"/>
        <v>900290.1579021255</v>
      </c>
      <c r="N54" s="391">
        <f t="shared" si="2"/>
        <v>829360.06112530059</v>
      </c>
      <c r="O54" s="434">
        <f>SUM(C54:N54)</f>
        <v>11482481.144959332</v>
      </c>
    </row>
    <row r="55" spans="2:15" hidden="1" outlineLevel="1" x14ac:dyDescent="0.25">
      <c r="B55" s="433" t="s">
        <v>330</v>
      </c>
      <c r="C55" s="391">
        <f>C17+C26</f>
        <v>928752.59589487407</v>
      </c>
      <c r="D55" s="391">
        <f t="shared" si="2"/>
        <v>1216364.6090330468</v>
      </c>
      <c r="E55" s="391">
        <f t="shared" si="2"/>
        <v>1306609.8257060698</v>
      </c>
      <c r="F55" s="391">
        <f t="shared" si="2"/>
        <v>1352974.8957982748</v>
      </c>
      <c r="G55" s="391">
        <f t="shared" si="2"/>
        <v>1142702.8175141336</v>
      </c>
      <c r="H55" s="391">
        <f t="shared" si="2"/>
        <v>1288317.5288051711</v>
      </c>
      <c r="I55" s="391">
        <f t="shared" si="2"/>
        <v>946261.51858125837</v>
      </c>
      <c r="J55" s="391">
        <f t="shared" si="2"/>
        <v>1212480.5573455826</v>
      </c>
      <c r="K55" s="391">
        <f t="shared" si="2"/>
        <v>1088166.0206300388</v>
      </c>
      <c r="L55" s="391">
        <f t="shared" si="2"/>
        <v>1117589.7821705842</v>
      </c>
      <c r="M55" s="391">
        <f t="shared" si="2"/>
        <v>1066977.1764594358</v>
      </c>
      <c r="N55" s="391">
        <f t="shared" si="2"/>
        <v>982612.60710219562</v>
      </c>
      <c r="O55" s="434">
        <f>SUM(C55:N55)</f>
        <v>13649809.935040664</v>
      </c>
    </row>
    <row r="56" spans="2:15" hidden="1" outlineLevel="1" x14ac:dyDescent="0.25">
      <c r="B56" s="435" t="s">
        <v>335</v>
      </c>
      <c r="C56" s="436">
        <f>C20+C29</f>
        <v>121960.02954311433</v>
      </c>
      <c r="D56" s="436">
        <f t="shared" ref="D56:N56" si="3">D20+D29</f>
        <v>117900.72836759139</v>
      </c>
      <c r="E56" s="436">
        <f t="shared" si="3"/>
        <v>122633.96527666331</v>
      </c>
      <c r="F56" s="436">
        <f t="shared" si="3"/>
        <v>121759.82040482643</v>
      </c>
      <c r="G56" s="436">
        <f t="shared" si="3"/>
        <v>110533.55244941066</v>
      </c>
      <c r="H56" s="436">
        <f t="shared" si="3"/>
        <v>120708.82052739717</v>
      </c>
      <c r="I56" s="436">
        <f t="shared" si="3"/>
        <v>115997.64636407941</v>
      </c>
      <c r="J56" s="436">
        <f t="shared" si="3"/>
        <v>121060.29126378117</v>
      </c>
      <c r="K56" s="436">
        <f t="shared" si="3"/>
        <v>116482.00366521149</v>
      </c>
      <c r="L56" s="436">
        <f t="shared" si="3"/>
        <v>121578.88754856039</v>
      </c>
      <c r="M56" s="436">
        <f t="shared" si="3"/>
        <v>121098.48015745069</v>
      </c>
      <c r="N56" s="436">
        <f t="shared" si="3"/>
        <v>118539.73443191372</v>
      </c>
      <c r="O56" s="437">
        <f>SUM(C56:N56)</f>
        <v>1430253.9600000002</v>
      </c>
    </row>
    <row r="57" spans="2:15" ht="15.75" collapsed="1" thickBot="1" x14ac:dyDescent="0.3"/>
    <row r="58" spans="2:15" x14ac:dyDescent="0.25">
      <c r="B58" s="394" t="s">
        <v>414</v>
      </c>
      <c r="C58" s="439" t="s">
        <v>0</v>
      </c>
      <c r="D58" s="439" t="s">
        <v>1</v>
      </c>
      <c r="E58" s="439" t="s">
        <v>2</v>
      </c>
      <c r="F58" s="439" t="s">
        <v>3</v>
      </c>
      <c r="G58" s="439" t="s">
        <v>4</v>
      </c>
      <c r="H58" s="439" t="s">
        <v>5</v>
      </c>
      <c r="I58" s="439" t="s">
        <v>6</v>
      </c>
      <c r="J58" s="439" t="s">
        <v>7</v>
      </c>
      <c r="K58" s="439" t="s">
        <v>8</v>
      </c>
      <c r="L58" s="439" t="s">
        <v>9</v>
      </c>
      <c r="M58" s="439" t="s">
        <v>10</v>
      </c>
      <c r="N58" s="439" t="s">
        <v>356</v>
      </c>
      <c r="O58" s="469" t="s">
        <v>49</v>
      </c>
    </row>
    <row r="59" spans="2:15" x14ac:dyDescent="0.25">
      <c r="B59" s="395" t="s">
        <v>61</v>
      </c>
      <c r="C59" s="392">
        <f>C52/C49</f>
        <v>2815.0897271505373</v>
      </c>
      <c r="D59" s="392">
        <f t="shared" ref="D59:O59" si="4">D52/D49</f>
        <v>3202.6241359223291</v>
      </c>
      <c r="E59" s="392">
        <f t="shared" si="4"/>
        <v>3872.9756129032253</v>
      </c>
      <c r="F59" s="392">
        <f t="shared" si="4"/>
        <v>3868.8310819892477</v>
      </c>
      <c r="G59" s="392">
        <f t="shared" si="4"/>
        <v>3575.4930982142855</v>
      </c>
      <c r="H59" s="392">
        <f t="shared" si="4"/>
        <v>3170.1021722745622</v>
      </c>
      <c r="I59" s="392">
        <f t="shared" si="4"/>
        <v>2952.3526902777785</v>
      </c>
      <c r="J59" s="392">
        <f t="shared" si="4"/>
        <v>2806.2351559139775</v>
      </c>
      <c r="K59" s="392">
        <f t="shared" si="4"/>
        <v>3031.7117763888887</v>
      </c>
      <c r="L59" s="392">
        <f t="shared" si="4"/>
        <v>3249.0262016129032</v>
      </c>
      <c r="M59" s="392">
        <f t="shared" si="4"/>
        <v>3170.0939301075268</v>
      </c>
      <c r="N59" s="392">
        <f t="shared" si="4"/>
        <v>2789.5176972222225</v>
      </c>
      <c r="O59" s="396">
        <f t="shared" si="4"/>
        <v>3208.0118388127844</v>
      </c>
    </row>
    <row r="60" spans="2:15" x14ac:dyDescent="0.25">
      <c r="B60" s="397" t="s">
        <v>347</v>
      </c>
      <c r="C60" s="392">
        <f>C59-C61</f>
        <v>2696.434493522107</v>
      </c>
      <c r="D60" s="392">
        <f t="shared" ref="D60:O60" si="5">D59-D61</f>
        <v>3068.5288265959039</v>
      </c>
      <c r="E60" s="392">
        <f t="shared" si="5"/>
        <v>3709.2084047200169</v>
      </c>
      <c r="F60" s="392">
        <f t="shared" si="5"/>
        <v>3703.0850895064123</v>
      </c>
      <c r="G60" s="392">
        <f t="shared" si="5"/>
        <v>3426.8897387868224</v>
      </c>
      <c r="H60" s="392">
        <f t="shared" si="5"/>
        <v>3034.0779658602214</v>
      </c>
      <c r="I60" s="392">
        <f t="shared" si="5"/>
        <v>2829.7620891887736</v>
      </c>
      <c r="J60" s="392">
        <f t="shared" si="5"/>
        <v>2696.8594630113153</v>
      </c>
      <c r="K60" s="392">
        <f t="shared" si="5"/>
        <v>2922.0831652587249</v>
      </c>
      <c r="L60" s="392">
        <f t="shared" si="5"/>
        <v>3128.5115981337603</v>
      </c>
      <c r="M60" s="392">
        <f t="shared" si="5"/>
        <v>3049.0935942627857</v>
      </c>
      <c r="N60" s="392">
        <f t="shared" si="5"/>
        <v>2677.9798698934287</v>
      </c>
      <c r="O60" s="396">
        <f t="shared" si="5"/>
        <v>3077.9081892288227</v>
      </c>
    </row>
    <row r="61" spans="2:15" x14ac:dyDescent="0.25">
      <c r="B61" s="397" t="s">
        <v>348</v>
      </c>
      <c r="C61" s="392">
        <f t="shared" ref="C61:O61" si="6">C59*C76</f>
        <v>118.65523362843011</v>
      </c>
      <c r="D61" s="392">
        <f t="shared" si="6"/>
        <v>134.09530932642528</v>
      </c>
      <c r="E61" s="392">
        <f t="shared" si="6"/>
        <v>163.76720818320828</v>
      </c>
      <c r="F61" s="392">
        <f t="shared" si="6"/>
        <v>165.74599248283536</v>
      </c>
      <c r="G61" s="392">
        <f t="shared" si="6"/>
        <v>148.60335942746332</v>
      </c>
      <c r="H61" s="392">
        <f t="shared" si="6"/>
        <v>136.02420641434068</v>
      </c>
      <c r="I61" s="392">
        <f t="shared" si="6"/>
        <v>122.59060108900498</v>
      </c>
      <c r="J61" s="392">
        <f t="shared" si="6"/>
        <v>109.37569290266204</v>
      </c>
      <c r="K61" s="392">
        <f t="shared" si="6"/>
        <v>109.62861113016372</v>
      </c>
      <c r="L61" s="392">
        <f t="shared" si="6"/>
        <v>120.51460347914275</v>
      </c>
      <c r="M61" s="392">
        <f t="shared" si="6"/>
        <v>121.0003358447412</v>
      </c>
      <c r="N61" s="392">
        <f t="shared" si="6"/>
        <v>111.5378273287937</v>
      </c>
      <c r="O61" s="396">
        <f t="shared" si="6"/>
        <v>130.10364958396147</v>
      </c>
    </row>
    <row r="62" spans="2:15" x14ac:dyDescent="0.25">
      <c r="B62" s="395" t="s">
        <v>199</v>
      </c>
      <c r="C62" s="392">
        <f>C53/$C$49</f>
        <v>457.54855225806449</v>
      </c>
      <c r="D62" s="392">
        <f t="shared" ref="D62:O62" si="7">D53/D49</f>
        <v>729.42439955617203</v>
      </c>
      <c r="E62" s="392">
        <f t="shared" si="7"/>
        <v>735.02138741935482</v>
      </c>
      <c r="F62" s="392">
        <f t="shared" si="7"/>
        <v>798.69375354838758</v>
      </c>
      <c r="G62" s="392">
        <f t="shared" si="7"/>
        <v>749.63374107142852</v>
      </c>
      <c r="H62" s="392">
        <f t="shared" si="7"/>
        <v>713.92349394347241</v>
      </c>
      <c r="I62" s="392">
        <f t="shared" si="7"/>
        <v>367.3368030000002</v>
      </c>
      <c r="J62" s="392">
        <f t="shared" si="7"/>
        <v>133.60836774193552</v>
      </c>
      <c r="K62" s="392">
        <f t="shared" si="7"/>
        <v>21.11198933333333</v>
      </c>
      <c r="L62" s="392">
        <f t="shared" si="7"/>
        <v>292.70193032258101</v>
      </c>
      <c r="M62" s="392">
        <f t="shared" si="7"/>
        <v>329.3032119354836</v>
      </c>
      <c r="N62" s="392">
        <f t="shared" si="7"/>
        <v>537.12273366666659</v>
      </c>
      <c r="O62" s="396">
        <f t="shared" si="7"/>
        <v>487.46600000000001</v>
      </c>
    </row>
    <row r="63" spans="2:15" x14ac:dyDescent="0.25">
      <c r="B63" s="395" t="s">
        <v>350</v>
      </c>
      <c r="C63" s="392">
        <f>C54/D49</f>
        <v>1222.2758368050638</v>
      </c>
      <c r="D63" s="392">
        <f t="shared" ref="D63:M63" si="8">D54/E49</f>
        <v>1339.8930483726349</v>
      </c>
      <c r="E63" s="392">
        <f t="shared" si="8"/>
        <v>1582.5921682401226</v>
      </c>
      <c r="F63" s="392">
        <f t="shared" si="8"/>
        <v>1745.8640792339606</v>
      </c>
      <c r="G63" s="392">
        <f t="shared" si="8"/>
        <v>1305.7376051629676</v>
      </c>
      <c r="H63" s="392">
        <f t="shared" si="8"/>
        <v>1373.1683632636355</v>
      </c>
      <c r="I63" s="392">
        <f t="shared" si="8"/>
        <v>1199.5507430001853</v>
      </c>
      <c r="J63" s="392">
        <f t="shared" si="8"/>
        <v>1250.3280287019841</v>
      </c>
      <c r="K63" s="392">
        <f t="shared" si="8"/>
        <v>1143.8135591678601</v>
      </c>
      <c r="L63" s="392">
        <f t="shared" si="8"/>
        <v>1238.5442224811627</v>
      </c>
      <c r="M63" s="392">
        <f t="shared" si="8"/>
        <v>1250.4029970862855</v>
      </c>
      <c r="N63" s="392">
        <f>N54/O49</f>
        <v>94.675806064532026</v>
      </c>
      <c r="O63" s="396">
        <f>O54/O49</f>
        <v>1310.7855188309741</v>
      </c>
    </row>
    <row r="64" spans="2:15" x14ac:dyDescent="0.25">
      <c r="B64" s="395" t="s">
        <v>351</v>
      </c>
      <c r="C64" s="392">
        <f>C55/C49</f>
        <v>1248.3233815791318</v>
      </c>
      <c r="D64" s="392">
        <f t="shared" ref="D64:N64" si="9">D55/D49</f>
        <v>1687.0521623204531</v>
      </c>
      <c r="E64" s="392">
        <f t="shared" si="9"/>
        <v>1756.1960022931046</v>
      </c>
      <c r="F64" s="392">
        <f t="shared" si="9"/>
        <v>1818.5146448901544</v>
      </c>
      <c r="G64" s="392">
        <f t="shared" si="9"/>
        <v>1700.4506213007942</v>
      </c>
      <c r="H64" s="392">
        <f t="shared" si="9"/>
        <v>1733.9401464403379</v>
      </c>
      <c r="I64" s="392">
        <f t="shared" si="9"/>
        <v>1314.2521091406365</v>
      </c>
      <c r="J64" s="392">
        <f t="shared" si="9"/>
        <v>1629.6781684752455</v>
      </c>
      <c r="K64" s="392">
        <f t="shared" si="9"/>
        <v>1511.3416953194983</v>
      </c>
      <c r="L64" s="392">
        <f t="shared" si="9"/>
        <v>1502.1368039927206</v>
      </c>
      <c r="M64" s="392">
        <f t="shared" si="9"/>
        <v>1434.1091081444031</v>
      </c>
      <c r="N64" s="392">
        <f t="shared" si="9"/>
        <v>1364.7397320863829</v>
      </c>
      <c r="O64" s="396">
        <f>O55/O49</f>
        <v>1558.1974811690257</v>
      </c>
    </row>
    <row r="65" spans="2:17" x14ac:dyDescent="0.25">
      <c r="B65" s="398" t="s">
        <v>323</v>
      </c>
      <c r="C65" s="393">
        <f>SUM(C60:C64)</f>
        <v>5743.2374977927975</v>
      </c>
      <c r="D65" s="393">
        <f t="shared" ref="D65:O65" si="10">SUM(D60:D64)</f>
        <v>6958.993746171589</v>
      </c>
      <c r="E65" s="393">
        <f t="shared" si="10"/>
        <v>7946.7851708558073</v>
      </c>
      <c r="F65" s="393">
        <f t="shared" si="10"/>
        <v>8231.9035596617505</v>
      </c>
      <c r="G65" s="393">
        <f t="shared" si="10"/>
        <v>7331.3150657494762</v>
      </c>
      <c r="H65" s="393">
        <f t="shared" si="10"/>
        <v>6991.1341759220086</v>
      </c>
      <c r="I65" s="393">
        <f t="shared" si="10"/>
        <v>5833.492345418601</v>
      </c>
      <c r="J65" s="393">
        <f t="shared" si="10"/>
        <v>5819.8497208331428</v>
      </c>
      <c r="K65" s="393">
        <f t="shared" si="10"/>
        <v>5707.9790202095801</v>
      </c>
      <c r="L65" s="393">
        <f t="shared" si="10"/>
        <v>6282.4091584093676</v>
      </c>
      <c r="M65" s="393">
        <f t="shared" si="10"/>
        <v>6183.9092472736984</v>
      </c>
      <c r="N65" s="393">
        <f t="shared" si="10"/>
        <v>4786.055969039804</v>
      </c>
      <c r="O65" s="399">
        <f t="shared" si="10"/>
        <v>6564.4608388127835</v>
      </c>
      <c r="P65" s="377"/>
    </row>
    <row r="66" spans="2:17" x14ac:dyDescent="0.25">
      <c r="B66" s="398"/>
      <c r="C66" s="393"/>
      <c r="D66" s="393"/>
      <c r="E66" s="393"/>
      <c r="F66" s="393"/>
      <c r="G66" s="393"/>
      <c r="H66" s="393"/>
      <c r="I66" s="393"/>
      <c r="J66" s="393"/>
      <c r="K66" s="393"/>
      <c r="L66" s="393"/>
      <c r="M66" s="393"/>
      <c r="N66" s="393"/>
      <c r="O66" s="399"/>
      <c r="P66" s="377"/>
    </row>
    <row r="67" spans="2:17" x14ac:dyDescent="0.25">
      <c r="B67" s="395" t="s">
        <v>352</v>
      </c>
      <c r="C67" s="392">
        <f>C56/C49</f>
        <v>163.92477089128269</v>
      </c>
      <c r="D67" s="392">
        <f t="shared" ref="D67:O67" si="11">D56/D49</f>
        <v>163.52389510068156</v>
      </c>
      <c r="E67" s="392">
        <f t="shared" si="11"/>
        <v>164.83059849013887</v>
      </c>
      <c r="F67" s="392">
        <f t="shared" si="11"/>
        <v>163.6556725871323</v>
      </c>
      <c r="G67" s="392">
        <f t="shared" si="11"/>
        <v>164.48445304971824</v>
      </c>
      <c r="H67" s="392">
        <f t="shared" si="11"/>
        <v>162.46140044064222</v>
      </c>
      <c r="I67" s="392">
        <f t="shared" si="11"/>
        <v>161.10784217233251</v>
      </c>
      <c r="J67" s="392">
        <f t="shared" si="11"/>
        <v>162.7154452470177</v>
      </c>
      <c r="K67" s="392">
        <f t="shared" si="11"/>
        <v>161.78056064612707</v>
      </c>
      <c r="L67" s="392">
        <f t="shared" si="11"/>
        <v>163.41248326419407</v>
      </c>
      <c r="M67" s="392">
        <f t="shared" si="11"/>
        <v>162.76677440517565</v>
      </c>
      <c r="N67" s="392">
        <f t="shared" si="11"/>
        <v>164.63852004432462</v>
      </c>
      <c r="O67" s="396">
        <f t="shared" si="11"/>
        <v>163.27100000000002</v>
      </c>
    </row>
    <row r="68" spans="2:17" ht="15.75" thickBot="1" x14ac:dyDescent="0.3">
      <c r="B68" s="400"/>
      <c r="C68" s="441"/>
      <c r="D68" s="441"/>
      <c r="E68" s="441"/>
      <c r="F68" s="441"/>
      <c r="G68" s="441"/>
      <c r="H68" s="441"/>
      <c r="I68" s="441"/>
      <c r="J68" s="441"/>
      <c r="K68" s="441"/>
      <c r="L68" s="441"/>
      <c r="M68" s="441"/>
      <c r="N68" s="441"/>
      <c r="O68" s="442"/>
    </row>
    <row r="69" spans="2:17" x14ac:dyDescent="0.25">
      <c r="C69" s="354"/>
      <c r="D69" s="354"/>
      <c r="E69" s="354"/>
      <c r="F69" s="354"/>
      <c r="G69" s="354"/>
      <c r="H69" s="354"/>
      <c r="I69" s="354"/>
      <c r="J69" s="354"/>
      <c r="K69" s="354"/>
      <c r="L69" s="354"/>
      <c r="M69" s="354"/>
      <c r="N69" s="354"/>
      <c r="O69" s="354"/>
    </row>
    <row r="70" spans="2:17" ht="15.75" thickBot="1" x14ac:dyDescent="0.3"/>
    <row r="71" spans="2:17" x14ac:dyDescent="0.25">
      <c r="B71" s="401" t="s">
        <v>415</v>
      </c>
      <c r="C71" s="402"/>
      <c r="D71" s="402"/>
      <c r="E71" s="402"/>
      <c r="F71" s="402"/>
      <c r="G71" s="402"/>
      <c r="H71" s="402"/>
      <c r="I71" s="402"/>
      <c r="J71" s="402"/>
      <c r="K71" s="402"/>
      <c r="L71" s="402"/>
      <c r="M71" s="402"/>
      <c r="N71" s="402"/>
      <c r="O71" s="403"/>
    </row>
    <row r="72" spans="2:17" x14ac:dyDescent="0.25">
      <c r="B72" s="404"/>
      <c r="C72" s="461" t="s">
        <v>0</v>
      </c>
      <c r="D72" s="461" t="s">
        <v>1</v>
      </c>
      <c r="E72" s="461" t="s">
        <v>2</v>
      </c>
      <c r="F72" s="461" t="s">
        <v>3</v>
      </c>
      <c r="G72" s="461" t="s">
        <v>4</v>
      </c>
      <c r="H72" s="461" t="s">
        <v>5</v>
      </c>
      <c r="I72" s="461" t="s">
        <v>6</v>
      </c>
      <c r="J72" s="461" t="s">
        <v>7</v>
      </c>
      <c r="K72" s="461" t="s">
        <v>8</v>
      </c>
      <c r="L72" s="461" t="s">
        <v>9</v>
      </c>
      <c r="M72" s="461" t="s">
        <v>10</v>
      </c>
      <c r="N72" s="461" t="s">
        <v>356</v>
      </c>
      <c r="O72" s="462" t="s">
        <v>49</v>
      </c>
    </row>
    <row r="73" spans="2:17" x14ac:dyDescent="0.25">
      <c r="B73" s="404" t="s">
        <v>61</v>
      </c>
      <c r="C73" s="463">
        <f>C74+C75</f>
        <v>2710.3890322580683</v>
      </c>
      <c r="D73" s="464">
        <f t="shared" ref="D73:O73" si="12">D74+D75</f>
        <v>3097.9232981969462</v>
      </c>
      <c r="E73" s="464">
        <f t="shared" si="12"/>
        <v>3768.272301075272</v>
      </c>
      <c r="F73" s="464">
        <f t="shared" si="12"/>
        <v>3764.135430107523</v>
      </c>
      <c r="G73" s="464">
        <f t="shared" si="12"/>
        <v>3470.7965714285701</v>
      </c>
      <c r="H73" s="464">
        <f t="shared" si="12"/>
        <v>3065.4011668909852</v>
      </c>
      <c r="I73" s="464">
        <f t="shared" si="12"/>
        <v>2847.6530444444456</v>
      </c>
      <c r="J73" s="464">
        <f t="shared" si="12"/>
        <v>2701.539107526879</v>
      </c>
      <c r="K73" s="464">
        <f t="shared" si="12"/>
        <v>2927.0076666666641</v>
      </c>
      <c r="L73" s="464">
        <f t="shared" si="12"/>
        <v>3144.3243333333289</v>
      </c>
      <c r="M73" s="464">
        <f t="shared" si="12"/>
        <v>3065.8714208333336</v>
      </c>
      <c r="N73" s="464">
        <f t="shared" si="12"/>
        <v>2684.8178888888842</v>
      </c>
      <c r="O73" s="465">
        <f t="shared" si="12"/>
        <v>3103.3119329908677</v>
      </c>
    </row>
    <row r="74" spans="2:17" x14ac:dyDescent="0.25">
      <c r="B74" s="405" t="s">
        <v>347</v>
      </c>
      <c r="C74" s="406">
        <f>'FY25 80WYFedReport'!D9</f>
        <v>2596.1469032258101</v>
      </c>
      <c r="D74" s="406">
        <f>'FY25 80WYFedReport'!E9</f>
        <v>2968.2118599167802</v>
      </c>
      <c r="E74" s="406">
        <f>'FY25 80WYFedReport'!F9</f>
        <v>3608.9324301075299</v>
      </c>
      <c r="F74" s="406">
        <f>'FY25 80WYFedReport'!G9</f>
        <v>3602.87474193548</v>
      </c>
      <c r="G74" s="406">
        <f>'FY25 80WYFedReport'!H9</f>
        <v>3326.5445714285702</v>
      </c>
      <c r="H74" s="406">
        <f>'FY25 80WYFedReport'!I9</f>
        <v>2933.8695195154801</v>
      </c>
      <c r="I74" s="406">
        <f>AVERAGE('FY25 80WYFedReport'!J9:K9)</f>
        <v>2729.4098888888898</v>
      </c>
      <c r="J74" s="406">
        <f>'FY25 80WYFedReport'!L9</f>
        <v>2596.2440430107499</v>
      </c>
      <c r="K74" s="406">
        <f>'FY25 80WYFedReport'!M9</f>
        <v>2821.1652222222201</v>
      </c>
      <c r="L74" s="406">
        <f>'FY25 80WYFedReport'!N9</f>
        <v>3027.69338709677</v>
      </c>
      <c r="M74" s="406">
        <f>AVERAGE('FY25 80WYFedReport'!O9:P9)</f>
        <v>2948.8491875</v>
      </c>
      <c r="N74" s="406">
        <f>'FY25 80WYFedReport'!Q9</f>
        <v>2577.4664444444402</v>
      </c>
      <c r="O74" s="407">
        <f>'FY25 80WYFedReport'!R9</f>
        <v>2977.4544771689498</v>
      </c>
    </row>
    <row r="75" spans="2:17" x14ac:dyDescent="0.25">
      <c r="B75" s="405" t="s">
        <v>348</v>
      </c>
      <c r="C75" s="406">
        <f>'FY25 80WYFedReport'!D124</f>
        <v>114.24212903225801</v>
      </c>
      <c r="D75" s="406">
        <f>'FY25 80WYFedReport'!E124</f>
        <v>129.71143828016599</v>
      </c>
      <c r="E75" s="406">
        <f>'FY25 80WYFedReport'!F124</f>
        <v>159.339870967742</v>
      </c>
      <c r="F75" s="406">
        <f>'FY25 80WYFedReport'!G124</f>
        <v>161.26068817204299</v>
      </c>
      <c r="G75" s="406">
        <f>'FY25 80WYFedReport'!H124</f>
        <v>144.25200000000001</v>
      </c>
      <c r="H75" s="406">
        <f>'FY25 80WYFedReport'!I124</f>
        <v>131.531647375505</v>
      </c>
      <c r="I75" s="406">
        <f>AVERAGE('FY25 80WYFedReport'!J124:K124)</f>
        <v>118.243155555556</v>
      </c>
      <c r="J75" s="406">
        <f>'FY25 80WYFedReport'!L124</f>
        <v>105.295064516129</v>
      </c>
      <c r="K75" s="406">
        <f>'FY25 80WYFedReport'!M124</f>
        <v>105.842444444444</v>
      </c>
      <c r="L75" s="406">
        <f>'FY25 80WYFedReport'!N124</f>
        <v>116.630946236559</v>
      </c>
      <c r="M75" s="406">
        <f>AVERAGE('FY25 80WYFedReport'!O124:P124)</f>
        <v>117.0222333333335</v>
      </c>
      <c r="N75" s="406">
        <f>'FY25 80WYFedReport'!Q124</f>
        <v>107.351444444444</v>
      </c>
      <c r="O75" s="407">
        <f>'FY25 80WYFedReport'!R124</f>
        <v>125.85745582191799</v>
      </c>
    </row>
    <row r="76" spans="2:17" hidden="1" outlineLevel="1" x14ac:dyDescent="0.25">
      <c r="B76" s="405" t="s">
        <v>349</v>
      </c>
      <c r="C76" s="408">
        <f>C75/SUM(C74:C75)</f>
        <v>4.2149716395908331E-2</v>
      </c>
      <c r="D76" s="408">
        <f t="shared" ref="D76:O76" si="13">D75/SUM(D74:D75)</f>
        <v>4.1870448618163227E-2</v>
      </c>
      <c r="E76" s="408">
        <f t="shared" si="13"/>
        <v>4.2284595760840996E-2</v>
      </c>
      <c r="F76" s="408">
        <f t="shared" si="13"/>
        <v>4.2841361892081702E-2</v>
      </c>
      <c r="G76" s="408">
        <f t="shared" si="13"/>
        <v>4.1561640687176979E-2</v>
      </c>
      <c r="H76" s="408">
        <f t="shared" si="13"/>
        <v>4.2908461312066389E-2</v>
      </c>
      <c r="I76" s="408">
        <f t="shared" si="13"/>
        <v>4.1523020434753942E-2</v>
      </c>
      <c r="J76" s="408">
        <f t="shared" si="13"/>
        <v>3.8975954196910093E-2</v>
      </c>
      <c r="K76" s="408">
        <f t="shared" si="13"/>
        <v>3.6160631094273671E-2</v>
      </c>
      <c r="L76" s="408">
        <f t="shared" si="13"/>
        <v>3.7092530500159121E-2</v>
      </c>
      <c r="M76" s="408">
        <f t="shared" si="13"/>
        <v>3.8169321954645355E-2</v>
      </c>
      <c r="N76" s="408">
        <f t="shared" si="13"/>
        <v>3.9984627966283236E-2</v>
      </c>
      <c r="O76" s="409">
        <f t="shared" si="13"/>
        <v>4.0555850826320516E-2</v>
      </c>
    </row>
    <row r="77" spans="2:17" collapsed="1" x14ac:dyDescent="0.25">
      <c r="B77" s="404" t="s">
        <v>199</v>
      </c>
      <c r="C77" s="406">
        <f>'FY25 80WYFedReport'!D154</f>
        <v>455.80893548387098</v>
      </c>
      <c r="D77" s="406">
        <f>'FY25 80WYFedReport'!E154</f>
        <v>727.41917337031896</v>
      </c>
      <c r="E77" s="406">
        <f>'FY25 80WYFedReport'!F154</f>
        <v>732.33256989247297</v>
      </c>
      <c r="F77" s="406">
        <f>'FY25 80WYFedReport'!G154</f>
        <v>795.73409677419397</v>
      </c>
      <c r="G77" s="406">
        <f>'FY25 80WYFedReport'!H154</f>
        <v>746.932428571429</v>
      </c>
      <c r="H77" s="406">
        <f>'FY25 80WYFedReport'!I154</f>
        <v>711.50301076716005</v>
      </c>
      <c r="I77" s="406">
        <f>AVERAGE('FY25 80WYFedReport'!J154:K154)</f>
        <v>365.67935555555601</v>
      </c>
      <c r="J77" s="406">
        <f>'FY25 80WYFedReport'!L154</f>
        <v>132.366086021505</v>
      </c>
      <c r="K77" s="406">
        <f>'FY25 80WYFedReport'!M154</f>
        <v>20.224777777777799</v>
      </c>
      <c r="L77" s="406">
        <f>'FY25 80WYFedReport'!N154</f>
        <v>290.89416129032298</v>
      </c>
      <c r="M77" s="406">
        <f>AVERAGE('FY25 80WYFedReport'!O154:P154)</f>
        <v>327.9568208333335</v>
      </c>
      <c r="N77" s="406">
        <f>'FY25 80WYFedReport'!Q154</f>
        <v>535.55855555555604</v>
      </c>
      <c r="O77" s="407">
        <f>'FY25 80WYFedReport'!R154</f>
        <v>485.54715536529699</v>
      </c>
    </row>
    <row r="78" spans="2:17" x14ac:dyDescent="0.25">
      <c r="B78" s="404" t="s">
        <v>350</v>
      </c>
      <c r="C78" s="406">
        <f>'FY25 80WYFedReport'!D163</f>
        <v>1219.1810967741901</v>
      </c>
      <c r="D78" s="406">
        <f>'FY25 80WYFedReport'!E163</f>
        <v>1421.84297919556</v>
      </c>
      <c r="E78" s="406">
        <f>'FY25 80WYFedReport'!F163</f>
        <v>1626.7100215053799</v>
      </c>
      <c r="F78" s="406">
        <f>'FY25 80WYFedReport'!G163</f>
        <v>1619.2775591397799</v>
      </c>
      <c r="G78" s="406">
        <f>'FY25 80WYFedReport'!H163</f>
        <v>1485.4305714285699</v>
      </c>
      <c r="H78" s="406">
        <f>'FY25 80WYFedReport'!I163</f>
        <v>1371.0350417227501</v>
      </c>
      <c r="I78" s="406">
        <f>AVERAGE('FY25 80WYFedReport'!J163:K163)</f>
        <v>1276.4093555555601</v>
      </c>
      <c r="J78" s="406">
        <f>'FY25 80WYFedReport'!L163</f>
        <v>1240.3036774193499</v>
      </c>
      <c r="K78" s="406">
        <f>'FY25 80WYFedReport'!M163</f>
        <v>1211.6047777777801</v>
      </c>
      <c r="L78" s="406">
        <f>'FY25 80WYFedReport'!N163</f>
        <v>1267.21</v>
      </c>
      <c r="M78" s="406">
        <f>AVERAGE('FY25 80WYFedReport'!O163:P163)</f>
        <v>1239.4690000000001</v>
      </c>
      <c r="N78" s="406">
        <f>'FY25 80WYFedReport'!Q163</f>
        <v>1184.95677777778</v>
      </c>
      <c r="O78" s="407">
        <f>'FY25 80WYFedReport'!R163</f>
        <v>1346.6229260273999</v>
      </c>
    </row>
    <row r="79" spans="2:17" x14ac:dyDescent="0.25">
      <c r="B79" s="404" t="s">
        <v>351</v>
      </c>
      <c r="C79" s="406">
        <f>'FY25 80WYFedReport'!D180</f>
        <v>1356.63160079055</v>
      </c>
      <c r="D79" s="406">
        <f>'FY25 80WYFedReport'!E180</f>
        <v>1778.665881941</v>
      </c>
      <c r="E79" s="406">
        <f>'FY25 80WYFedReport'!F180</f>
        <v>1717.6605868307199</v>
      </c>
      <c r="F79" s="406">
        <f>'FY25 80WYFedReport'!G180</f>
        <v>1416.43940162118</v>
      </c>
      <c r="G79" s="406">
        <f>'FY25 80WYFedReport'!H180</f>
        <v>1341.78076023416</v>
      </c>
      <c r="H79" s="406">
        <f>'FY25 80WYFedReport'!I180</f>
        <v>1443.94238843569</v>
      </c>
      <c r="I79" s="406">
        <f>AVERAGE('FY25 80WYFedReport'!J180:K180)</f>
        <v>1235.6710647437999</v>
      </c>
      <c r="J79" s="406">
        <f>'FY25 80WYFedReport'!L180</f>
        <v>1582.03775319694</v>
      </c>
      <c r="K79" s="406">
        <f>'FY25 80WYFedReport'!M180</f>
        <v>1733.3146175357499</v>
      </c>
      <c r="L79" s="406">
        <f>'FY25 80WYFedReport'!N180</f>
        <v>1556.7903274989501</v>
      </c>
      <c r="M79" s="406">
        <f>AVERAGE('FY25 80WYFedReport'!O180:P180)</f>
        <v>1509.529625840175</v>
      </c>
      <c r="N79" s="406">
        <f>'FY25 80WYFedReport'!Q180</f>
        <v>1444.2345699074499</v>
      </c>
      <c r="O79" s="407">
        <f>'FY25 80WYFedReport'!R180</f>
        <v>1510.62059053392</v>
      </c>
    </row>
    <row r="80" spans="2:17" x14ac:dyDescent="0.25">
      <c r="B80" s="410" t="s">
        <v>323</v>
      </c>
      <c r="C80" s="411">
        <f>SUM(C77:C79)+C74+C75</f>
        <v>5742.0106653066796</v>
      </c>
      <c r="D80" s="411">
        <f t="shared" ref="D80:O80" si="14">SUM(D77:D79)+D74+D75</f>
        <v>7025.8513327038245</v>
      </c>
      <c r="E80" s="411">
        <f t="shared" si="14"/>
        <v>7844.9754793038446</v>
      </c>
      <c r="F80" s="411">
        <f t="shared" si="14"/>
        <v>7595.5864876426767</v>
      </c>
      <c r="G80" s="411">
        <f t="shared" si="14"/>
        <v>7044.9403316627295</v>
      </c>
      <c r="H80" s="411">
        <f t="shared" si="14"/>
        <v>6591.8816078165855</v>
      </c>
      <c r="I80" s="411">
        <f t="shared" si="14"/>
        <v>5725.4128202993616</v>
      </c>
      <c r="J80" s="411">
        <f t="shared" si="14"/>
        <v>5656.2466241646744</v>
      </c>
      <c r="K80" s="411">
        <f t="shared" si="14"/>
        <v>5892.1518397579712</v>
      </c>
      <c r="L80" s="411">
        <f t="shared" si="14"/>
        <v>6259.2188221226024</v>
      </c>
      <c r="M80" s="411">
        <f t="shared" si="14"/>
        <v>6142.8268675068412</v>
      </c>
      <c r="N80" s="411">
        <f t="shared" si="14"/>
        <v>5849.5677921296692</v>
      </c>
      <c r="O80" s="412">
        <f t="shared" si="14"/>
        <v>6446.1026049174843</v>
      </c>
      <c r="Q80" s="377"/>
    </row>
    <row r="81" spans="2:15" x14ac:dyDescent="0.25">
      <c r="B81" s="410"/>
      <c r="C81" s="411"/>
      <c r="D81" s="411"/>
      <c r="E81" s="411"/>
      <c r="F81" s="411"/>
      <c r="G81" s="411"/>
      <c r="H81" s="411"/>
      <c r="I81" s="411"/>
      <c r="J81" s="411"/>
      <c r="K81" s="411"/>
      <c r="L81" s="411"/>
      <c r="M81" s="411"/>
      <c r="N81" s="411"/>
      <c r="O81" s="412"/>
    </row>
    <row r="82" spans="2:15" x14ac:dyDescent="0.25">
      <c r="B82" s="404" t="s">
        <v>352</v>
      </c>
      <c r="C82" s="406">
        <f>O82</f>
        <v>261.96485547945201</v>
      </c>
      <c r="D82" s="406">
        <f>C82</f>
        <v>261.96485547945201</v>
      </c>
      <c r="E82" s="406">
        <f t="shared" ref="E82:N82" si="15">D82</f>
        <v>261.96485547945201</v>
      </c>
      <c r="F82" s="406">
        <f t="shared" si="15"/>
        <v>261.96485547945201</v>
      </c>
      <c r="G82" s="406">
        <f t="shared" si="15"/>
        <v>261.96485547945201</v>
      </c>
      <c r="H82" s="406">
        <f t="shared" si="15"/>
        <v>261.96485547945201</v>
      </c>
      <c r="I82" s="406">
        <f t="shared" si="15"/>
        <v>261.96485547945201</v>
      </c>
      <c r="J82" s="406">
        <f t="shared" si="15"/>
        <v>261.96485547945201</v>
      </c>
      <c r="K82" s="406">
        <f t="shared" si="15"/>
        <v>261.96485547945201</v>
      </c>
      <c r="L82" s="406">
        <f t="shared" si="15"/>
        <v>261.96485547945201</v>
      </c>
      <c r="M82" s="406">
        <f t="shared" si="15"/>
        <v>261.96485547945201</v>
      </c>
      <c r="N82" s="406">
        <f t="shared" si="15"/>
        <v>261.96485547945201</v>
      </c>
      <c r="O82" s="407">
        <f>'FY25 80WYFedReport'!R212</f>
        <v>261.96485547945201</v>
      </c>
    </row>
    <row r="83" spans="2:15" ht="15.75" thickBot="1" x14ac:dyDescent="0.3">
      <c r="B83" s="413" t="s">
        <v>283</v>
      </c>
      <c r="C83" s="414">
        <f>O83</f>
        <v>10.92</v>
      </c>
      <c r="D83" s="414">
        <f>C83</f>
        <v>10.92</v>
      </c>
      <c r="E83" s="414">
        <f t="shared" ref="E83:N83" si="16">D83</f>
        <v>10.92</v>
      </c>
      <c r="F83" s="414">
        <f t="shared" si="16"/>
        <v>10.92</v>
      </c>
      <c r="G83" s="414">
        <f t="shared" si="16"/>
        <v>10.92</v>
      </c>
      <c r="H83" s="414">
        <f t="shared" si="16"/>
        <v>10.92</v>
      </c>
      <c r="I83" s="414">
        <f t="shared" si="16"/>
        <v>10.92</v>
      </c>
      <c r="J83" s="414">
        <f t="shared" si="16"/>
        <v>10.92</v>
      </c>
      <c r="K83" s="414">
        <f t="shared" si="16"/>
        <v>10.92</v>
      </c>
      <c r="L83" s="414">
        <f t="shared" si="16"/>
        <v>10.92</v>
      </c>
      <c r="M83" s="414">
        <f t="shared" si="16"/>
        <v>10.92</v>
      </c>
      <c r="N83" s="414">
        <f t="shared" si="16"/>
        <v>10.92</v>
      </c>
      <c r="O83" s="415">
        <f>'FY25 80WYFedReport'!R288</f>
        <v>10.92</v>
      </c>
    </row>
    <row r="84" spans="2:15" x14ac:dyDescent="0.25">
      <c r="C84" s="354"/>
      <c r="D84" s="354"/>
      <c r="E84" s="354"/>
      <c r="F84" s="354"/>
      <c r="G84" s="354"/>
      <c r="H84" s="354"/>
      <c r="I84" s="354"/>
      <c r="J84" s="354"/>
      <c r="K84" s="354"/>
      <c r="L84" s="354"/>
      <c r="M84" s="354"/>
      <c r="N84" s="354"/>
      <c r="O84" s="354"/>
    </row>
    <row r="85" spans="2:15" ht="15.75" thickBot="1" x14ac:dyDescent="0.3">
      <c r="C85" s="377"/>
      <c r="D85" s="377"/>
      <c r="E85" s="377"/>
      <c r="F85" s="377"/>
      <c r="G85" s="377"/>
      <c r="H85" s="377"/>
      <c r="I85" s="377"/>
      <c r="J85" s="377"/>
      <c r="K85" s="377"/>
      <c r="L85" s="377"/>
      <c r="M85" s="377"/>
      <c r="N85" s="377"/>
      <c r="O85" s="377"/>
    </row>
    <row r="86" spans="2:15" x14ac:dyDescent="0.25">
      <c r="B86" s="418" t="s">
        <v>354</v>
      </c>
      <c r="C86" s="419"/>
      <c r="D86" s="419"/>
      <c r="E86" s="419"/>
      <c r="F86" s="419"/>
      <c r="G86" s="419"/>
      <c r="H86" s="419"/>
      <c r="I86" s="419"/>
      <c r="J86" s="419"/>
      <c r="K86" s="419"/>
      <c r="L86" s="419"/>
      <c r="M86" s="419"/>
      <c r="N86" s="419"/>
      <c r="O86" s="420"/>
    </row>
    <row r="87" spans="2:15" x14ac:dyDescent="0.25">
      <c r="B87" s="421"/>
      <c r="C87" s="459" t="s">
        <v>0</v>
      </c>
      <c r="D87" s="459" t="s">
        <v>1</v>
      </c>
      <c r="E87" s="459" t="s">
        <v>2</v>
      </c>
      <c r="F87" s="459" t="s">
        <v>3</v>
      </c>
      <c r="G87" s="459" t="s">
        <v>4</v>
      </c>
      <c r="H87" s="459" t="s">
        <v>5</v>
      </c>
      <c r="I87" s="459" t="s">
        <v>6</v>
      </c>
      <c r="J87" s="459" t="s">
        <v>7</v>
      </c>
      <c r="K87" s="459" t="s">
        <v>8</v>
      </c>
      <c r="L87" s="459" t="s">
        <v>9</v>
      </c>
      <c r="M87" s="459" t="s">
        <v>10</v>
      </c>
      <c r="N87" s="459" t="s">
        <v>356</v>
      </c>
      <c r="O87" s="460" t="s">
        <v>49</v>
      </c>
    </row>
    <row r="88" spans="2:15" x14ac:dyDescent="0.25">
      <c r="B88" s="421" t="s">
        <v>61</v>
      </c>
      <c r="C88" s="416">
        <f>SUM(C89:C90)</f>
        <v>104.70069489246902</v>
      </c>
      <c r="D88" s="416">
        <f t="shared" ref="D88:O88" si="17">SUM(D89:D90)</f>
        <v>104.70083772538294</v>
      </c>
      <c r="E88" s="416">
        <f t="shared" si="17"/>
        <v>104.70331182795334</v>
      </c>
      <c r="F88" s="416">
        <f t="shared" si="17"/>
        <v>104.69565188172467</v>
      </c>
      <c r="G88" s="416">
        <f t="shared" si="17"/>
        <v>104.69652678571549</v>
      </c>
      <c r="H88" s="416">
        <f t="shared" si="17"/>
        <v>104.70100538357701</v>
      </c>
      <c r="I88" s="416">
        <f t="shared" si="17"/>
        <v>104.69964583333284</v>
      </c>
      <c r="J88" s="416">
        <f t="shared" si="17"/>
        <v>104.69604838709837</v>
      </c>
      <c r="K88" s="416">
        <f t="shared" si="17"/>
        <v>104.70410972222449</v>
      </c>
      <c r="L88" s="416">
        <f t="shared" si="17"/>
        <v>104.70186827957406</v>
      </c>
      <c r="M88" s="416">
        <f t="shared" si="17"/>
        <v>104.22250927419343</v>
      </c>
      <c r="N88" s="416">
        <f t="shared" si="17"/>
        <v>104.69980833333823</v>
      </c>
      <c r="O88" s="422">
        <f t="shared" si="17"/>
        <v>104.69990582191642</v>
      </c>
    </row>
    <row r="89" spans="2:15" x14ac:dyDescent="0.25">
      <c r="B89" s="423" t="s">
        <v>347</v>
      </c>
      <c r="C89" s="416">
        <f t="shared" ref="C89:O90" si="18">C60-C74</f>
        <v>100.28759029629691</v>
      </c>
      <c r="D89" s="416">
        <f t="shared" si="18"/>
        <v>100.31696667912365</v>
      </c>
      <c r="E89" s="416">
        <f t="shared" si="18"/>
        <v>100.27597461248706</v>
      </c>
      <c r="F89" s="416">
        <f t="shared" si="18"/>
        <v>100.2103475709323</v>
      </c>
      <c r="G89" s="416">
        <f t="shared" si="18"/>
        <v>100.34516735825218</v>
      </c>
      <c r="H89" s="416">
        <f t="shared" si="18"/>
        <v>100.20844634474133</v>
      </c>
      <c r="I89" s="416">
        <f t="shared" si="18"/>
        <v>100.35220029988386</v>
      </c>
      <c r="J89" s="416">
        <f t="shared" si="18"/>
        <v>100.61542000056534</v>
      </c>
      <c r="K89" s="416">
        <f t="shared" si="18"/>
        <v>100.91794303650477</v>
      </c>
      <c r="L89" s="416">
        <f t="shared" si="18"/>
        <v>100.81821103699031</v>
      </c>
      <c r="M89" s="416">
        <f t="shared" si="18"/>
        <v>100.24440676278573</v>
      </c>
      <c r="N89" s="416">
        <f t="shared" si="18"/>
        <v>100.51342544898853</v>
      </c>
      <c r="O89" s="422">
        <f t="shared" si="18"/>
        <v>100.45371205987294</v>
      </c>
    </row>
    <row r="90" spans="2:15" x14ac:dyDescent="0.25">
      <c r="B90" s="423" t="s">
        <v>348</v>
      </c>
      <c r="C90" s="416">
        <f t="shared" si="18"/>
        <v>4.4131045961721043</v>
      </c>
      <c r="D90" s="416">
        <f t="shared" si="18"/>
        <v>4.3838710462592871</v>
      </c>
      <c r="E90" s="416">
        <f t="shared" si="18"/>
        <v>4.4273372154662809</v>
      </c>
      <c r="F90" s="416">
        <f t="shared" si="18"/>
        <v>4.4853043107923725</v>
      </c>
      <c r="G90" s="416">
        <f t="shared" si="18"/>
        <v>4.3513594274633078</v>
      </c>
      <c r="H90" s="416">
        <f t="shared" si="18"/>
        <v>4.4925590388356795</v>
      </c>
      <c r="I90" s="416">
        <f t="shared" si="18"/>
        <v>4.3474455334489761</v>
      </c>
      <c r="J90" s="416">
        <f t="shared" si="18"/>
        <v>4.0806283865330357</v>
      </c>
      <c r="K90" s="416">
        <f t="shared" si="18"/>
        <v>3.7861666857197207</v>
      </c>
      <c r="L90" s="416">
        <f t="shared" si="18"/>
        <v>3.8836572425837517</v>
      </c>
      <c r="M90" s="416">
        <f t="shared" si="18"/>
        <v>3.9781025114076982</v>
      </c>
      <c r="N90" s="416">
        <f t="shared" si="18"/>
        <v>4.1863828843496975</v>
      </c>
      <c r="O90" s="422">
        <f t="shared" si="18"/>
        <v>4.2461937620434753</v>
      </c>
    </row>
    <row r="91" spans="2:15" x14ac:dyDescent="0.25">
      <c r="B91" s="421" t="s">
        <v>199</v>
      </c>
      <c r="C91" s="416">
        <f t="shared" ref="C91:O93" si="19">C62-C77</f>
        <v>1.7396167741935074</v>
      </c>
      <c r="D91" s="416">
        <f t="shared" si="19"/>
        <v>2.0052261858530755</v>
      </c>
      <c r="E91" s="416">
        <f t="shared" si="19"/>
        <v>2.6888175268818486</v>
      </c>
      <c r="F91" s="416">
        <f t="shared" si="19"/>
        <v>2.9596567741936042</v>
      </c>
      <c r="G91" s="416">
        <f t="shared" si="19"/>
        <v>2.7013124999995171</v>
      </c>
      <c r="H91" s="416">
        <f t="shared" si="19"/>
        <v>2.4204831763123593</v>
      </c>
      <c r="I91" s="416">
        <f t="shared" si="19"/>
        <v>1.6574474444441876</v>
      </c>
      <c r="J91" s="416">
        <f t="shared" si="19"/>
        <v>1.2422817204305261</v>
      </c>
      <c r="K91" s="416">
        <f t="shared" si="19"/>
        <v>0.88721155555553111</v>
      </c>
      <c r="L91" s="416">
        <f t="shared" si="19"/>
        <v>1.8077690322580224</v>
      </c>
      <c r="M91" s="416">
        <f t="shared" si="19"/>
        <v>1.3463911021501076</v>
      </c>
      <c r="N91" s="416">
        <f t="shared" si="19"/>
        <v>1.5641781111105502</v>
      </c>
      <c r="O91" s="422">
        <f t="shared" si="19"/>
        <v>1.9188446347030208</v>
      </c>
    </row>
    <row r="92" spans="2:15" x14ac:dyDescent="0.25">
      <c r="B92" s="421" t="s">
        <v>350</v>
      </c>
      <c r="C92" s="416">
        <f t="shared" si="19"/>
        <v>3.0947400308737087</v>
      </c>
      <c r="D92" s="416">
        <f t="shared" si="19"/>
        <v>-81.949930822925126</v>
      </c>
      <c r="E92" s="416">
        <f t="shared" si="19"/>
        <v>-44.117853265257281</v>
      </c>
      <c r="F92" s="416">
        <f t="shared" si="19"/>
        <v>126.58652009418074</v>
      </c>
      <c r="G92" s="416">
        <f t="shared" si="19"/>
        <v>-179.69296626560231</v>
      </c>
      <c r="H92" s="416">
        <f t="shared" si="19"/>
        <v>2.1333215408853903</v>
      </c>
      <c r="I92" s="416">
        <f t="shared" si="19"/>
        <v>-76.858612555374748</v>
      </c>
      <c r="J92" s="416">
        <f t="shared" si="19"/>
        <v>10.024351282634143</v>
      </c>
      <c r="K92" s="416">
        <f t="shared" si="19"/>
        <v>-67.791218609919952</v>
      </c>
      <c r="L92" s="416">
        <f t="shared" si="19"/>
        <v>-28.665777518837331</v>
      </c>
      <c r="M92" s="416">
        <f t="shared" si="19"/>
        <v>10.933997086285444</v>
      </c>
      <c r="N92" s="416">
        <f t="shared" si="19"/>
        <v>-1090.2809717132479</v>
      </c>
      <c r="O92" s="422">
        <f t="shared" si="19"/>
        <v>-35.837407196425829</v>
      </c>
    </row>
    <row r="93" spans="2:15" x14ac:dyDescent="0.25">
      <c r="B93" s="421" t="s">
        <v>351</v>
      </c>
      <c r="C93" s="416">
        <f t="shared" si="19"/>
        <v>-108.30821921141819</v>
      </c>
      <c r="D93" s="416">
        <f t="shared" si="19"/>
        <v>-91.613719620546817</v>
      </c>
      <c r="E93" s="416">
        <f t="shared" si="19"/>
        <v>38.535415462384663</v>
      </c>
      <c r="F93" s="416">
        <f t="shared" si="19"/>
        <v>402.07524326897442</v>
      </c>
      <c r="G93" s="416">
        <f t="shared" si="19"/>
        <v>358.66986106663421</v>
      </c>
      <c r="H93" s="416">
        <f t="shared" si="19"/>
        <v>289.99775800464795</v>
      </c>
      <c r="I93" s="416">
        <f t="shared" si="19"/>
        <v>78.58104439683666</v>
      </c>
      <c r="J93" s="416">
        <f t="shared" si="19"/>
        <v>47.640415278305454</v>
      </c>
      <c r="K93" s="416">
        <f t="shared" si="19"/>
        <v>-221.97292221625162</v>
      </c>
      <c r="L93" s="416">
        <f t="shared" si="19"/>
        <v>-54.653523506229476</v>
      </c>
      <c r="M93" s="416">
        <f t="shared" si="19"/>
        <v>-75.420517695771878</v>
      </c>
      <c r="N93" s="416">
        <f t="shared" si="19"/>
        <v>-79.494837821066994</v>
      </c>
      <c r="O93" s="422">
        <f t="shared" si="19"/>
        <v>47.576890635105656</v>
      </c>
    </row>
    <row r="94" spans="2:15" x14ac:dyDescent="0.25">
      <c r="B94" s="424" t="s">
        <v>323</v>
      </c>
      <c r="C94" s="429">
        <f>SUM(C89:C93)</f>
        <v>1.2268324861180417</v>
      </c>
      <c r="D94" s="429">
        <f t="shared" ref="D94:O94" si="20">SUM(D89:D93)</f>
        <v>-66.857586532235928</v>
      </c>
      <c r="E94" s="429">
        <f t="shared" si="20"/>
        <v>101.80969155196257</v>
      </c>
      <c r="F94" s="429">
        <f t="shared" si="20"/>
        <v>636.31707201907341</v>
      </c>
      <c r="G94" s="429">
        <f t="shared" si="20"/>
        <v>286.37473408674691</v>
      </c>
      <c r="H94" s="429">
        <f t="shared" si="20"/>
        <v>399.25256810542271</v>
      </c>
      <c r="I94" s="429">
        <f t="shared" si="20"/>
        <v>108.07952511923894</v>
      </c>
      <c r="J94" s="429">
        <f t="shared" si="20"/>
        <v>163.60309666846848</v>
      </c>
      <c r="K94" s="429">
        <f t="shared" si="20"/>
        <v>-184.17281954839154</v>
      </c>
      <c r="L94" s="429">
        <f t="shared" si="20"/>
        <v>23.190336286765273</v>
      </c>
      <c r="M94" s="429">
        <f t="shared" si="20"/>
        <v>41.082379766857102</v>
      </c>
      <c r="N94" s="429">
        <f t="shared" si="20"/>
        <v>-1063.5118230898661</v>
      </c>
      <c r="O94" s="448">
        <f t="shared" si="20"/>
        <v>118.35823389529926</v>
      </c>
    </row>
    <row r="95" spans="2:15" x14ac:dyDescent="0.25">
      <c r="B95" s="421"/>
      <c r="C95" s="417"/>
      <c r="D95" s="417"/>
      <c r="E95" s="417"/>
      <c r="F95" s="417"/>
      <c r="G95" s="417"/>
      <c r="H95" s="417"/>
      <c r="I95" s="417"/>
      <c r="J95" s="417"/>
      <c r="K95" s="417"/>
      <c r="L95" s="417"/>
      <c r="M95" s="417"/>
      <c r="N95" s="417"/>
      <c r="O95" s="425"/>
    </row>
    <row r="96" spans="2:15" x14ac:dyDescent="0.25">
      <c r="B96" s="421" t="s">
        <v>352</v>
      </c>
      <c r="C96" s="416">
        <f t="shared" ref="C96:O96" si="21">C67-C82</f>
        <v>-98.040084588169321</v>
      </c>
      <c r="D96" s="416">
        <f t="shared" si="21"/>
        <v>-98.440960378770455</v>
      </c>
      <c r="E96" s="416">
        <f t="shared" si="21"/>
        <v>-97.134256989313144</v>
      </c>
      <c r="F96" s="416">
        <f t="shared" si="21"/>
        <v>-98.309182892319711</v>
      </c>
      <c r="G96" s="416">
        <f t="shared" si="21"/>
        <v>-97.480402429733772</v>
      </c>
      <c r="H96" s="416">
        <f t="shared" si="21"/>
        <v>-99.50345503880979</v>
      </c>
      <c r="I96" s="416">
        <f t="shared" si="21"/>
        <v>-100.8570133071195</v>
      </c>
      <c r="J96" s="416">
        <f t="shared" si="21"/>
        <v>-99.249410232434315</v>
      </c>
      <c r="K96" s="416">
        <f t="shared" si="21"/>
        <v>-100.18429483332494</v>
      </c>
      <c r="L96" s="416">
        <f t="shared" si="21"/>
        <v>-98.552372215257947</v>
      </c>
      <c r="M96" s="416">
        <f t="shared" si="21"/>
        <v>-99.198081074276359</v>
      </c>
      <c r="N96" s="416">
        <f t="shared" si="21"/>
        <v>-97.32633543512739</v>
      </c>
      <c r="O96" s="422">
        <f t="shared" si="21"/>
        <v>-98.693855479451997</v>
      </c>
    </row>
    <row r="97" spans="2:16" ht="15.75" thickBot="1" x14ac:dyDescent="0.3">
      <c r="B97" s="426"/>
      <c r="C97" s="427"/>
      <c r="D97" s="427"/>
      <c r="E97" s="427"/>
      <c r="F97" s="427"/>
      <c r="G97" s="427"/>
      <c r="H97" s="427"/>
      <c r="I97" s="427"/>
      <c r="J97" s="427"/>
      <c r="K97" s="427"/>
      <c r="L97" s="427"/>
      <c r="M97" s="427"/>
      <c r="N97" s="427"/>
      <c r="O97" s="428"/>
    </row>
    <row r="99" spans="2:16" ht="15.75" thickBot="1" x14ac:dyDescent="0.3">
      <c r="O99" s="377"/>
    </row>
    <row r="100" spans="2:16" x14ac:dyDescent="0.25">
      <c r="B100" s="501" t="s">
        <v>413</v>
      </c>
      <c r="C100" s="502" t="s">
        <v>238</v>
      </c>
      <c r="D100" s="502"/>
      <c r="E100" s="502"/>
      <c r="F100" s="502"/>
      <c r="G100" s="502"/>
      <c r="H100" s="503"/>
    </row>
    <row r="101" spans="2:16" x14ac:dyDescent="0.25">
      <c r="B101" s="504" t="s">
        <v>369</v>
      </c>
      <c r="C101" s="505">
        <f>P10FirmSurplus!R8</f>
        <v>175.34127853881276</v>
      </c>
      <c r="D101" s="506" t="s">
        <v>374</v>
      </c>
      <c r="E101" s="506"/>
      <c r="F101" s="506"/>
      <c r="G101" s="506"/>
      <c r="H101" s="507"/>
      <c r="M101" s="354"/>
      <c r="N101" s="354"/>
      <c r="O101" s="354"/>
    </row>
    <row r="102" spans="2:16" x14ac:dyDescent="0.25">
      <c r="B102" s="504" t="s">
        <v>370</v>
      </c>
      <c r="C102" s="505">
        <f>P10Slice!R47</f>
        <v>47.215618370189759</v>
      </c>
      <c r="D102" s="506"/>
      <c r="E102" s="506"/>
      <c r="F102" s="506"/>
      <c r="G102" s="506"/>
      <c r="H102" s="507"/>
      <c r="M102" s="354"/>
      <c r="N102" s="354"/>
      <c r="O102" s="354"/>
    </row>
    <row r="103" spans="2:16" x14ac:dyDescent="0.25">
      <c r="B103" s="508" t="s">
        <v>371</v>
      </c>
      <c r="C103" s="509">
        <f>C102+C101</f>
        <v>222.55689690900252</v>
      </c>
      <c r="D103" s="506"/>
      <c r="E103" s="506"/>
      <c r="F103" s="506"/>
      <c r="G103" s="506"/>
      <c r="H103" s="507"/>
      <c r="M103" s="354"/>
      <c r="N103" s="456"/>
      <c r="O103" s="354"/>
    </row>
    <row r="104" spans="2:16" x14ac:dyDescent="0.25">
      <c r="B104" s="510"/>
      <c r="C104" s="506"/>
      <c r="D104" s="506"/>
      <c r="E104" s="506"/>
      <c r="F104" s="506"/>
      <c r="G104" s="506"/>
      <c r="H104" s="507"/>
      <c r="M104" s="354"/>
      <c r="N104" s="456"/>
      <c r="O104" s="354"/>
    </row>
    <row r="105" spans="2:16" x14ac:dyDescent="0.25">
      <c r="B105" s="504" t="s">
        <v>375</v>
      </c>
      <c r="C105" s="505">
        <f>-O96</f>
        <v>98.693855479451997</v>
      </c>
      <c r="D105" s="511" t="s">
        <v>373</v>
      </c>
      <c r="E105" s="506"/>
      <c r="F105" s="506"/>
      <c r="G105" s="506"/>
      <c r="H105" s="507"/>
      <c r="M105" s="354"/>
      <c r="N105" s="456"/>
      <c r="O105" s="354"/>
      <c r="P105" s="458"/>
    </row>
    <row r="106" spans="2:16" x14ac:dyDescent="0.25">
      <c r="B106" s="508" t="s">
        <v>376</v>
      </c>
      <c r="C106" s="509">
        <f>C105+C103</f>
        <v>321.25075238845454</v>
      </c>
      <c r="D106" s="511" t="s">
        <v>398</v>
      </c>
      <c r="E106" s="506"/>
      <c r="F106" s="506"/>
      <c r="G106" s="506"/>
      <c r="H106" s="507"/>
    </row>
    <row r="107" spans="2:16" x14ac:dyDescent="0.25">
      <c r="B107" s="510"/>
      <c r="C107" s="506"/>
      <c r="D107" s="506"/>
      <c r="E107" s="506"/>
      <c r="F107" s="506"/>
      <c r="G107" s="506"/>
      <c r="H107" s="507"/>
      <c r="K107" s="378"/>
      <c r="L107" s="378"/>
      <c r="M107" s="377"/>
      <c r="N107" s="377"/>
      <c r="O107" s="377"/>
      <c r="P107" s="377"/>
    </row>
    <row r="108" spans="2:16" x14ac:dyDescent="0.25">
      <c r="B108" s="504" t="s">
        <v>372</v>
      </c>
      <c r="C108" s="512">
        <f>O94</f>
        <v>118.35823389529926</v>
      </c>
      <c r="D108" s="506"/>
      <c r="E108" s="506"/>
      <c r="F108" s="506"/>
      <c r="G108" s="506"/>
      <c r="H108" s="507"/>
    </row>
    <row r="109" spans="2:16" x14ac:dyDescent="0.25">
      <c r="B109" s="508" t="s">
        <v>389</v>
      </c>
      <c r="C109" s="513">
        <f>C106-C108</f>
        <v>202.89251849315528</v>
      </c>
      <c r="D109" s="506"/>
      <c r="E109" s="506"/>
      <c r="F109" s="506"/>
      <c r="G109" s="506"/>
      <c r="H109" s="507"/>
      <c r="M109" s="377"/>
      <c r="N109" s="457"/>
      <c r="O109" s="377"/>
    </row>
    <row r="110" spans="2:16" ht="15.75" thickBot="1" x14ac:dyDescent="0.3">
      <c r="B110" s="514"/>
      <c r="C110" s="515"/>
      <c r="D110" s="515"/>
      <c r="E110" s="515"/>
      <c r="F110" s="515"/>
      <c r="G110" s="515"/>
      <c r="H110" s="516"/>
      <c r="N110" s="378"/>
      <c r="O110" s="377"/>
    </row>
    <row r="111" spans="2:16" x14ac:dyDescent="0.25">
      <c r="L111" s="378"/>
      <c r="M111" s="377"/>
      <c r="N111" s="377"/>
      <c r="O111" s="377"/>
    </row>
    <row r="114" spans="2:3" x14ac:dyDescent="0.25">
      <c r="B114" s="379"/>
      <c r="C114" s="381"/>
    </row>
    <row r="115" spans="2:3" x14ac:dyDescent="0.25">
      <c r="C115" s="377"/>
    </row>
    <row r="116" spans="2:3" x14ac:dyDescent="0.25">
      <c r="B116" s="378"/>
    </row>
  </sheetData>
  <hyperlinks>
    <hyperlink ref="A2" location="TOC!A1" display="TOC"/>
  </hyperlinks>
  <pageMargins left="0.7" right="0.7" top="0.75" bottom="0.75" header="0.3" footer="0.3"/>
  <pageSetup orientation="portrait" horizontalDpi="90" verticalDpi="90" r:id="rId1"/>
  <ignoredErrors>
    <ignoredError sqref="I74:N75" formulaRange="1"/>
  </ignoredError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109"/>
  <sheetViews>
    <sheetView zoomScale="90" zoomScaleNormal="90" workbookViewId="0">
      <selection activeCell="BN2" sqref="BN2"/>
    </sheetView>
  </sheetViews>
  <sheetFormatPr defaultRowHeight="15" x14ac:dyDescent="0.25"/>
  <cols>
    <col min="1" max="1" width="9.140625" style="38"/>
    <col min="16" max="16" width="9.140625" style="38"/>
  </cols>
  <sheetData>
    <row r="1" spans="1:59" x14ac:dyDescent="0.25">
      <c r="B1" s="543"/>
      <c r="C1" s="543"/>
      <c r="D1" s="543"/>
      <c r="E1" s="543"/>
      <c r="F1" s="543"/>
      <c r="G1" s="543"/>
      <c r="H1" s="543"/>
      <c r="I1" s="543"/>
      <c r="J1" s="543"/>
      <c r="K1" s="543"/>
      <c r="L1" s="543"/>
      <c r="M1" s="543"/>
    </row>
    <row r="2" spans="1:59" x14ac:dyDescent="0.25">
      <c r="B2" s="543"/>
      <c r="C2" s="543"/>
      <c r="D2" s="543"/>
      <c r="E2" s="543"/>
      <c r="F2" s="543"/>
      <c r="G2" s="543"/>
      <c r="H2" s="543"/>
      <c r="I2" s="543"/>
      <c r="J2" s="543"/>
      <c r="K2" s="543"/>
      <c r="L2" s="543"/>
      <c r="M2" s="543"/>
      <c r="AF2" s="43" t="s">
        <v>35</v>
      </c>
      <c r="AS2" s="1"/>
      <c r="AU2" s="43" t="s">
        <v>35</v>
      </c>
    </row>
    <row r="3" spans="1:59" x14ac:dyDescent="0.25">
      <c r="B3" s="546" t="s">
        <v>37</v>
      </c>
      <c r="C3" s="543"/>
      <c r="D3" s="547"/>
      <c r="E3" s="543"/>
      <c r="F3" s="543"/>
      <c r="G3" s="543"/>
      <c r="H3" s="543"/>
      <c r="I3" s="543"/>
      <c r="J3" s="543"/>
      <c r="K3" s="543"/>
      <c r="L3" s="543"/>
      <c r="M3" s="543"/>
      <c r="Q3" s="38" t="s">
        <v>38</v>
      </c>
      <c r="S3" s="547"/>
      <c r="AE3" s="49"/>
      <c r="AF3" s="553" t="s">
        <v>241</v>
      </c>
      <c r="AG3" s="554"/>
      <c r="AH3" s="555"/>
      <c r="AI3" s="554"/>
      <c r="AJ3" s="49"/>
      <c r="AK3" s="49"/>
      <c r="AL3" s="49"/>
      <c r="AM3" s="49"/>
      <c r="AN3" s="154"/>
      <c r="AO3" s="49"/>
      <c r="AP3" s="49"/>
      <c r="AQ3" s="49"/>
      <c r="AR3" s="49"/>
      <c r="AU3" s="50" t="s">
        <v>38</v>
      </c>
      <c r="AV3" s="49"/>
      <c r="AW3" s="155"/>
      <c r="AX3" s="49"/>
      <c r="AY3" s="49"/>
      <c r="AZ3" s="49"/>
      <c r="BC3" s="154"/>
      <c r="BD3" s="49"/>
    </row>
    <row r="4" spans="1:59" x14ac:dyDescent="0.25">
      <c r="B4" s="553" t="s">
        <v>0</v>
      </c>
      <c r="C4" s="553" t="s">
        <v>1</v>
      </c>
      <c r="D4" s="553" t="s">
        <v>2</v>
      </c>
      <c r="E4" s="553" t="s">
        <v>3</v>
      </c>
      <c r="F4" s="553" t="s">
        <v>4</v>
      </c>
      <c r="G4" s="553" t="s">
        <v>5</v>
      </c>
      <c r="H4" s="553" t="s">
        <v>6</v>
      </c>
      <c r="I4" s="553" t="s">
        <v>7</v>
      </c>
      <c r="J4" s="553" t="s">
        <v>8</v>
      </c>
      <c r="K4" s="553" t="s">
        <v>9</v>
      </c>
      <c r="L4" s="553" t="s">
        <v>10</v>
      </c>
      <c r="M4" s="553" t="s">
        <v>11</v>
      </c>
      <c r="N4" s="295" t="s">
        <v>303</v>
      </c>
      <c r="Q4" s="50" t="s">
        <v>0</v>
      </c>
      <c r="R4" s="50" t="s">
        <v>1</v>
      </c>
      <c r="S4" s="50" t="s">
        <v>2</v>
      </c>
      <c r="T4" s="50" t="s">
        <v>3</v>
      </c>
      <c r="U4" s="50" t="s">
        <v>4</v>
      </c>
      <c r="V4" s="50" t="s">
        <v>5</v>
      </c>
      <c r="W4" s="50" t="s">
        <v>6</v>
      </c>
      <c r="X4" s="50" t="s">
        <v>7</v>
      </c>
      <c r="Y4" s="50" t="s">
        <v>8</v>
      </c>
      <c r="Z4" s="50" t="s">
        <v>9</v>
      </c>
      <c r="AA4" s="50" t="s">
        <v>10</v>
      </c>
      <c r="AB4" s="50" t="s">
        <v>11</v>
      </c>
      <c r="AC4" s="295" t="s">
        <v>303</v>
      </c>
      <c r="AE4" s="143"/>
      <c r="AF4" s="144" t="s">
        <v>0</v>
      </c>
      <c r="AG4" s="144" t="s">
        <v>1</v>
      </c>
      <c r="AH4" s="144" t="s">
        <v>2</v>
      </c>
      <c r="AI4" s="144" t="s">
        <v>3</v>
      </c>
      <c r="AJ4" s="144" t="s">
        <v>4</v>
      </c>
      <c r="AK4" s="144" t="s">
        <v>5</v>
      </c>
      <c r="AL4" s="145" t="s">
        <v>6</v>
      </c>
      <c r="AM4" s="145" t="s">
        <v>7</v>
      </c>
      <c r="AN4" s="145" t="s">
        <v>8</v>
      </c>
      <c r="AO4" s="145" t="s">
        <v>9</v>
      </c>
      <c r="AP4" s="145" t="s">
        <v>10</v>
      </c>
      <c r="AQ4" s="144" t="s">
        <v>11</v>
      </c>
      <c r="AR4" s="304" t="s">
        <v>303</v>
      </c>
      <c r="AT4" s="143"/>
      <c r="AU4" s="144" t="s">
        <v>0</v>
      </c>
      <c r="AV4" s="144" t="s">
        <v>1</v>
      </c>
      <c r="AW4" s="144" t="s">
        <v>2</v>
      </c>
      <c r="AX4" s="144" t="s">
        <v>3</v>
      </c>
      <c r="AY4" s="144" t="s">
        <v>4</v>
      </c>
      <c r="AZ4" s="144" t="s">
        <v>5</v>
      </c>
      <c r="BA4" s="145" t="s">
        <v>6</v>
      </c>
      <c r="BB4" s="145" t="s">
        <v>7</v>
      </c>
      <c r="BC4" s="145" t="s">
        <v>8</v>
      </c>
      <c r="BD4" s="145" t="s">
        <v>9</v>
      </c>
      <c r="BE4" s="145" t="s">
        <v>10</v>
      </c>
      <c r="BF4" s="145" t="s">
        <v>11</v>
      </c>
      <c r="BG4" s="146" t="s">
        <v>49</v>
      </c>
    </row>
    <row r="5" spans="1:59" x14ac:dyDescent="0.25">
      <c r="A5" s="38">
        <v>1929</v>
      </c>
      <c r="B5" s="534">
        <v>20.077000000000002</v>
      </c>
      <c r="C5" s="535">
        <v>28.73</v>
      </c>
      <c r="D5" s="535">
        <v>42.87</v>
      </c>
      <c r="E5" s="535">
        <v>46.326000000000001</v>
      </c>
      <c r="F5" s="535">
        <v>43.265000000000001</v>
      </c>
      <c r="G5" s="535">
        <v>35.857999999999997</v>
      </c>
      <c r="H5" s="535">
        <v>28.652000000000001</v>
      </c>
      <c r="I5" s="535">
        <v>25.631</v>
      </c>
      <c r="J5" s="535">
        <v>15.547000000000001</v>
      </c>
      <c r="K5" s="535">
        <v>36.875</v>
      </c>
      <c r="L5" s="535">
        <v>37.380000000000003</v>
      </c>
      <c r="M5" s="535">
        <v>31.542000000000002</v>
      </c>
      <c r="N5" s="296">
        <f>SUMPRODUCT(B5:M5,$AF$96:$AQ$96)/SUM($AU$96:$BF$96)</f>
        <v>32.743292349726779</v>
      </c>
      <c r="P5" s="305">
        <v>1929</v>
      </c>
      <c r="Q5" s="306"/>
      <c r="R5" s="306"/>
      <c r="S5" s="306"/>
      <c r="T5" s="306"/>
      <c r="U5" s="306"/>
      <c r="V5" s="306"/>
      <c r="W5" s="306"/>
      <c r="X5" s="306"/>
      <c r="Y5" s="306"/>
      <c r="Z5" s="306"/>
      <c r="AA5" s="306"/>
      <c r="AB5" s="306"/>
      <c r="AC5" s="307"/>
      <c r="AE5" s="147">
        <v>1929</v>
      </c>
      <c r="AF5" s="148">
        <f t="shared" ref="AF5:AQ20" si="0">MAX(B5, 0)</f>
        <v>20.077000000000002</v>
      </c>
      <c r="AG5" s="148">
        <f t="shared" si="0"/>
        <v>28.73</v>
      </c>
      <c r="AH5" s="148">
        <f t="shared" si="0"/>
        <v>42.87</v>
      </c>
      <c r="AI5" s="148">
        <f t="shared" si="0"/>
        <v>46.326000000000001</v>
      </c>
      <c r="AJ5" s="148">
        <f t="shared" si="0"/>
        <v>43.265000000000001</v>
      </c>
      <c r="AK5" s="148">
        <f t="shared" si="0"/>
        <v>35.857999999999997</v>
      </c>
      <c r="AL5" s="148">
        <f t="shared" si="0"/>
        <v>28.652000000000001</v>
      </c>
      <c r="AM5" s="148">
        <f t="shared" si="0"/>
        <v>25.631</v>
      </c>
      <c r="AN5" s="148">
        <f t="shared" si="0"/>
        <v>15.547000000000001</v>
      </c>
      <c r="AO5" s="148">
        <f t="shared" si="0"/>
        <v>36.875</v>
      </c>
      <c r="AP5" s="148">
        <f t="shared" si="0"/>
        <v>37.380000000000003</v>
      </c>
      <c r="AQ5" s="148">
        <f t="shared" si="0"/>
        <v>31.542000000000002</v>
      </c>
      <c r="AR5" s="150">
        <f>SUMPRODUCT(AF5:AQ5,$AF$96:$AQ$96)/SUM($AU$96:$BF$96)</f>
        <v>32.743292349726779</v>
      </c>
      <c r="AT5" s="147">
        <v>1929</v>
      </c>
      <c r="AU5" s="148">
        <f t="shared" ref="AU5:BF20" si="1">MAX(Q5, 0)</f>
        <v>0</v>
      </c>
      <c r="AV5" s="148">
        <f t="shared" si="1"/>
        <v>0</v>
      </c>
      <c r="AW5" s="148">
        <f t="shared" si="1"/>
        <v>0</v>
      </c>
      <c r="AX5" s="148">
        <f t="shared" si="1"/>
        <v>0</v>
      </c>
      <c r="AY5" s="148">
        <f t="shared" si="1"/>
        <v>0</v>
      </c>
      <c r="AZ5" s="148">
        <f t="shared" si="1"/>
        <v>0</v>
      </c>
      <c r="BA5" s="148">
        <f t="shared" si="1"/>
        <v>0</v>
      </c>
      <c r="BB5" s="148">
        <f t="shared" si="1"/>
        <v>0</v>
      </c>
      <c r="BC5" s="148">
        <f t="shared" si="1"/>
        <v>0</v>
      </c>
      <c r="BD5" s="148">
        <f t="shared" si="1"/>
        <v>0</v>
      </c>
      <c r="BE5" s="148">
        <f t="shared" si="1"/>
        <v>0</v>
      </c>
      <c r="BF5" s="148">
        <f t="shared" si="1"/>
        <v>0</v>
      </c>
      <c r="BG5" s="149"/>
    </row>
    <row r="6" spans="1:59" x14ac:dyDescent="0.25">
      <c r="A6" s="38">
        <v>1930</v>
      </c>
      <c r="B6" s="536">
        <v>26.678000000000001</v>
      </c>
      <c r="C6" s="537">
        <v>34.130000000000003</v>
      </c>
      <c r="D6" s="537">
        <v>46.164999999999999</v>
      </c>
      <c r="E6" s="537">
        <v>44.856000000000002</v>
      </c>
      <c r="F6" s="537">
        <v>41.064</v>
      </c>
      <c r="G6" s="537">
        <v>36.604999999999997</v>
      </c>
      <c r="H6" s="537">
        <v>25.295999999999999</v>
      </c>
      <c r="I6" s="537">
        <v>22.231000000000002</v>
      </c>
      <c r="J6" s="537">
        <v>20.291</v>
      </c>
      <c r="K6" s="537">
        <v>31.632999999999999</v>
      </c>
      <c r="L6" s="537">
        <v>36.371000000000002</v>
      </c>
      <c r="M6" s="537">
        <v>31.771999999999998</v>
      </c>
      <c r="N6" s="150">
        <f t="shared" ref="N6:N69" si="2">SUMPRODUCT(B6:M6,$AF$96:$AQ$96)/SUM($AU$96:$BF$96)</f>
        <v>33.104185450819678</v>
      </c>
      <c r="P6" s="308">
        <v>1930</v>
      </c>
      <c r="Q6" s="309"/>
      <c r="R6" s="309"/>
      <c r="S6" s="309"/>
      <c r="T6" s="309"/>
      <c r="U6" s="309"/>
      <c r="V6" s="309"/>
      <c r="W6" s="309"/>
      <c r="X6" s="309"/>
      <c r="Y6" s="309"/>
      <c r="Z6" s="309"/>
      <c r="AA6" s="309"/>
      <c r="AB6" s="309"/>
      <c r="AC6" s="310"/>
      <c r="AE6" s="147">
        <v>1930</v>
      </c>
      <c r="AF6" s="148">
        <f t="shared" si="0"/>
        <v>26.678000000000001</v>
      </c>
      <c r="AG6" s="148">
        <f t="shared" si="0"/>
        <v>34.130000000000003</v>
      </c>
      <c r="AH6" s="148">
        <f t="shared" si="0"/>
        <v>46.164999999999999</v>
      </c>
      <c r="AI6" s="148">
        <f t="shared" si="0"/>
        <v>44.856000000000002</v>
      </c>
      <c r="AJ6" s="148">
        <f t="shared" si="0"/>
        <v>41.064</v>
      </c>
      <c r="AK6" s="148">
        <f t="shared" si="0"/>
        <v>36.604999999999997</v>
      </c>
      <c r="AL6" s="148">
        <f t="shared" si="0"/>
        <v>25.295999999999999</v>
      </c>
      <c r="AM6" s="148">
        <f t="shared" si="0"/>
        <v>22.231000000000002</v>
      </c>
      <c r="AN6" s="148">
        <f t="shared" si="0"/>
        <v>20.291</v>
      </c>
      <c r="AO6" s="148">
        <f t="shared" si="0"/>
        <v>31.632999999999999</v>
      </c>
      <c r="AP6" s="148">
        <f t="shared" si="0"/>
        <v>36.371000000000002</v>
      </c>
      <c r="AQ6" s="148">
        <f t="shared" si="0"/>
        <v>31.771999999999998</v>
      </c>
      <c r="AR6" s="150">
        <f t="shared" ref="AR6:AR69" si="3">SUMPRODUCT(AF6:AQ6,$AF$96:$AQ$96)/SUM($AU$96:$BF$96)</f>
        <v>33.104185450819678</v>
      </c>
      <c r="AT6" s="147">
        <v>1930</v>
      </c>
      <c r="AU6" s="148">
        <f t="shared" si="1"/>
        <v>0</v>
      </c>
      <c r="AV6" s="148">
        <f t="shared" si="1"/>
        <v>0</v>
      </c>
      <c r="AW6" s="148">
        <f t="shared" si="1"/>
        <v>0</v>
      </c>
      <c r="AX6" s="148">
        <f t="shared" si="1"/>
        <v>0</v>
      </c>
      <c r="AY6" s="148">
        <f t="shared" si="1"/>
        <v>0</v>
      </c>
      <c r="AZ6" s="148">
        <f t="shared" si="1"/>
        <v>0</v>
      </c>
      <c r="BA6" s="148">
        <f t="shared" si="1"/>
        <v>0</v>
      </c>
      <c r="BB6" s="148">
        <f t="shared" si="1"/>
        <v>0</v>
      </c>
      <c r="BC6" s="148">
        <f t="shared" si="1"/>
        <v>0</v>
      </c>
      <c r="BD6" s="148">
        <f>MAX(Z6, 0)</f>
        <v>0</v>
      </c>
      <c r="BE6" s="148">
        <f t="shared" si="1"/>
        <v>0</v>
      </c>
      <c r="BF6" s="148">
        <f t="shared" si="1"/>
        <v>0</v>
      </c>
      <c r="BG6" s="149"/>
    </row>
    <row r="7" spans="1:59" x14ac:dyDescent="0.25">
      <c r="A7" s="38">
        <v>1931</v>
      </c>
      <c r="B7" s="536">
        <v>25.076000000000001</v>
      </c>
      <c r="C7" s="537">
        <v>32.527000000000001</v>
      </c>
      <c r="D7" s="537">
        <v>43.786000000000001</v>
      </c>
      <c r="E7" s="537">
        <v>45.895000000000003</v>
      </c>
      <c r="F7" s="537">
        <v>46.591000000000001</v>
      </c>
      <c r="G7" s="537">
        <v>38.414999999999999</v>
      </c>
      <c r="H7" s="537">
        <v>30.867999999999999</v>
      </c>
      <c r="I7" s="537">
        <v>26.699000000000002</v>
      </c>
      <c r="J7" s="537">
        <v>27.300999999999998</v>
      </c>
      <c r="K7" s="537">
        <v>37.697000000000003</v>
      </c>
      <c r="L7" s="537">
        <v>39.493000000000002</v>
      </c>
      <c r="M7" s="537">
        <v>34.433</v>
      </c>
      <c r="N7" s="150">
        <f t="shared" si="2"/>
        <v>35.720367941712205</v>
      </c>
      <c r="P7" s="308">
        <v>1931</v>
      </c>
      <c r="Q7" s="309"/>
      <c r="R7" s="309"/>
      <c r="S7" s="309"/>
      <c r="T7" s="309"/>
      <c r="U7" s="309"/>
      <c r="V7" s="309"/>
      <c r="W7" s="309"/>
      <c r="X7" s="309"/>
      <c r="Y7" s="309"/>
      <c r="Z7" s="309"/>
      <c r="AA7" s="309"/>
      <c r="AB7" s="309"/>
      <c r="AC7" s="310"/>
      <c r="AE7" s="147">
        <v>1931</v>
      </c>
      <c r="AF7" s="148">
        <f t="shared" si="0"/>
        <v>25.076000000000001</v>
      </c>
      <c r="AG7" s="148">
        <f t="shared" si="0"/>
        <v>32.527000000000001</v>
      </c>
      <c r="AH7" s="148">
        <f t="shared" si="0"/>
        <v>43.786000000000001</v>
      </c>
      <c r="AI7" s="148">
        <f t="shared" si="0"/>
        <v>45.895000000000003</v>
      </c>
      <c r="AJ7" s="148">
        <f t="shared" si="0"/>
        <v>46.591000000000001</v>
      </c>
      <c r="AK7" s="148">
        <f t="shared" si="0"/>
        <v>38.414999999999999</v>
      </c>
      <c r="AL7" s="148">
        <f t="shared" si="0"/>
        <v>30.867999999999999</v>
      </c>
      <c r="AM7" s="148">
        <f t="shared" si="0"/>
        <v>26.699000000000002</v>
      </c>
      <c r="AN7" s="148">
        <f t="shared" si="0"/>
        <v>27.300999999999998</v>
      </c>
      <c r="AO7" s="148">
        <f t="shared" si="0"/>
        <v>37.697000000000003</v>
      </c>
      <c r="AP7" s="148">
        <f t="shared" si="0"/>
        <v>39.493000000000002</v>
      </c>
      <c r="AQ7" s="148">
        <f t="shared" si="0"/>
        <v>34.433</v>
      </c>
      <c r="AR7" s="150">
        <f t="shared" si="3"/>
        <v>35.720367941712205</v>
      </c>
      <c r="AT7" s="147">
        <v>1931</v>
      </c>
      <c r="AU7" s="148">
        <f t="shared" si="1"/>
        <v>0</v>
      </c>
      <c r="AV7" s="148">
        <f t="shared" si="1"/>
        <v>0</v>
      </c>
      <c r="AW7" s="148">
        <f t="shared" si="1"/>
        <v>0</v>
      </c>
      <c r="AX7" s="148">
        <f t="shared" si="1"/>
        <v>0</v>
      </c>
      <c r="AY7" s="148">
        <f t="shared" si="1"/>
        <v>0</v>
      </c>
      <c r="AZ7" s="148">
        <f t="shared" si="1"/>
        <v>0</v>
      </c>
      <c r="BA7" s="148">
        <f t="shared" si="1"/>
        <v>0</v>
      </c>
      <c r="BB7" s="148">
        <f t="shared" si="1"/>
        <v>0</v>
      </c>
      <c r="BC7" s="148">
        <f t="shared" si="1"/>
        <v>0</v>
      </c>
      <c r="BD7" s="148">
        <f t="shared" si="1"/>
        <v>0</v>
      </c>
      <c r="BE7" s="148">
        <f t="shared" si="1"/>
        <v>0</v>
      </c>
      <c r="BF7" s="148">
        <f t="shared" si="1"/>
        <v>0</v>
      </c>
      <c r="BG7" s="149"/>
    </row>
    <row r="8" spans="1:59" x14ac:dyDescent="0.25">
      <c r="A8" s="38">
        <v>1932</v>
      </c>
      <c r="B8" s="536">
        <v>27.091999999999999</v>
      </c>
      <c r="C8" s="537">
        <v>31.167000000000002</v>
      </c>
      <c r="D8" s="537">
        <v>43.225000000000001</v>
      </c>
      <c r="E8" s="537">
        <v>44.728999999999999</v>
      </c>
      <c r="F8" s="537">
        <v>54.16</v>
      </c>
      <c r="G8" s="537">
        <v>29.356999999999999</v>
      </c>
      <c r="H8" s="537">
        <v>9.1199999999999992</v>
      </c>
      <c r="I8" s="537">
        <v>8.5269999999999992</v>
      </c>
      <c r="J8" s="537">
        <v>-0.51600000000000001</v>
      </c>
      <c r="K8" s="537">
        <v>27.321999999999999</v>
      </c>
      <c r="L8" s="537">
        <v>36.673000000000002</v>
      </c>
      <c r="M8" s="537">
        <v>30.113</v>
      </c>
      <c r="N8" s="150">
        <f t="shared" si="2"/>
        <v>28.393197859744987</v>
      </c>
      <c r="P8" s="308">
        <v>1932</v>
      </c>
      <c r="Q8" s="309"/>
      <c r="R8" s="309"/>
      <c r="S8" s="309"/>
      <c r="T8" s="309"/>
      <c r="U8" s="309"/>
      <c r="V8" s="309"/>
      <c r="W8" s="309"/>
      <c r="X8" s="309"/>
      <c r="Y8" s="309"/>
      <c r="Z8" s="309"/>
      <c r="AA8" s="309"/>
      <c r="AB8" s="309"/>
      <c r="AC8" s="310"/>
      <c r="AE8" s="147">
        <v>1932</v>
      </c>
      <c r="AF8" s="148">
        <f t="shared" si="0"/>
        <v>27.091999999999999</v>
      </c>
      <c r="AG8" s="148">
        <f t="shared" si="0"/>
        <v>31.167000000000002</v>
      </c>
      <c r="AH8" s="148">
        <f t="shared" si="0"/>
        <v>43.225000000000001</v>
      </c>
      <c r="AI8" s="148">
        <f t="shared" si="0"/>
        <v>44.728999999999999</v>
      </c>
      <c r="AJ8" s="148">
        <f t="shared" si="0"/>
        <v>54.16</v>
      </c>
      <c r="AK8" s="148">
        <f t="shared" si="0"/>
        <v>29.356999999999999</v>
      </c>
      <c r="AL8" s="148">
        <f t="shared" si="0"/>
        <v>9.1199999999999992</v>
      </c>
      <c r="AM8" s="148">
        <f t="shared" si="0"/>
        <v>8.5269999999999992</v>
      </c>
      <c r="AN8" s="148">
        <f t="shared" si="0"/>
        <v>0</v>
      </c>
      <c r="AO8" s="148">
        <f t="shared" si="0"/>
        <v>27.321999999999999</v>
      </c>
      <c r="AP8" s="148">
        <f t="shared" si="0"/>
        <v>36.673000000000002</v>
      </c>
      <c r="AQ8" s="148">
        <f t="shared" si="0"/>
        <v>30.113</v>
      </c>
      <c r="AR8" s="150">
        <f t="shared" si="3"/>
        <v>28.435492941712198</v>
      </c>
      <c r="AT8" s="147">
        <v>1932</v>
      </c>
      <c r="AU8" s="148">
        <f t="shared" si="1"/>
        <v>0</v>
      </c>
      <c r="AV8" s="148">
        <f t="shared" si="1"/>
        <v>0</v>
      </c>
      <c r="AW8" s="148">
        <f t="shared" si="1"/>
        <v>0</v>
      </c>
      <c r="AX8" s="148">
        <f t="shared" si="1"/>
        <v>0</v>
      </c>
      <c r="AY8" s="148">
        <f t="shared" si="1"/>
        <v>0</v>
      </c>
      <c r="AZ8" s="148">
        <f t="shared" si="1"/>
        <v>0</v>
      </c>
      <c r="BA8" s="148">
        <f t="shared" si="1"/>
        <v>0</v>
      </c>
      <c r="BB8" s="148">
        <f t="shared" si="1"/>
        <v>0</v>
      </c>
      <c r="BC8" s="148">
        <f t="shared" si="1"/>
        <v>0</v>
      </c>
      <c r="BD8" s="148">
        <f t="shared" si="1"/>
        <v>0</v>
      </c>
      <c r="BE8" s="148">
        <f t="shared" si="1"/>
        <v>0</v>
      </c>
      <c r="BF8" s="148">
        <f t="shared" si="1"/>
        <v>0</v>
      </c>
      <c r="BG8" s="149"/>
    </row>
    <row r="9" spans="1:59" x14ac:dyDescent="0.25">
      <c r="A9" s="38">
        <v>1933</v>
      </c>
      <c r="B9" s="536">
        <v>23.43</v>
      </c>
      <c r="C9" s="537">
        <v>32.651000000000003</v>
      </c>
      <c r="D9" s="537">
        <v>34.710999999999999</v>
      </c>
      <c r="E9" s="537">
        <v>29.504000000000001</v>
      </c>
      <c r="F9" s="537">
        <v>31.277999999999999</v>
      </c>
      <c r="G9" s="537">
        <v>30.09</v>
      </c>
      <c r="H9" s="537">
        <v>19.539000000000001</v>
      </c>
      <c r="I9" s="537">
        <v>15.521000000000001</v>
      </c>
      <c r="J9" s="537">
        <v>-10.654999999999999</v>
      </c>
      <c r="K9" s="537">
        <v>9.8770000000000007</v>
      </c>
      <c r="L9" s="537">
        <v>25.489000000000001</v>
      </c>
      <c r="M9" s="537">
        <v>28.858000000000001</v>
      </c>
      <c r="N9" s="150">
        <f t="shared" si="2"/>
        <v>22.530712317850639</v>
      </c>
      <c r="P9" s="308">
        <v>1933</v>
      </c>
      <c r="Q9" s="309"/>
      <c r="R9" s="309"/>
      <c r="S9" s="309"/>
      <c r="T9" s="309"/>
      <c r="U9" s="309"/>
      <c r="V9" s="309"/>
      <c r="W9" s="309"/>
      <c r="X9" s="309"/>
      <c r="Y9" s="309"/>
      <c r="Z9" s="309"/>
      <c r="AA9" s="309"/>
      <c r="AB9" s="309"/>
      <c r="AC9" s="310"/>
      <c r="AE9" s="147">
        <v>1933</v>
      </c>
      <c r="AF9" s="148">
        <f t="shared" si="0"/>
        <v>23.43</v>
      </c>
      <c r="AG9" s="148">
        <f t="shared" si="0"/>
        <v>32.651000000000003</v>
      </c>
      <c r="AH9" s="148">
        <f t="shared" si="0"/>
        <v>34.710999999999999</v>
      </c>
      <c r="AI9" s="148">
        <f t="shared" si="0"/>
        <v>29.504000000000001</v>
      </c>
      <c r="AJ9" s="148">
        <f t="shared" si="0"/>
        <v>31.277999999999999</v>
      </c>
      <c r="AK9" s="148">
        <f t="shared" si="0"/>
        <v>30.09</v>
      </c>
      <c r="AL9" s="148">
        <f t="shared" si="0"/>
        <v>19.539000000000001</v>
      </c>
      <c r="AM9" s="148">
        <f t="shared" si="0"/>
        <v>15.521000000000001</v>
      </c>
      <c r="AN9" s="148">
        <f t="shared" si="0"/>
        <v>0</v>
      </c>
      <c r="AO9" s="148">
        <f t="shared" si="0"/>
        <v>9.8770000000000007</v>
      </c>
      <c r="AP9" s="148">
        <f t="shared" si="0"/>
        <v>25.489000000000001</v>
      </c>
      <c r="AQ9" s="148">
        <f t="shared" si="0"/>
        <v>28.858000000000001</v>
      </c>
      <c r="AR9" s="150">
        <f t="shared" si="3"/>
        <v>23.404072973588345</v>
      </c>
      <c r="AT9" s="147">
        <v>1933</v>
      </c>
      <c r="AU9" s="148">
        <f t="shared" si="1"/>
        <v>0</v>
      </c>
      <c r="AV9" s="148">
        <f t="shared" si="1"/>
        <v>0</v>
      </c>
      <c r="AW9" s="148">
        <f t="shared" si="1"/>
        <v>0</v>
      </c>
      <c r="AX9" s="148">
        <f t="shared" si="1"/>
        <v>0</v>
      </c>
      <c r="AY9" s="148">
        <f t="shared" si="1"/>
        <v>0</v>
      </c>
      <c r="AZ9" s="148">
        <f t="shared" si="1"/>
        <v>0</v>
      </c>
      <c r="BA9" s="148">
        <f t="shared" si="1"/>
        <v>0</v>
      </c>
      <c r="BB9" s="148">
        <f t="shared" si="1"/>
        <v>0</v>
      </c>
      <c r="BC9" s="148">
        <f t="shared" si="1"/>
        <v>0</v>
      </c>
      <c r="BD9" s="148">
        <f t="shared" si="1"/>
        <v>0</v>
      </c>
      <c r="BE9" s="148">
        <f t="shared" si="1"/>
        <v>0</v>
      </c>
      <c r="BF9" s="148">
        <f t="shared" si="1"/>
        <v>0</v>
      </c>
      <c r="BG9" s="149"/>
    </row>
    <row r="10" spans="1:59" x14ac:dyDescent="0.25">
      <c r="A10" s="38">
        <v>1934</v>
      </c>
      <c r="B10" s="536">
        <v>13.601000000000001</v>
      </c>
      <c r="C10" s="537">
        <v>15.669</v>
      </c>
      <c r="D10" s="537">
        <v>20.859000000000002</v>
      </c>
      <c r="E10" s="537">
        <v>7.9050000000000002</v>
      </c>
      <c r="F10" s="537">
        <v>15.965999999999999</v>
      </c>
      <c r="G10" s="537">
        <v>19.757999999999999</v>
      </c>
      <c r="H10" s="537">
        <v>1.581</v>
      </c>
      <c r="I10" s="537">
        <v>4.3559999999999999</v>
      </c>
      <c r="J10" s="537">
        <v>9.5559999999999992</v>
      </c>
      <c r="K10" s="537">
        <v>35.280999999999999</v>
      </c>
      <c r="L10" s="537">
        <v>38.421999999999997</v>
      </c>
      <c r="M10" s="537">
        <v>32.661999999999999</v>
      </c>
      <c r="N10" s="150">
        <f t="shared" si="2"/>
        <v>18.012365095628422</v>
      </c>
      <c r="P10" s="308">
        <v>1934</v>
      </c>
      <c r="Q10" s="309"/>
      <c r="R10" s="309"/>
      <c r="S10" s="309"/>
      <c r="T10" s="309"/>
      <c r="U10" s="309"/>
      <c r="V10" s="309"/>
      <c r="W10" s="309"/>
      <c r="X10" s="309"/>
      <c r="Y10" s="309"/>
      <c r="Z10" s="309"/>
      <c r="AA10" s="309"/>
      <c r="AB10" s="309"/>
      <c r="AC10" s="310"/>
      <c r="AE10" s="147">
        <v>1934</v>
      </c>
      <c r="AF10" s="148">
        <f t="shared" si="0"/>
        <v>13.601000000000001</v>
      </c>
      <c r="AG10" s="148">
        <f t="shared" si="0"/>
        <v>15.669</v>
      </c>
      <c r="AH10" s="148">
        <f t="shared" si="0"/>
        <v>20.859000000000002</v>
      </c>
      <c r="AI10" s="148">
        <f t="shared" si="0"/>
        <v>7.9050000000000002</v>
      </c>
      <c r="AJ10" s="148">
        <f t="shared" si="0"/>
        <v>15.965999999999999</v>
      </c>
      <c r="AK10" s="148">
        <f t="shared" si="0"/>
        <v>19.757999999999999</v>
      </c>
      <c r="AL10" s="148">
        <f t="shared" si="0"/>
        <v>1.581</v>
      </c>
      <c r="AM10" s="148">
        <f t="shared" si="0"/>
        <v>4.3559999999999999</v>
      </c>
      <c r="AN10" s="148">
        <f t="shared" si="0"/>
        <v>9.5559999999999992</v>
      </c>
      <c r="AO10" s="148">
        <f t="shared" si="0"/>
        <v>35.280999999999999</v>
      </c>
      <c r="AP10" s="148">
        <f t="shared" si="0"/>
        <v>38.421999999999997</v>
      </c>
      <c r="AQ10" s="148">
        <f t="shared" si="0"/>
        <v>32.661999999999999</v>
      </c>
      <c r="AR10" s="150">
        <f t="shared" si="3"/>
        <v>18.012365095628422</v>
      </c>
      <c r="AT10" s="147">
        <v>1934</v>
      </c>
      <c r="AU10" s="148">
        <f t="shared" si="1"/>
        <v>0</v>
      </c>
      <c r="AV10" s="148">
        <f t="shared" si="1"/>
        <v>0</v>
      </c>
      <c r="AW10" s="148">
        <f t="shared" si="1"/>
        <v>0</v>
      </c>
      <c r="AX10" s="148">
        <f t="shared" si="1"/>
        <v>0</v>
      </c>
      <c r="AY10" s="148">
        <f t="shared" si="1"/>
        <v>0</v>
      </c>
      <c r="AZ10" s="148">
        <f t="shared" si="1"/>
        <v>0</v>
      </c>
      <c r="BA10" s="148">
        <f t="shared" si="1"/>
        <v>0</v>
      </c>
      <c r="BB10" s="148">
        <f t="shared" si="1"/>
        <v>0</v>
      </c>
      <c r="BC10" s="148">
        <f t="shared" si="1"/>
        <v>0</v>
      </c>
      <c r="BD10" s="148">
        <f t="shared" si="1"/>
        <v>0</v>
      </c>
      <c r="BE10" s="148">
        <f t="shared" si="1"/>
        <v>0</v>
      </c>
      <c r="BF10" s="148">
        <f t="shared" si="1"/>
        <v>0</v>
      </c>
      <c r="BG10" s="149"/>
    </row>
    <row r="11" spans="1:59" x14ac:dyDescent="0.25">
      <c r="A11" s="38">
        <v>1935</v>
      </c>
      <c r="B11" s="536">
        <v>23.148</v>
      </c>
      <c r="C11" s="537">
        <v>30.861000000000001</v>
      </c>
      <c r="D11" s="537">
        <v>40.040999999999997</v>
      </c>
      <c r="E11" s="537">
        <v>29.507000000000001</v>
      </c>
      <c r="F11" s="537">
        <v>29.786999999999999</v>
      </c>
      <c r="G11" s="537">
        <v>29.053000000000001</v>
      </c>
      <c r="H11" s="537">
        <v>23.120999999999999</v>
      </c>
      <c r="I11" s="537">
        <v>14.406000000000001</v>
      </c>
      <c r="J11" s="537">
        <v>8.6739999999999995</v>
      </c>
      <c r="K11" s="537">
        <v>20.832999999999998</v>
      </c>
      <c r="L11" s="537">
        <v>29.821999999999999</v>
      </c>
      <c r="M11" s="537">
        <v>28.286000000000001</v>
      </c>
      <c r="N11" s="150">
        <f t="shared" si="2"/>
        <v>25.637345173041894</v>
      </c>
      <c r="P11" s="308">
        <v>1935</v>
      </c>
      <c r="Q11" s="309"/>
      <c r="R11" s="309"/>
      <c r="S11" s="309"/>
      <c r="T11" s="309"/>
      <c r="U11" s="309"/>
      <c r="V11" s="309"/>
      <c r="W11" s="309"/>
      <c r="X11" s="309"/>
      <c r="Y11" s="309"/>
      <c r="Z11" s="309"/>
      <c r="AA11" s="309"/>
      <c r="AB11" s="309"/>
      <c r="AC11" s="310"/>
      <c r="AE11" s="147">
        <v>1935</v>
      </c>
      <c r="AF11" s="148">
        <f t="shared" si="0"/>
        <v>23.148</v>
      </c>
      <c r="AG11" s="148">
        <f t="shared" si="0"/>
        <v>30.861000000000001</v>
      </c>
      <c r="AH11" s="148">
        <f t="shared" si="0"/>
        <v>40.040999999999997</v>
      </c>
      <c r="AI11" s="148">
        <f t="shared" si="0"/>
        <v>29.507000000000001</v>
      </c>
      <c r="AJ11" s="148">
        <f t="shared" si="0"/>
        <v>29.786999999999999</v>
      </c>
      <c r="AK11" s="148">
        <f t="shared" si="0"/>
        <v>29.053000000000001</v>
      </c>
      <c r="AL11" s="148">
        <f t="shared" si="0"/>
        <v>23.120999999999999</v>
      </c>
      <c r="AM11" s="148">
        <f t="shared" si="0"/>
        <v>14.406000000000001</v>
      </c>
      <c r="AN11" s="148">
        <f t="shared" si="0"/>
        <v>8.6739999999999995</v>
      </c>
      <c r="AO11" s="148">
        <f t="shared" si="0"/>
        <v>20.832999999999998</v>
      </c>
      <c r="AP11" s="148">
        <f t="shared" si="0"/>
        <v>29.821999999999999</v>
      </c>
      <c r="AQ11" s="148">
        <f t="shared" si="0"/>
        <v>28.286000000000001</v>
      </c>
      <c r="AR11" s="150">
        <f t="shared" si="3"/>
        <v>25.637345173041894</v>
      </c>
      <c r="AT11" s="147">
        <v>1935</v>
      </c>
      <c r="AU11" s="148">
        <f t="shared" si="1"/>
        <v>0</v>
      </c>
      <c r="AV11" s="148">
        <f t="shared" si="1"/>
        <v>0</v>
      </c>
      <c r="AW11" s="148">
        <f t="shared" si="1"/>
        <v>0</v>
      </c>
      <c r="AX11" s="148">
        <f t="shared" si="1"/>
        <v>0</v>
      </c>
      <c r="AY11" s="148">
        <f t="shared" si="1"/>
        <v>0</v>
      </c>
      <c r="AZ11" s="148">
        <f t="shared" si="1"/>
        <v>0</v>
      </c>
      <c r="BA11" s="148">
        <f t="shared" si="1"/>
        <v>0</v>
      </c>
      <c r="BB11" s="148">
        <f t="shared" si="1"/>
        <v>0</v>
      </c>
      <c r="BC11" s="148">
        <f t="shared" si="1"/>
        <v>0</v>
      </c>
      <c r="BD11" s="148">
        <f t="shared" si="1"/>
        <v>0</v>
      </c>
      <c r="BE11" s="148">
        <f t="shared" si="1"/>
        <v>0</v>
      </c>
      <c r="BF11" s="148">
        <f t="shared" si="1"/>
        <v>0</v>
      </c>
      <c r="BG11" s="149"/>
    </row>
    <row r="12" spans="1:59" x14ac:dyDescent="0.25">
      <c r="A12" s="38">
        <v>1936</v>
      </c>
      <c r="B12" s="536">
        <v>24.497</v>
      </c>
      <c r="C12" s="537">
        <v>32.328000000000003</v>
      </c>
      <c r="D12" s="537">
        <v>44.433999999999997</v>
      </c>
      <c r="E12" s="537">
        <v>46.02</v>
      </c>
      <c r="F12" s="537">
        <v>46.03</v>
      </c>
      <c r="G12" s="537">
        <v>34.252000000000002</v>
      </c>
      <c r="H12" s="537">
        <v>18.085000000000001</v>
      </c>
      <c r="I12" s="537">
        <v>3.258</v>
      </c>
      <c r="J12" s="537">
        <v>3.351</v>
      </c>
      <c r="K12" s="537">
        <v>25.891999999999999</v>
      </c>
      <c r="L12" s="537">
        <v>37.951000000000001</v>
      </c>
      <c r="M12" s="537">
        <v>34.353999999999999</v>
      </c>
      <c r="N12" s="150">
        <f t="shared" si="2"/>
        <v>29.190584244080146</v>
      </c>
      <c r="P12" s="308">
        <v>1936</v>
      </c>
      <c r="Q12" s="309"/>
      <c r="R12" s="309"/>
      <c r="S12" s="309"/>
      <c r="T12" s="309"/>
      <c r="U12" s="309"/>
      <c r="V12" s="309"/>
      <c r="W12" s="309"/>
      <c r="X12" s="309"/>
      <c r="Y12" s="309"/>
      <c r="Z12" s="309"/>
      <c r="AA12" s="309"/>
      <c r="AB12" s="309"/>
      <c r="AC12" s="310"/>
      <c r="AE12" s="147">
        <v>1936</v>
      </c>
      <c r="AF12" s="148">
        <f t="shared" si="0"/>
        <v>24.497</v>
      </c>
      <c r="AG12" s="148">
        <f t="shared" si="0"/>
        <v>32.328000000000003</v>
      </c>
      <c r="AH12" s="148">
        <f t="shared" si="0"/>
        <v>44.433999999999997</v>
      </c>
      <c r="AI12" s="148">
        <f t="shared" si="0"/>
        <v>46.02</v>
      </c>
      <c r="AJ12" s="148">
        <f t="shared" si="0"/>
        <v>46.03</v>
      </c>
      <c r="AK12" s="148">
        <f t="shared" si="0"/>
        <v>34.252000000000002</v>
      </c>
      <c r="AL12" s="148">
        <f t="shared" si="0"/>
        <v>18.085000000000001</v>
      </c>
      <c r="AM12" s="148">
        <f t="shared" si="0"/>
        <v>3.258</v>
      </c>
      <c r="AN12" s="148">
        <f t="shared" si="0"/>
        <v>3.351</v>
      </c>
      <c r="AO12" s="148">
        <f t="shared" si="0"/>
        <v>25.891999999999999</v>
      </c>
      <c r="AP12" s="148">
        <f t="shared" si="0"/>
        <v>37.951000000000001</v>
      </c>
      <c r="AQ12" s="148">
        <f t="shared" si="0"/>
        <v>34.353999999999999</v>
      </c>
      <c r="AR12" s="150">
        <f t="shared" si="3"/>
        <v>29.190584244080146</v>
      </c>
      <c r="AT12" s="147">
        <v>1936</v>
      </c>
      <c r="AU12" s="148">
        <f t="shared" si="1"/>
        <v>0</v>
      </c>
      <c r="AV12" s="148">
        <f t="shared" si="1"/>
        <v>0</v>
      </c>
      <c r="AW12" s="148">
        <f t="shared" si="1"/>
        <v>0</v>
      </c>
      <c r="AX12" s="148">
        <f t="shared" si="1"/>
        <v>0</v>
      </c>
      <c r="AY12" s="148">
        <f t="shared" si="1"/>
        <v>0</v>
      </c>
      <c r="AZ12" s="148">
        <f t="shared" si="1"/>
        <v>0</v>
      </c>
      <c r="BA12" s="148">
        <f t="shared" si="1"/>
        <v>0</v>
      </c>
      <c r="BB12" s="148">
        <f t="shared" si="1"/>
        <v>0</v>
      </c>
      <c r="BC12" s="148">
        <f t="shared" si="1"/>
        <v>0</v>
      </c>
      <c r="BD12" s="148">
        <f t="shared" si="1"/>
        <v>0</v>
      </c>
      <c r="BE12" s="148">
        <f t="shared" si="1"/>
        <v>0</v>
      </c>
      <c r="BF12" s="148">
        <f t="shared" si="1"/>
        <v>0</v>
      </c>
      <c r="BG12" s="149"/>
    </row>
    <row r="13" spans="1:59" x14ac:dyDescent="0.25">
      <c r="A13" s="38">
        <v>1937</v>
      </c>
      <c r="B13" s="536">
        <v>26.597999999999999</v>
      </c>
      <c r="C13" s="537">
        <v>34.874000000000002</v>
      </c>
      <c r="D13" s="537">
        <v>44.360999999999997</v>
      </c>
      <c r="E13" s="537">
        <v>49.706000000000003</v>
      </c>
      <c r="F13" s="537">
        <v>54.984999999999999</v>
      </c>
      <c r="G13" s="537">
        <v>40.776000000000003</v>
      </c>
      <c r="H13" s="537">
        <v>27.283000000000001</v>
      </c>
      <c r="I13" s="537">
        <v>23.062000000000001</v>
      </c>
      <c r="J13" s="537">
        <v>15.786</v>
      </c>
      <c r="K13" s="537">
        <v>32.807000000000002</v>
      </c>
      <c r="L13" s="537">
        <v>39.258000000000003</v>
      </c>
      <c r="M13" s="537">
        <v>33.682000000000002</v>
      </c>
      <c r="N13" s="150">
        <f t="shared" si="2"/>
        <v>35.236822632058285</v>
      </c>
      <c r="P13" s="308">
        <v>1937</v>
      </c>
      <c r="Q13" s="309"/>
      <c r="R13" s="309"/>
      <c r="S13" s="309"/>
      <c r="T13" s="309"/>
      <c r="U13" s="309"/>
      <c r="V13" s="309"/>
      <c r="W13" s="309"/>
      <c r="X13" s="309"/>
      <c r="Y13" s="309"/>
      <c r="Z13" s="309"/>
      <c r="AA13" s="309"/>
      <c r="AB13" s="309"/>
      <c r="AC13" s="310"/>
      <c r="AE13" s="147">
        <v>1937</v>
      </c>
      <c r="AF13" s="148">
        <f t="shared" si="0"/>
        <v>26.597999999999999</v>
      </c>
      <c r="AG13" s="148">
        <f t="shared" si="0"/>
        <v>34.874000000000002</v>
      </c>
      <c r="AH13" s="148">
        <f t="shared" si="0"/>
        <v>44.360999999999997</v>
      </c>
      <c r="AI13" s="148">
        <f t="shared" si="0"/>
        <v>49.706000000000003</v>
      </c>
      <c r="AJ13" s="148">
        <f t="shared" si="0"/>
        <v>54.984999999999999</v>
      </c>
      <c r="AK13" s="148">
        <f t="shared" si="0"/>
        <v>40.776000000000003</v>
      </c>
      <c r="AL13" s="148">
        <f t="shared" si="0"/>
        <v>27.283000000000001</v>
      </c>
      <c r="AM13" s="148">
        <f t="shared" si="0"/>
        <v>23.062000000000001</v>
      </c>
      <c r="AN13" s="148">
        <f t="shared" si="0"/>
        <v>15.786</v>
      </c>
      <c r="AO13" s="148">
        <f t="shared" si="0"/>
        <v>32.807000000000002</v>
      </c>
      <c r="AP13" s="148">
        <f t="shared" si="0"/>
        <v>39.258000000000003</v>
      </c>
      <c r="AQ13" s="148">
        <f t="shared" si="0"/>
        <v>33.682000000000002</v>
      </c>
      <c r="AR13" s="150">
        <f t="shared" si="3"/>
        <v>35.236822632058285</v>
      </c>
      <c r="AT13" s="147">
        <v>1937</v>
      </c>
      <c r="AU13" s="148">
        <f t="shared" si="1"/>
        <v>0</v>
      </c>
      <c r="AV13" s="148">
        <f t="shared" si="1"/>
        <v>0</v>
      </c>
      <c r="AW13" s="148">
        <f t="shared" si="1"/>
        <v>0</v>
      </c>
      <c r="AX13" s="148">
        <f t="shared" si="1"/>
        <v>0</v>
      </c>
      <c r="AY13" s="148">
        <f t="shared" si="1"/>
        <v>0</v>
      </c>
      <c r="AZ13" s="148">
        <f t="shared" si="1"/>
        <v>0</v>
      </c>
      <c r="BA13" s="148">
        <f t="shared" si="1"/>
        <v>0</v>
      </c>
      <c r="BB13" s="148">
        <f t="shared" si="1"/>
        <v>0</v>
      </c>
      <c r="BC13" s="148">
        <f t="shared" si="1"/>
        <v>0</v>
      </c>
      <c r="BD13" s="148">
        <f t="shared" si="1"/>
        <v>0</v>
      </c>
      <c r="BE13" s="148">
        <f t="shared" si="1"/>
        <v>0</v>
      </c>
      <c r="BF13" s="148">
        <f t="shared" si="1"/>
        <v>0</v>
      </c>
      <c r="BG13" s="149"/>
    </row>
    <row r="14" spans="1:59" x14ac:dyDescent="0.25">
      <c r="A14" s="38">
        <v>1938</v>
      </c>
      <c r="B14" s="536">
        <v>24.782</v>
      </c>
      <c r="C14" s="537">
        <v>28.219000000000001</v>
      </c>
      <c r="D14" s="537">
        <v>39.948999999999998</v>
      </c>
      <c r="E14" s="537">
        <v>26.61</v>
      </c>
      <c r="F14" s="537">
        <v>34.841000000000001</v>
      </c>
      <c r="G14" s="537">
        <v>24.66</v>
      </c>
      <c r="H14" s="537">
        <v>6.3449999999999998</v>
      </c>
      <c r="I14" s="537">
        <v>6.6989999999999998</v>
      </c>
      <c r="J14" s="537">
        <v>5.3609999999999998</v>
      </c>
      <c r="K14" s="537">
        <v>21.542000000000002</v>
      </c>
      <c r="L14" s="537">
        <v>36.777000000000001</v>
      </c>
      <c r="M14" s="537">
        <v>31.181000000000001</v>
      </c>
      <c r="N14" s="150">
        <f t="shared" si="2"/>
        <v>23.921601889799639</v>
      </c>
      <c r="P14" s="308">
        <v>1938</v>
      </c>
      <c r="Q14" s="309"/>
      <c r="R14" s="309"/>
      <c r="S14" s="309"/>
      <c r="T14" s="309"/>
      <c r="U14" s="309"/>
      <c r="V14" s="309"/>
      <c r="W14" s="309"/>
      <c r="X14" s="309"/>
      <c r="Y14" s="309"/>
      <c r="Z14" s="309"/>
      <c r="AA14" s="309"/>
      <c r="AB14" s="309"/>
      <c r="AC14" s="310"/>
      <c r="AE14" s="147">
        <v>1938</v>
      </c>
      <c r="AF14" s="148">
        <f t="shared" si="0"/>
        <v>24.782</v>
      </c>
      <c r="AG14" s="148">
        <f t="shared" si="0"/>
        <v>28.219000000000001</v>
      </c>
      <c r="AH14" s="148">
        <f t="shared" si="0"/>
        <v>39.948999999999998</v>
      </c>
      <c r="AI14" s="148">
        <f t="shared" si="0"/>
        <v>26.61</v>
      </c>
      <c r="AJ14" s="148">
        <f t="shared" si="0"/>
        <v>34.841000000000001</v>
      </c>
      <c r="AK14" s="148">
        <f t="shared" si="0"/>
        <v>24.66</v>
      </c>
      <c r="AL14" s="148">
        <f t="shared" si="0"/>
        <v>6.3449999999999998</v>
      </c>
      <c r="AM14" s="148">
        <f t="shared" si="0"/>
        <v>6.6989999999999998</v>
      </c>
      <c r="AN14" s="148">
        <f t="shared" si="0"/>
        <v>5.3609999999999998</v>
      </c>
      <c r="AO14" s="148">
        <f t="shared" si="0"/>
        <v>21.542000000000002</v>
      </c>
      <c r="AP14" s="148">
        <f t="shared" si="0"/>
        <v>36.777000000000001</v>
      </c>
      <c r="AQ14" s="148">
        <f t="shared" si="0"/>
        <v>31.181000000000001</v>
      </c>
      <c r="AR14" s="150">
        <f t="shared" si="3"/>
        <v>23.921601889799639</v>
      </c>
      <c r="AT14" s="147">
        <v>1938</v>
      </c>
      <c r="AU14" s="148">
        <f t="shared" si="1"/>
        <v>0</v>
      </c>
      <c r="AV14" s="148">
        <f t="shared" si="1"/>
        <v>0</v>
      </c>
      <c r="AW14" s="148">
        <f t="shared" si="1"/>
        <v>0</v>
      </c>
      <c r="AX14" s="148">
        <f t="shared" si="1"/>
        <v>0</v>
      </c>
      <c r="AY14" s="148">
        <f t="shared" si="1"/>
        <v>0</v>
      </c>
      <c r="AZ14" s="148">
        <f t="shared" si="1"/>
        <v>0</v>
      </c>
      <c r="BA14" s="148">
        <f t="shared" si="1"/>
        <v>0</v>
      </c>
      <c r="BB14" s="148">
        <f t="shared" si="1"/>
        <v>0</v>
      </c>
      <c r="BC14" s="148">
        <f t="shared" si="1"/>
        <v>0</v>
      </c>
      <c r="BD14" s="148">
        <f t="shared" si="1"/>
        <v>0</v>
      </c>
      <c r="BE14" s="148">
        <f t="shared" si="1"/>
        <v>0</v>
      </c>
      <c r="BF14" s="148">
        <f t="shared" si="1"/>
        <v>0</v>
      </c>
      <c r="BG14" s="149"/>
    </row>
    <row r="15" spans="1:59" x14ac:dyDescent="0.25">
      <c r="A15" s="38">
        <v>1939</v>
      </c>
      <c r="B15" s="536">
        <v>26.550999999999998</v>
      </c>
      <c r="C15" s="537">
        <v>36.192999999999998</v>
      </c>
      <c r="D15" s="537">
        <v>46.392000000000003</v>
      </c>
      <c r="E15" s="537">
        <v>42.768000000000001</v>
      </c>
      <c r="F15" s="537">
        <v>38.468000000000004</v>
      </c>
      <c r="G15" s="537">
        <v>33.933</v>
      </c>
      <c r="H15" s="537">
        <v>20.805</v>
      </c>
      <c r="I15" s="537">
        <v>13.058999999999999</v>
      </c>
      <c r="J15" s="537">
        <v>17.498999999999999</v>
      </c>
      <c r="K15" s="537">
        <v>31.564</v>
      </c>
      <c r="L15" s="537">
        <v>38.576999999999998</v>
      </c>
      <c r="M15" s="537">
        <v>33.381999999999998</v>
      </c>
      <c r="N15" s="150">
        <f t="shared" si="2"/>
        <v>31.612568761384335</v>
      </c>
      <c r="P15" s="308">
        <v>1939</v>
      </c>
      <c r="Q15" s="309"/>
      <c r="R15" s="309"/>
      <c r="S15" s="309"/>
      <c r="T15" s="309"/>
      <c r="U15" s="309"/>
      <c r="V15" s="309"/>
      <c r="W15" s="309"/>
      <c r="X15" s="309"/>
      <c r="Y15" s="309"/>
      <c r="Z15" s="309"/>
      <c r="AA15" s="309"/>
      <c r="AB15" s="309"/>
      <c r="AC15" s="310"/>
      <c r="AE15" s="147">
        <v>1939</v>
      </c>
      <c r="AF15" s="148">
        <f t="shared" si="0"/>
        <v>26.550999999999998</v>
      </c>
      <c r="AG15" s="148">
        <f t="shared" si="0"/>
        <v>36.192999999999998</v>
      </c>
      <c r="AH15" s="148">
        <f t="shared" si="0"/>
        <v>46.392000000000003</v>
      </c>
      <c r="AI15" s="148">
        <f t="shared" si="0"/>
        <v>42.768000000000001</v>
      </c>
      <c r="AJ15" s="148">
        <f t="shared" si="0"/>
        <v>38.468000000000004</v>
      </c>
      <c r="AK15" s="148">
        <f t="shared" si="0"/>
        <v>33.933</v>
      </c>
      <c r="AL15" s="148">
        <f t="shared" si="0"/>
        <v>20.805</v>
      </c>
      <c r="AM15" s="148">
        <f t="shared" si="0"/>
        <v>13.058999999999999</v>
      </c>
      <c r="AN15" s="148">
        <f t="shared" si="0"/>
        <v>17.498999999999999</v>
      </c>
      <c r="AO15" s="148">
        <f t="shared" si="0"/>
        <v>31.564</v>
      </c>
      <c r="AP15" s="148">
        <f t="shared" si="0"/>
        <v>38.576999999999998</v>
      </c>
      <c r="AQ15" s="148">
        <f t="shared" si="0"/>
        <v>33.381999999999998</v>
      </c>
      <c r="AR15" s="150">
        <f t="shared" si="3"/>
        <v>31.612568761384335</v>
      </c>
      <c r="AT15" s="147">
        <v>1939</v>
      </c>
      <c r="AU15" s="148">
        <f t="shared" si="1"/>
        <v>0</v>
      </c>
      <c r="AV15" s="148">
        <f t="shared" si="1"/>
        <v>0</v>
      </c>
      <c r="AW15" s="148">
        <f t="shared" si="1"/>
        <v>0</v>
      </c>
      <c r="AX15" s="148">
        <f t="shared" si="1"/>
        <v>0</v>
      </c>
      <c r="AY15" s="148">
        <f t="shared" si="1"/>
        <v>0</v>
      </c>
      <c r="AZ15" s="148">
        <f t="shared" si="1"/>
        <v>0</v>
      </c>
      <c r="BA15" s="148">
        <f t="shared" si="1"/>
        <v>0</v>
      </c>
      <c r="BB15" s="148">
        <f t="shared" si="1"/>
        <v>0</v>
      </c>
      <c r="BC15" s="148">
        <f t="shared" si="1"/>
        <v>0</v>
      </c>
      <c r="BD15" s="148">
        <f t="shared" si="1"/>
        <v>0</v>
      </c>
      <c r="BE15" s="148">
        <f t="shared" si="1"/>
        <v>0</v>
      </c>
      <c r="BF15" s="148">
        <f t="shared" si="1"/>
        <v>0</v>
      </c>
      <c r="BG15" s="149"/>
    </row>
    <row r="16" spans="1:59" x14ac:dyDescent="0.25">
      <c r="A16" s="38">
        <v>1940</v>
      </c>
      <c r="B16" s="536">
        <v>26.015999999999998</v>
      </c>
      <c r="C16" s="537">
        <v>31.103000000000002</v>
      </c>
      <c r="D16" s="537">
        <v>42.405000000000001</v>
      </c>
      <c r="E16" s="537">
        <v>36.591999999999999</v>
      </c>
      <c r="F16" s="537">
        <v>39.134999999999998</v>
      </c>
      <c r="G16" s="537">
        <v>27.399000000000001</v>
      </c>
      <c r="H16" s="537">
        <v>19.547999999999998</v>
      </c>
      <c r="I16" s="537">
        <v>17.048999999999999</v>
      </c>
      <c r="J16" s="537">
        <v>19.443999999999999</v>
      </c>
      <c r="K16" s="537">
        <v>37.340000000000003</v>
      </c>
      <c r="L16" s="537">
        <v>41.182000000000002</v>
      </c>
      <c r="M16" s="537">
        <v>33.25</v>
      </c>
      <c r="N16" s="150">
        <f t="shared" si="2"/>
        <v>30.882219489981782</v>
      </c>
      <c r="P16" s="308">
        <v>1940</v>
      </c>
      <c r="Q16" s="309"/>
      <c r="R16" s="309"/>
      <c r="S16" s="309"/>
      <c r="T16" s="309"/>
      <c r="U16" s="309"/>
      <c r="V16" s="309"/>
      <c r="W16" s="309"/>
      <c r="X16" s="309"/>
      <c r="Y16" s="309"/>
      <c r="Z16" s="309"/>
      <c r="AA16" s="309"/>
      <c r="AB16" s="309"/>
      <c r="AC16" s="310"/>
      <c r="AE16" s="147">
        <v>1940</v>
      </c>
      <c r="AF16" s="148">
        <f t="shared" si="0"/>
        <v>26.015999999999998</v>
      </c>
      <c r="AG16" s="148">
        <f t="shared" si="0"/>
        <v>31.103000000000002</v>
      </c>
      <c r="AH16" s="148">
        <f t="shared" si="0"/>
        <v>42.405000000000001</v>
      </c>
      <c r="AI16" s="148">
        <f t="shared" si="0"/>
        <v>36.591999999999999</v>
      </c>
      <c r="AJ16" s="148">
        <f t="shared" si="0"/>
        <v>39.134999999999998</v>
      </c>
      <c r="AK16" s="148">
        <f t="shared" si="0"/>
        <v>27.399000000000001</v>
      </c>
      <c r="AL16" s="148">
        <f t="shared" si="0"/>
        <v>19.547999999999998</v>
      </c>
      <c r="AM16" s="148">
        <f t="shared" si="0"/>
        <v>17.048999999999999</v>
      </c>
      <c r="AN16" s="148">
        <f t="shared" si="0"/>
        <v>19.443999999999999</v>
      </c>
      <c r="AO16" s="148">
        <f t="shared" si="0"/>
        <v>37.340000000000003</v>
      </c>
      <c r="AP16" s="148">
        <f t="shared" si="0"/>
        <v>41.182000000000002</v>
      </c>
      <c r="AQ16" s="148">
        <f t="shared" si="0"/>
        <v>33.25</v>
      </c>
      <c r="AR16" s="150">
        <f t="shared" si="3"/>
        <v>30.882219489981782</v>
      </c>
      <c r="AT16" s="147">
        <v>1940</v>
      </c>
      <c r="AU16" s="148">
        <f t="shared" si="1"/>
        <v>0</v>
      </c>
      <c r="AV16" s="148">
        <f t="shared" si="1"/>
        <v>0</v>
      </c>
      <c r="AW16" s="148">
        <f t="shared" si="1"/>
        <v>0</v>
      </c>
      <c r="AX16" s="148">
        <f t="shared" si="1"/>
        <v>0</v>
      </c>
      <c r="AY16" s="148">
        <f t="shared" si="1"/>
        <v>0</v>
      </c>
      <c r="AZ16" s="148">
        <f t="shared" si="1"/>
        <v>0</v>
      </c>
      <c r="BA16" s="148">
        <f t="shared" si="1"/>
        <v>0</v>
      </c>
      <c r="BB16" s="148">
        <f t="shared" si="1"/>
        <v>0</v>
      </c>
      <c r="BC16" s="148">
        <f t="shared" si="1"/>
        <v>0</v>
      </c>
      <c r="BD16" s="148">
        <f t="shared" si="1"/>
        <v>0</v>
      </c>
      <c r="BE16" s="148">
        <f t="shared" si="1"/>
        <v>0</v>
      </c>
      <c r="BF16" s="148">
        <f t="shared" si="1"/>
        <v>0</v>
      </c>
      <c r="BG16" s="149"/>
    </row>
    <row r="17" spans="1:59" x14ac:dyDescent="0.25">
      <c r="A17" s="38">
        <v>1941</v>
      </c>
      <c r="B17" s="536">
        <v>24.873000000000001</v>
      </c>
      <c r="C17" s="537">
        <v>34.139000000000003</v>
      </c>
      <c r="D17" s="537">
        <v>44.151000000000003</v>
      </c>
      <c r="E17" s="537">
        <v>46.244</v>
      </c>
      <c r="F17" s="537">
        <v>44.85</v>
      </c>
      <c r="G17" s="537">
        <v>36.049999999999997</v>
      </c>
      <c r="H17" s="537">
        <v>25.416</v>
      </c>
      <c r="I17" s="537">
        <v>21.963999999999999</v>
      </c>
      <c r="J17" s="537">
        <v>21.213999999999999</v>
      </c>
      <c r="K17" s="537">
        <v>36.517000000000003</v>
      </c>
      <c r="L17" s="537">
        <v>40.253</v>
      </c>
      <c r="M17" s="537">
        <v>33.798999999999999</v>
      </c>
      <c r="N17" s="150">
        <f t="shared" si="2"/>
        <v>34.123558401639336</v>
      </c>
      <c r="P17" s="308">
        <v>1941</v>
      </c>
      <c r="Q17" s="309"/>
      <c r="R17" s="309"/>
      <c r="S17" s="309"/>
      <c r="T17" s="309"/>
      <c r="U17" s="309"/>
      <c r="V17" s="309"/>
      <c r="W17" s="309"/>
      <c r="X17" s="309"/>
      <c r="Y17" s="309"/>
      <c r="Z17" s="309"/>
      <c r="AA17" s="309"/>
      <c r="AB17" s="309"/>
      <c r="AC17" s="310"/>
      <c r="AE17" s="147">
        <v>1941</v>
      </c>
      <c r="AF17" s="148">
        <f t="shared" si="0"/>
        <v>24.873000000000001</v>
      </c>
      <c r="AG17" s="148">
        <f t="shared" si="0"/>
        <v>34.139000000000003</v>
      </c>
      <c r="AH17" s="148">
        <f t="shared" si="0"/>
        <v>44.151000000000003</v>
      </c>
      <c r="AI17" s="148">
        <f t="shared" si="0"/>
        <v>46.244</v>
      </c>
      <c r="AJ17" s="148">
        <f t="shared" si="0"/>
        <v>44.85</v>
      </c>
      <c r="AK17" s="148">
        <f t="shared" si="0"/>
        <v>36.049999999999997</v>
      </c>
      <c r="AL17" s="148">
        <f t="shared" si="0"/>
        <v>25.416</v>
      </c>
      <c r="AM17" s="148">
        <f t="shared" si="0"/>
        <v>21.963999999999999</v>
      </c>
      <c r="AN17" s="148">
        <f t="shared" si="0"/>
        <v>21.213999999999999</v>
      </c>
      <c r="AO17" s="148">
        <f t="shared" si="0"/>
        <v>36.517000000000003</v>
      </c>
      <c r="AP17" s="148">
        <f t="shared" si="0"/>
        <v>40.253</v>
      </c>
      <c r="AQ17" s="148">
        <f t="shared" si="0"/>
        <v>33.798999999999999</v>
      </c>
      <c r="AR17" s="150">
        <f t="shared" si="3"/>
        <v>34.123558401639336</v>
      </c>
      <c r="AT17" s="147">
        <v>1941</v>
      </c>
      <c r="AU17" s="148">
        <f t="shared" si="1"/>
        <v>0</v>
      </c>
      <c r="AV17" s="148">
        <f t="shared" si="1"/>
        <v>0</v>
      </c>
      <c r="AW17" s="148">
        <f t="shared" si="1"/>
        <v>0</v>
      </c>
      <c r="AX17" s="148">
        <f t="shared" si="1"/>
        <v>0</v>
      </c>
      <c r="AY17" s="148">
        <f t="shared" si="1"/>
        <v>0</v>
      </c>
      <c r="AZ17" s="148">
        <f t="shared" si="1"/>
        <v>0</v>
      </c>
      <c r="BA17" s="148">
        <f t="shared" si="1"/>
        <v>0</v>
      </c>
      <c r="BB17" s="148">
        <f t="shared" si="1"/>
        <v>0</v>
      </c>
      <c r="BC17" s="148">
        <f t="shared" si="1"/>
        <v>0</v>
      </c>
      <c r="BD17" s="148">
        <f t="shared" si="1"/>
        <v>0</v>
      </c>
      <c r="BE17" s="148">
        <f t="shared" si="1"/>
        <v>0</v>
      </c>
      <c r="BF17" s="148">
        <f t="shared" si="1"/>
        <v>0</v>
      </c>
      <c r="BG17" s="149"/>
    </row>
    <row r="18" spans="1:59" x14ac:dyDescent="0.25">
      <c r="A18" s="38">
        <v>1942</v>
      </c>
      <c r="B18" s="536">
        <v>27.428000000000001</v>
      </c>
      <c r="C18" s="537">
        <v>32.76</v>
      </c>
      <c r="D18" s="537">
        <v>36.594000000000001</v>
      </c>
      <c r="E18" s="537">
        <v>34.801000000000002</v>
      </c>
      <c r="F18" s="537">
        <v>33.658999999999999</v>
      </c>
      <c r="G18" s="537">
        <v>35.57</v>
      </c>
      <c r="H18" s="537">
        <v>22.286000000000001</v>
      </c>
      <c r="I18" s="537">
        <v>18.741</v>
      </c>
      <c r="J18" s="537">
        <v>6.5759999999999996</v>
      </c>
      <c r="K18" s="537">
        <v>23.225000000000001</v>
      </c>
      <c r="L18" s="537">
        <v>34.338999999999999</v>
      </c>
      <c r="M18" s="537">
        <v>32.668999999999997</v>
      </c>
      <c r="N18" s="150">
        <f t="shared" si="2"/>
        <v>28.241426001821498</v>
      </c>
      <c r="P18" s="308">
        <v>1942</v>
      </c>
      <c r="Q18" s="309"/>
      <c r="R18" s="309"/>
      <c r="S18" s="309"/>
      <c r="T18" s="309"/>
      <c r="U18" s="309"/>
      <c r="V18" s="309"/>
      <c r="W18" s="309"/>
      <c r="X18" s="309"/>
      <c r="Y18" s="309"/>
      <c r="Z18" s="309"/>
      <c r="AA18" s="309"/>
      <c r="AB18" s="309"/>
      <c r="AC18" s="310"/>
      <c r="AE18" s="147">
        <v>1942</v>
      </c>
      <c r="AF18" s="148">
        <f t="shared" si="0"/>
        <v>27.428000000000001</v>
      </c>
      <c r="AG18" s="148">
        <f>MAX(C18, 0)</f>
        <v>32.76</v>
      </c>
      <c r="AH18" s="148">
        <f t="shared" si="0"/>
        <v>36.594000000000001</v>
      </c>
      <c r="AI18" s="148">
        <f t="shared" si="0"/>
        <v>34.801000000000002</v>
      </c>
      <c r="AJ18" s="148">
        <f t="shared" si="0"/>
        <v>33.658999999999999</v>
      </c>
      <c r="AK18" s="148">
        <f t="shared" si="0"/>
        <v>35.57</v>
      </c>
      <c r="AL18" s="148">
        <f t="shared" si="0"/>
        <v>22.286000000000001</v>
      </c>
      <c r="AM18" s="148">
        <f t="shared" si="0"/>
        <v>18.741</v>
      </c>
      <c r="AN18" s="148">
        <f t="shared" si="0"/>
        <v>6.5759999999999996</v>
      </c>
      <c r="AO18" s="148">
        <f t="shared" si="0"/>
        <v>23.225000000000001</v>
      </c>
      <c r="AP18" s="148">
        <f t="shared" si="0"/>
        <v>34.338999999999999</v>
      </c>
      <c r="AQ18" s="148">
        <f t="shared" si="0"/>
        <v>32.668999999999997</v>
      </c>
      <c r="AR18" s="150">
        <f t="shared" si="3"/>
        <v>28.241426001821498</v>
      </c>
      <c r="AT18" s="147">
        <v>1942</v>
      </c>
      <c r="AU18" s="148">
        <f t="shared" si="1"/>
        <v>0</v>
      </c>
      <c r="AV18" s="148">
        <f t="shared" si="1"/>
        <v>0</v>
      </c>
      <c r="AW18" s="148">
        <f t="shared" si="1"/>
        <v>0</v>
      </c>
      <c r="AX18" s="148">
        <f t="shared" si="1"/>
        <v>0</v>
      </c>
      <c r="AY18" s="148">
        <f t="shared" si="1"/>
        <v>0</v>
      </c>
      <c r="AZ18" s="148">
        <f t="shared" si="1"/>
        <v>0</v>
      </c>
      <c r="BA18" s="148">
        <f t="shared" si="1"/>
        <v>0</v>
      </c>
      <c r="BB18" s="148">
        <f t="shared" si="1"/>
        <v>0</v>
      </c>
      <c r="BC18" s="148">
        <f t="shared" si="1"/>
        <v>0</v>
      </c>
      <c r="BD18" s="148">
        <f t="shared" si="1"/>
        <v>0</v>
      </c>
      <c r="BE18" s="148">
        <f t="shared" si="1"/>
        <v>0</v>
      </c>
      <c r="BF18" s="148">
        <f t="shared" si="1"/>
        <v>0</v>
      </c>
      <c r="BG18" s="149"/>
    </row>
    <row r="19" spans="1:59" x14ac:dyDescent="0.25">
      <c r="A19" s="38">
        <v>1943</v>
      </c>
      <c r="B19" s="536">
        <v>24.166</v>
      </c>
      <c r="C19" s="537">
        <v>30.74</v>
      </c>
      <c r="D19" s="537">
        <v>39.283000000000001</v>
      </c>
      <c r="E19" s="537">
        <v>23.574999999999999</v>
      </c>
      <c r="F19" s="537">
        <v>26.908999999999999</v>
      </c>
      <c r="G19" s="537">
        <v>22.55</v>
      </c>
      <c r="H19" s="537">
        <v>-2.355</v>
      </c>
      <c r="I19" s="537">
        <v>6.3710000000000004</v>
      </c>
      <c r="J19" s="537">
        <v>-3.98</v>
      </c>
      <c r="K19" s="537">
        <v>8.52</v>
      </c>
      <c r="L19" s="537">
        <v>31.433</v>
      </c>
      <c r="M19" s="537">
        <v>28.577999999999999</v>
      </c>
      <c r="N19" s="150">
        <f t="shared" si="2"/>
        <v>19.680410519125683</v>
      </c>
      <c r="P19" s="308">
        <v>1943</v>
      </c>
      <c r="Q19" s="309"/>
      <c r="R19" s="309"/>
      <c r="S19" s="309"/>
      <c r="T19" s="309"/>
      <c r="U19" s="309"/>
      <c r="V19" s="309"/>
      <c r="W19" s="309"/>
      <c r="X19" s="309"/>
      <c r="Y19" s="309"/>
      <c r="Z19" s="309"/>
      <c r="AA19" s="309"/>
      <c r="AB19" s="309"/>
      <c r="AC19" s="310"/>
      <c r="AE19" s="147">
        <v>1943</v>
      </c>
      <c r="AF19" s="148">
        <f t="shared" si="0"/>
        <v>24.166</v>
      </c>
      <c r="AG19" s="148">
        <f t="shared" si="0"/>
        <v>30.74</v>
      </c>
      <c r="AH19" s="148">
        <f t="shared" si="0"/>
        <v>39.283000000000001</v>
      </c>
      <c r="AI19" s="148">
        <f t="shared" si="0"/>
        <v>23.574999999999999</v>
      </c>
      <c r="AJ19" s="148">
        <f t="shared" si="0"/>
        <v>26.908999999999999</v>
      </c>
      <c r="AK19" s="148">
        <f t="shared" si="0"/>
        <v>22.55</v>
      </c>
      <c r="AL19" s="148">
        <f t="shared" si="0"/>
        <v>0</v>
      </c>
      <c r="AM19" s="148">
        <f t="shared" si="0"/>
        <v>6.3710000000000004</v>
      </c>
      <c r="AN19" s="148">
        <f t="shared" si="0"/>
        <v>0</v>
      </c>
      <c r="AO19" s="148">
        <f t="shared" si="0"/>
        <v>8.52</v>
      </c>
      <c r="AP19" s="148">
        <f t="shared" si="0"/>
        <v>31.433</v>
      </c>
      <c r="AQ19" s="148">
        <f t="shared" si="0"/>
        <v>28.577999999999999</v>
      </c>
      <c r="AR19" s="150">
        <f t="shared" si="3"/>
        <v>20.199672814207652</v>
      </c>
      <c r="AT19" s="147">
        <v>1943</v>
      </c>
      <c r="AU19" s="148">
        <f t="shared" si="1"/>
        <v>0</v>
      </c>
      <c r="AV19" s="148">
        <f t="shared" si="1"/>
        <v>0</v>
      </c>
      <c r="AW19" s="148">
        <f t="shared" si="1"/>
        <v>0</v>
      </c>
      <c r="AX19" s="148">
        <f t="shared" si="1"/>
        <v>0</v>
      </c>
      <c r="AY19" s="148">
        <f t="shared" si="1"/>
        <v>0</v>
      </c>
      <c r="AZ19" s="148">
        <f t="shared" si="1"/>
        <v>0</v>
      </c>
      <c r="BA19" s="148">
        <f t="shared" si="1"/>
        <v>0</v>
      </c>
      <c r="BB19" s="148">
        <f t="shared" si="1"/>
        <v>0</v>
      </c>
      <c r="BC19" s="148">
        <f t="shared" si="1"/>
        <v>0</v>
      </c>
      <c r="BD19" s="148">
        <f t="shared" si="1"/>
        <v>0</v>
      </c>
      <c r="BE19" s="148">
        <f t="shared" si="1"/>
        <v>0</v>
      </c>
      <c r="BF19" s="148">
        <f t="shared" si="1"/>
        <v>0</v>
      </c>
      <c r="BG19" s="149"/>
    </row>
    <row r="20" spans="1:59" x14ac:dyDescent="0.25">
      <c r="A20" s="38">
        <v>1944</v>
      </c>
      <c r="B20" s="536">
        <v>25.25</v>
      </c>
      <c r="C20" s="537">
        <v>34.872</v>
      </c>
      <c r="D20" s="537">
        <v>39.115000000000002</v>
      </c>
      <c r="E20" s="537">
        <v>45.65</v>
      </c>
      <c r="F20" s="537">
        <v>39.264000000000003</v>
      </c>
      <c r="G20" s="537">
        <v>35.244999999999997</v>
      </c>
      <c r="H20" s="537">
        <v>28.190999999999999</v>
      </c>
      <c r="I20" s="537">
        <v>23.867000000000001</v>
      </c>
      <c r="J20" s="537">
        <v>19.928000000000001</v>
      </c>
      <c r="K20" s="537">
        <v>34.387999999999998</v>
      </c>
      <c r="L20" s="537">
        <v>37.762999999999998</v>
      </c>
      <c r="M20" s="537">
        <v>32.670999999999999</v>
      </c>
      <c r="N20" s="150">
        <f t="shared" si="2"/>
        <v>33.027646061020036</v>
      </c>
      <c r="P20" s="308">
        <v>1944</v>
      </c>
      <c r="Q20" s="309"/>
      <c r="R20" s="309"/>
      <c r="S20" s="309"/>
      <c r="T20" s="309"/>
      <c r="U20" s="309"/>
      <c r="V20" s="309"/>
      <c r="W20" s="309"/>
      <c r="X20" s="309"/>
      <c r="Y20" s="309"/>
      <c r="Z20" s="309"/>
      <c r="AA20" s="309"/>
      <c r="AB20" s="309"/>
      <c r="AC20" s="310"/>
      <c r="AE20" s="147">
        <v>1944</v>
      </c>
      <c r="AF20" s="148">
        <f t="shared" si="0"/>
        <v>25.25</v>
      </c>
      <c r="AG20" s="148">
        <f t="shared" si="0"/>
        <v>34.872</v>
      </c>
      <c r="AH20" s="148">
        <f t="shared" si="0"/>
        <v>39.115000000000002</v>
      </c>
      <c r="AI20" s="148">
        <f t="shared" si="0"/>
        <v>45.65</v>
      </c>
      <c r="AJ20" s="148">
        <f t="shared" si="0"/>
        <v>39.264000000000003</v>
      </c>
      <c r="AK20" s="148">
        <f t="shared" si="0"/>
        <v>35.244999999999997</v>
      </c>
      <c r="AL20" s="148">
        <f t="shared" si="0"/>
        <v>28.190999999999999</v>
      </c>
      <c r="AM20" s="148">
        <f t="shared" si="0"/>
        <v>23.867000000000001</v>
      </c>
      <c r="AN20" s="148">
        <f t="shared" si="0"/>
        <v>19.928000000000001</v>
      </c>
      <c r="AO20" s="148">
        <f t="shared" si="0"/>
        <v>34.387999999999998</v>
      </c>
      <c r="AP20" s="148">
        <f t="shared" si="0"/>
        <v>37.762999999999998</v>
      </c>
      <c r="AQ20" s="148">
        <f t="shared" si="0"/>
        <v>32.670999999999999</v>
      </c>
      <c r="AR20" s="150">
        <f t="shared" si="3"/>
        <v>33.027646061020036</v>
      </c>
      <c r="AT20" s="147">
        <v>1944</v>
      </c>
      <c r="AU20" s="148">
        <f t="shared" si="1"/>
        <v>0</v>
      </c>
      <c r="AV20" s="148">
        <f t="shared" si="1"/>
        <v>0</v>
      </c>
      <c r="AW20" s="148">
        <f t="shared" si="1"/>
        <v>0</v>
      </c>
      <c r="AX20" s="148">
        <f t="shared" si="1"/>
        <v>0</v>
      </c>
      <c r="AY20" s="148">
        <f t="shared" si="1"/>
        <v>0</v>
      </c>
      <c r="AZ20" s="148">
        <f t="shared" si="1"/>
        <v>0</v>
      </c>
      <c r="BA20" s="148">
        <f t="shared" si="1"/>
        <v>0</v>
      </c>
      <c r="BB20" s="148">
        <f t="shared" si="1"/>
        <v>0</v>
      </c>
      <c r="BC20" s="148">
        <f t="shared" si="1"/>
        <v>0</v>
      </c>
      <c r="BD20" s="148">
        <f t="shared" si="1"/>
        <v>0</v>
      </c>
      <c r="BE20" s="148">
        <f t="shared" si="1"/>
        <v>0</v>
      </c>
      <c r="BF20" s="148">
        <f t="shared" si="1"/>
        <v>0</v>
      </c>
      <c r="BG20" s="149"/>
    </row>
    <row r="21" spans="1:59" x14ac:dyDescent="0.25">
      <c r="A21" s="38">
        <v>1945</v>
      </c>
      <c r="B21" s="536">
        <v>26.475999999999999</v>
      </c>
      <c r="C21" s="537">
        <v>29.17</v>
      </c>
      <c r="D21" s="537">
        <v>39.683999999999997</v>
      </c>
      <c r="E21" s="537">
        <v>43.063000000000002</v>
      </c>
      <c r="F21" s="537">
        <v>46.094000000000001</v>
      </c>
      <c r="G21" s="537">
        <v>37.433999999999997</v>
      </c>
      <c r="H21" s="537">
        <v>25.785</v>
      </c>
      <c r="I21" s="537">
        <v>19.498000000000001</v>
      </c>
      <c r="J21" s="537">
        <v>5.3280000000000003</v>
      </c>
      <c r="K21" s="537">
        <v>33.424999999999997</v>
      </c>
      <c r="L21" s="537">
        <v>34.917000000000002</v>
      </c>
      <c r="M21" s="537">
        <v>29.274000000000001</v>
      </c>
      <c r="N21" s="150">
        <f t="shared" si="2"/>
        <v>30.853821493624771</v>
      </c>
      <c r="P21" s="308">
        <v>1945</v>
      </c>
      <c r="Q21" s="309"/>
      <c r="R21" s="309"/>
      <c r="S21" s="309"/>
      <c r="T21" s="309"/>
      <c r="U21" s="309"/>
      <c r="V21" s="309"/>
      <c r="W21" s="309"/>
      <c r="X21" s="309"/>
      <c r="Y21" s="309"/>
      <c r="Z21" s="309"/>
      <c r="AA21" s="309"/>
      <c r="AB21" s="309"/>
      <c r="AC21" s="310"/>
      <c r="AE21" s="147">
        <v>1945</v>
      </c>
      <c r="AF21" s="148">
        <f t="shared" ref="AF21:AQ42" si="4">MAX(B21, 0)</f>
        <v>26.475999999999999</v>
      </c>
      <c r="AG21" s="148">
        <f t="shared" si="4"/>
        <v>29.17</v>
      </c>
      <c r="AH21" s="148">
        <f t="shared" si="4"/>
        <v>39.683999999999997</v>
      </c>
      <c r="AI21" s="148">
        <f t="shared" si="4"/>
        <v>43.063000000000002</v>
      </c>
      <c r="AJ21" s="148">
        <f t="shared" si="4"/>
        <v>46.094000000000001</v>
      </c>
      <c r="AK21" s="148">
        <f t="shared" si="4"/>
        <v>37.433999999999997</v>
      </c>
      <c r="AL21" s="148">
        <f t="shared" si="4"/>
        <v>25.785</v>
      </c>
      <c r="AM21" s="148">
        <f t="shared" si="4"/>
        <v>19.498000000000001</v>
      </c>
      <c r="AN21" s="148">
        <f t="shared" si="4"/>
        <v>5.3280000000000003</v>
      </c>
      <c r="AO21" s="148">
        <f t="shared" si="4"/>
        <v>33.424999999999997</v>
      </c>
      <c r="AP21" s="148">
        <f t="shared" si="4"/>
        <v>34.917000000000002</v>
      </c>
      <c r="AQ21" s="148">
        <f t="shared" si="4"/>
        <v>29.274000000000001</v>
      </c>
      <c r="AR21" s="150">
        <f t="shared" si="3"/>
        <v>30.853821493624771</v>
      </c>
      <c r="AT21" s="147">
        <v>1945</v>
      </c>
      <c r="AU21" s="148">
        <f t="shared" ref="AU21:BF42" si="5">MAX(Q21, 0)</f>
        <v>0</v>
      </c>
      <c r="AV21" s="148">
        <f t="shared" si="5"/>
        <v>0</v>
      </c>
      <c r="AW21" s="148">
        <f t="shared" si="5"/>
        <v>0</v>
      </c>
      <c r="AX21" s="148">
        <f t="shared" si="5"/>
        <v>0</v>
      </c>
      <c r="AY21" s="148">
        <f t="shared" si="5"/>
        <v>0</v>
      </c>
      <c r="AZ21" s="148">
        <f t="shared" si="5"/>
        <v>0</v>
      </c>
      <c r="BA21" s="148">
        <f t="shared" si="5"/>
        <v>0</v>
      </c>
      <c r="BB21" s="148">
        <f t="shared" si="5"/>
        <v>0</v>
      </c>
      <c r="BC21" s="148">
        <f t="shared" si="5"/>
        <v>0</v>
      </c>
      <c r="BD21" s="148">
        <f t="shared" si="5"/>
        <v>0</v>
      </c>
      <c r="BE21" s="148">
        <f t="shared" si="5"/>
        <v>0</v>
      </c>
      <c r="BF21" s="148">
        <f t="shared" si="5"/>
        <v>0</v>
      </c>
      <c r="BG21" s="149"/>
    </row>
    <row r="22" spans="1:59" x14ac:dyDescent="0.25">
      <c r="A22" s="38">
        <v>1946</v>
      </c>
      <c r="B22" s="536">
        <v>24.244</v>
      </c>
      <c r="C22" s="537">
        <v>29.042000000000002</v>
      </c>
      <c r="D22" s="537">
        <v>38.369</v>
      </c>
      <c r="E22" s="537">
        <v>32.152000000000001</v>
      </c>
      <c r="F22" s="537">
        <v>32.67</v>
      </c>
      <c r="G22" s="537">
        <v>24.565000000000001</v>
      </c>
      <c r="H22" s="537">
        <v>3.9940000000000002</v>
      </c>
      <c r="I22" s="537">
        <v>1.7190000000000001</v>
      </c>
      <c r="J22" s="537">
        <v>1.306</v>
      </c>
      <c r="K22" s="537">
        <v>19.262</v>
      </c>
      <c r="L22" s="537">
        <v>28.600999999999999</v>
      </c>
      <c r="M22" s="537">
        <v>31.859000000000002</v>
      </c>
      <c r="N22" s="150">
        <f t="shared" si="2"/>
        <v>22.322181807832422</v>
      </c>
      <c r="P22" s="308">
        <v>1946</v>
      </c>
      <c r="Q22" s="309"/>
      <c r="R22" s="309"/>
      <c r="S22" s="309"/>
      <c r="T22" s="309"/>
      <c r="U22" s="309"/>
      <c r="V22" s="309"/>
      <c r="W22" s="309"/>
      <c r="X22" s="309"/>
      <c r="Y22" s="309"/>
      <c r="Z22" s="309"/>
      <c r="AA22" s="309"/>
      <c r="AB22" s="309"/>
      <c r="AC22" s="310"/>
      <c r="AE22" s="147">
        <v>1946</v>
      </c>
      <c r="AF22" s="148">
        <f t="shared" si="4"/>
        <v>24.244</v>
      </c>
      <c r="AG22" s="148">
        <f t="shared" si="4"/>
        <v>29.042000000000002</v>
      </c>
      <c r="AH22" s="148">
        <f t="shared" si="4"/>
        <v>38.369</v>
      </c>
      <c r="AI22" s="148">
        <f t="shared" si="4"/>
        <v>32.152000000000001</v>
      </c>
      <c r="AJ22" s="148">
        <f t="shared" si="4"/>
        <v>32.67</v>
      </c>
      <c r="AK22" s="148">
        <f t="shared" si="4"/>
        <v>24.565000000000001</v>
      </c>
      <c r="AL22" s="148">
        <f t="shared" si="4"/>
        <v>3.9940000000000002</v>
      </c>
      <c r="AM22" s="148">
        <f t="shared" si="4"/>
        <v>1.7190000000000001</v>
      </c>
      <c r="AN22" s="148">
        <f t="shared" si="4"/>
        <v>1.306</v>
      </c>
      <c r="AO22" s="148">
        <f t="shared" si="4"/>
        <v>19.262</v>
      </c>
      <c r="AP22" s="148">
        <f t="shared" si="4"/>
        <v>28.600999999999999</v>
      </c>
      <c r="AQ22" s="148">
        <f t="shared" si="4"/>
        <v>31.859000000000002</v>
      </c>
      <c r="AR22" s="150">
        <f t="shared" si="3"/>
        <v>22.322181807832422</v>
      </c>
      <c r="AT22" s="147">
        <v>1946</v>
      </c>
      <c r="AU22" s="148">
        <f t="shared" si="5"/>
        <v>0</v>
      </c>
      <c r="AV22" s="148">
        <f t="shared" si="5"/>
        <v>0</v>
      </c>
      <c r="AW22" s="148">
        <f t="shared" si="5"/>
        <v>0</v>
      </c>
      <c r="AX22" s="148">
        <f t="shared" si="5"/>
        <v>0</v>
      </c>
      <c r="AY22" s="148">
        <f t="shared" si="5"/>
        <v>0</v>
      </c>
      <c r="AZ22" s="148">
        <f t="shared" si="5"/>
        <v>0</v>
      </c>
      <c r="BA22" s="148">
        <f t="shared" si="5"/>
        <v>0</v>
      </c>
      <c r="BB22" s="148">
        <f t="shared" si="5"/>
        <v>0</v>
      </c>
      <c r="BC22" s="148">
        <f t="shared" si="5"/>
        <v>0</v>
      </c>
      <c r="BD22" s="148">
        <f t="shared" si="5"/>
        <v>0</v>
      </c>
      <c r="BE22" s="148">
        <f t="shared" si="5"/>
        <v>0</v>
      </c>
      <c r="BF22" s="148">
        <f t="shared" si="5"/>
        <v>0</v>
      </c>
      <c r="BG22" s="149"/>
    </row>
    <row r="23" spans="1:59" x14ac:dyDescent="0.25">
      <c r="A23" s="38">
        <v>1947</v>
      </c>
      <c r="B23" s="536">
        <v>19.422999999999998</v>
      </c>
      <c r="C23" s="537">
        <v>27.713999999999999</v>
      </c>
      <c r="D23" s="537">
        <v>27.887</v>
      </c>
      <c r="E23" s="537">
        <v>22.803000000000001</v>
      </c>
      <c r="F23" s="537">
        <v>22.474</v>
      </c>
      <c r="G23" s="537">
        <v>21.029</v>
      </c>
      <c r="H23" s="537">
        <v>13.141</v>
      </c>
      <c r="I23" s="537">
        <v>7.76</v>
      </c>
      <c r="J23" s="537">
        <v>5.1219999999999999</v>
      </c>
      <c r="K23" s="537">
        <v>21.141999999999999</v>
      </c>
      <c r="L23" s="537">
        <v>32.357999999999997</v>
      </c>
      <c r="M23" s="537">
        <v>29.116</v>
      </c>
      <c r="N23" s="150">
        <f t="shared" si="2"/>
        <v>20.845017873406189</v>
      </c>
      <c r="P23" s="308">
        <v>1947</v>
      </c>
      <c r="Q23" s="309"/>
      <c r="R23" s="309"/>
      <c r="S23" s="309"/>
      <c r="T23" s="309"/>
      <c r="U23" s="309"/>
      <c r="V23" s="309"/>
      <c r="W23" s="309"/>
      <c r="X23" s="309"/>
      <c r="Y23" s="309"/>
      <c r="Z23" s="309"/>
      <c r="AA23" s="309"/>
      <c r="AB23" s="309"/>
      <c r="AC23" s="310"/>
      <c r="AE23" s="147">
        <v>1947</v>
      </c>
      <c r="AF23" s="148">
        <f t="shared" si="4"/>
        <v>19.422999999999998</v>
      </c>
      <c r="AG23" s="148">
        <f t="shared" si="4"/>
        <v>27.713999999999999</v>
      </c>
      <c r="AH23" s="148">
        <f t="shared" si="4"/>
        <v>27.887</v>
      </c>
      <c r="AI23" s="148">
        <f t="shared" si="4"/>
        <v>22.803000000000001</v>
      </c>
      <c r="AJ23" s="148">
        <f t="shared" si="4"/>
        <v>22.474</v>
      </c>
      <c r="AK23" s="148">
        <f t="shared" si="4"/>
        <v>21.029</v>
      </c>
      <c r="AL23" s="148">
        <f t="shared" si="4"/>
        <v>13.141</v>
      </c>
      <c r="AM23" s="148">
        <f t="shared" si="4"/>
        <v>7.76</v>
      </c>
      <c r="AN23" s="148">
        <f t="shared" si="4"/>
        <v>5.1219999999999999</v>
      </c>
      <c r="AO23" s="148">
        <f t="shared" si="4"/>
        <v>21.141999999999999</v>
      </c>
      <c r="AP23" s="148">
        <f t="shared" si="4"/>
        <v>32.357999999999997</v>
      </c>
      <c r="AQ23" s="148">
        <f t="shared" si="4"/>
        <v>29.116</v>
      </c>
      <c r="AR23" s="150">
        <f t="shared" si="3"/>
        <v>20.845017873406189</v>
      </c>
      <c r="AT23" s="147">
        <v>1947</v>
      </c>
      <c r="AU23" s="148">
        <f t="shared" si="5"/>
        <v>0</v>
      </c>
      <c r="AV23" s="148">
        <f t="shared" si="5"/>
        <v>0</v>
      </c>
      <c r="AW23" s="148">
        <f t="shared" si="5"/>
        <v>0</v>
      </c>
      <c r="AX23" s="148">
        <f t="shared" si="5"/>
        <v>0</v>
      </c>
      <c r="AY23" s="148">
        <f t="shared" si="5"/>
        <v>0</v>
      </c>
      <c r="AZ23" s="148">
        <f t="shared" si="5"/>
        <v>0</v>
      </c>
      <c r="BA23" s="148">
        <f t="shared" si="5"/>
        <v>0</v>
      </c>
      <c r="BB23" s="148">
        <f t="shared" si="5"/>
        <v>0</v>
      </c>
      <c r="BC23" s="148">
        <f t="shared" si="5"/>
        <v>0</v>
      </c>
      <c r="BD23" s="148">
        <f t="shared" si="5"/>
        <v>0</v>
      </c>
      <c r="BE23" s="148">
        <f t="shared" si="5"/>
        <v>0</v>
      </c>
      <c r="BF23" s="148">
        <f t="shared" si="5"/>
        <v>0</v>
      </c>
      <c r="BG23" s="149"/>
    </row>
    <row r="24" spans="1:59" x14ac:dyDescent="0.25">
      <c r="A24" s="38">
        <v>1948</v>
      </c>
      <c r="B24" s="536">
        <v>9.4909999999999997</v>
      </c>
      <c r="C24" s="537">
        <v>20.661000000000001</v>
      </c>
      <c r="D24" s="537">
        <v>33.415999999999997</v>
      </c>
      <c r="E24" s="537">
        <v>22.045999999999999</v>
      </c>
      <c r="F24" s="537">
        <v>26.736999999999998</v>
      </c>
      <c r="G24" s="537">
        <v>31.2</v>
      </c>
      <c r="H24" s="537">
        <v>13.253</v>
      </c>
      <c r="I24" s="537">
        <v>-5.6260000000000003</v>
      </c>
      <c r="J24" s="537">
        <v>-12.962</v>
      </c>
      <c r="K24" s="537">
        <v>20.773</v>
      </c>
      <c r="L24" s="537">
        <v>24.545999999999999</v>
      </c>
      <c r="M24" s="537">
        <v>26.46</v>
      </c>
      <c r="N24" s="150">
        <f t="shared" si="2"/>
        <v>17.509617144808743</v>
      </c>
      <c r="P24" s="308">
        <v>1948</v>
      </c>
      <c r="Q24" s="309"/>
      <c r="R24" s="309"/>
      <c r="S24" s="309"/>
      <c r="T24" s="309"/>
      <c r="U24" s="309"/>
      <c r="V24" s="309"/>
      <c r="W24" s="309"/>
      <c r="X24" s="309"/>
      <c r="Y24" s="309"/>
      <c r="Z24" s="309"/>
      <c r="AA24" s="309"/>
      <c r="AB24" s="309"/>
      <c r="AC24" s="310"/>
      <c r="AE24" s="147">
        <v>1948</v>
      </c>
      <c r="AF24" s="148">
        <f t="shared" si="4"/>
        <v>9.4909999999999997</v>
      </c>
      <c r="AG24" s="148">
        <f t="shared" si="4"/>
        <v>20.661000000000001</v>
      </c>
      <c r="AH24" s="148">
        <f t="shared" si="4"/>
        <v>33.415999999999997</v>
      </c>
      <c r="AI24" s="148">
        <f t="shared" si="4"/>
        <v>22.045999999999999</v>
      </c>
      <c r="AJ24" s="148">
        <f t="shared" si="4"/>
        <v>26.736999999999998</v>
      </c>
      <c r="AK24" s="148">
        <f t="shared" si="4"/>
        <v>31.2</v>
      </c>
      <c r="AL24" s="148">
        <f t="shared" si="4"/>
        <v>13.253</v>
      </c>
      <c r="AM24" s="148">
        <f t="shared" si="4"/>
        <v>0</v>
      </c>
      <c r="AN24" s="148">
        <f t="shared" si="4"/>
        <v>0</v>
      </c>
      <c r="AO24" s="148">
        <f t="shared" si="4"/>
        <v>20.773</v>
      </c>
      <c r="AP24" s="148">
        <f t="shared" si="4"/>
        <v>24.545999999999999</v>
      </c>
      <c r="AQ24" s="148">
        <f t="shared" si="4"/>
        <v>26.46</v>
      </c>
      <c r="AR24" s="150">
        <f t="shared" si="3"/>
        <v>19.048595286885245</v>
      </c>
      <c r="AT24" s="147">
        <v>1948</v>
      </c>
      <c r="AU24" s="148">
        <f t="shared" si="5"/>
        <v>0</v>
      </c>
      <c r="AV24" s="148">
        <f t="shared" si="5"/>
        <v>0</v>
      </c>
      <c r="AW24" s="148">
        <f t="shared" si="5"/>
        <v>0</v>
      </c>
      <c r="AX24" s="148">
        <f t="shared" si="5"/>
        <v>0</v>
      </c>
      <c r="AY24" s="148">
        <f t="shared" si="5"/>
        <v>0</v>
      </c>
      <c r="AZ24" s="148">
        <f t="shared" si="5"/>
        <v>0</v>
      </c>
      <c r="BA24" s="148">
        <f t="shared" si="5"/>
        <v>0</v>
      </c>
      <c r="BB24" s="148">
        <f t="shared" si="5"/>
        <v>0</v>
      </c>
      <c r="BC24" s="148">
        <f t="shared" si="5"/>
        <v>0</v>
      </c>
      <c r="BD24" s="148">
        <f t="shared" si="5"/>
        <v>0</v>
      </c>
      <c r="BE24" s="148">
        <f t="shared" si="5"/>
        <v>0</v>
      </c>
      <c r="BF24" s="148">
        <f t="shared" si="5"/>
        <v>0</v>
      </c>
      <c r="BG24" s="149"/>
    </row>
    <row r="25" spans="1:59" x14ac:dyDescent="0.25">
      <c r="A25" s="38">
        <v>1949</v>
      </c>
      <c r="B25" s="536">
        <v>21.623000000000001</v>
      </c>
      <c r="C25" s="537">
        <v>28.760999999999999</v>
      </c>
      <c r="D25" s="537">
        <v>41.34</v>
      </c>
      <c r="E25" s="537">
        <v>34.668999999999997</v>
      </c>
      <c r="F25" s="537">
        <v>37.784999999999997</v>
      </c>
      <c r="G25" s="537">
        <v>23.459</v>
      </c>
      <c r="H25" s="537">
        <v>8.0410000000000004</v>
      </c>
      <c r="I25" s="537">
        <v>0.89600000000000002</v>
      </c>
      <c r="J25" s="537">
        <v>8.4740000000000002</v>
      </c>
      <c r="K25" s="537">
        <v>32.475000000000001</v>
      </c>
      <c r="L25" s="537">
        <v>40.174999999999997</v>
      </c>
      <c r="M25" s="537">
        <v>33.615000000000002</v>
      </c>
      <c r="N25" s="150">
        <f t="shared" si="2"/>
        <v>25.946619990892529</v>
      </c>
      <c r="P25" s="308">
        <v>1949</v>
      </c>
      <c r="Q25" s="309"/>
      <c r="R25" s="309"/>
      <c r="S25" s="309"/>
      <c r="T25" s="309"/>
      <c r="U25" s="309"/>
      <c r="V25" s="309"/>
      <c r="W25" s="309"/>
      <c r="X25" s="309"/>
      <c r="Y25" s="309"/>
      <c r="Z25" s="309"/>
      <c r="AA25" s="309"/>
      <c r="AB25" s="309"/>
      <c r="AC25" s="310"/>
      <c r="AE25" s="147">
        <v>1949</v>
      </c>
      <c r="AF25" s="148">
        <f t="shared" si="4"/>
        <v>21.623000000000001</v>
      </c>
      <c r="AG25" s="148">
        <f t="shared" si="4"/>
        <v>28.760999999999999</v>
      </c>
      <c r="AH25" s="148">
        <f t="shared" si="4"/>
        <v>41.34</v>
      </c>
      <c r="AI25" s="148">
        <f t="shared" si="4"/>
        <v>34.668999999999997</v>
      </c>
      <c r="AJ25" s="148">
        <f t="shared" si="4"/>
        <v>37.784999999999997</v>
      </c>
      <c r="AK25" s="148">
        <f t="shared" si="4"/>
        <v>23.459</v>
      </c>
      <c r="AL25" s="148">
        <f t="shared" si="4"/>
        <v>8.0410000000000004</v>
      </c>
      <c r="AM25" s="148">
        <f t="shared" si="4"/>
        <v>0.89600000000000002</v>
      </c>
      <c r="AN25" s="148">
        <f t="shared" si="4"/>
        <v>8.4740000000000002</v>
      </c>
      <c r="AO25" s="148">
        <f t="shared" si="4"/>
        <v>32.475000000000001</v>
      </c>
      <c r="AP25" s="148">
        <f t="shared" si="4"/>
        <v>40.174999999999997</v>
      </c>
      <c r="AQ25" s="148">
        <f t="shared" si="4"/>
        <v>33.615000000000002</v>
      </c>
      <c r="AR25" s="150">
        <f t="shared" si="3"/>
        <v>25.946619990892529</v>
      </c>
      <c r="AT25" s="147">
        <v>1949</v>
      </c>
      <c r="AU25" s="148">
        <f t="shared" si="5"/>
        <v>0</v>
      </c>
      <c r="AV25" s="148">
        <f t="shared" si="5"/>
        <v>0</v>
      </c>
      <c r="AW25" s="148">
        <f t="shared" si="5"/>
        <v>0</v>
      </c>
      <c r="AX25" s="148">
        <f t="shared" si="5"/>
        <v>0</v>
      </c>
      <c r="AY25" s="148">
        <f t="shared" si="5"/>
        <v>0</v>
      </c>
      <c r="AZ25" s="148">
        <f t="shared" si="5"/>
        <v>0</v>
      </c>
      <c r="BA25" s="148">
        <f t="shared" si="5"/>
        <v>0</v>
      </c>
      <c r="BB25" s="148">
        <f t="shared" si="5"/>
        <v>0</v>
      </c>
      <c r="BC25" s="148">
        <f t="shared" si="5"/>
        <v>0</v>
      </c>
      <c r="BD25" s="148">
        <f t="shared" si="5"/>
        <v>0</v>
      </c>
      <c r="BE25" s="148">
        <f t="shared" si="5"/>
        <v>0</v>
      </c>
      <c r="BF25" s="148">
        <f>MAX(AB25, 0)</f>
        <v>0</v>
      </c>
      <c r="BG25" s="149"/>
    </row>
    <row r="26" spans="1:59" x14ac:dyDescent="0.25">
      <c r="A26" s="38">
        <v>1950</v>
      </c>
      <c r="B26" s="536">
        <v>24.401</v>
      </c>
      <c r="C26" s="537">
        <v>29.033000000000001</v>
      </c>
      <c r="D26" s="537">
        <v>35.292000000000002</v>
      </c>
      <c r="E26" s="537">
        <v>21.902000000000001</v>
      </c>
      <c r="F26" s="537">
        <v>29.141999999999999</v>
      </c>
      <c r="G26" s="537">
        <v>15.532</v>
      </c>
      <c r="H26" s="537">
        <v>4.5359999999999996</v>
      </c>
      <c r="I26" s="537">
        <v>10.835000000000001</v>
      </c>
      <c r="J26" s="537">
        <v>-11.77</v>
      </c>
      <c r="K26" s="537">
        <v>-1.508</v>
      </c>
      <c r="L26" s="537">
        <v>20.373999999999999</v>
      </c>
      <c r="M26" s="537">
        <v>29.57</v>
      </c>
      <c r="N26" s="150">
        <f t="shared" si="2"/>
        <v>17.263438638433513</v>
      </c>
      <c r="P26" s="308">
        <v>1950</v>
      </c>
      <c r="Q26" s="309"/>
      <c r="R26" s="309"/>
      <c r="S26" s="309"/>
      <c r="T26" s="309"/>
      <c r="U26" s="309"/>
      <c r="V26" s="309"/>
      <c r="W26" s="309"/>
      <c r="X26" s="309"/>
      <c r="Y26" s="309"/>
      <c r="Z26" s="309"/>
      <c r="AA26" s="309"/>
      <c r="AB26" s="309"/>
      <c r="AC26" s="310"/>
      <c r="AE26" s="147">
        <v>1950</v>
      </c>
      <c r="AF26" s="148">
        <f t="shared" si="4"/>
        <v>24.401</v>
      </c>
      <c r="AG26" s="148">
        <f t="shared" si="4"/>
        <v>29.033000000000001</v>
      </c>
      <c r="AH26" s="148">
        <f t="shared" si="4"/>
        <v>35.292000000000002</v>
      </c>
      <c r="AI26" s="148">
        <f t="shared" si="4"/>
        <v>21.902000000000001</v>
      </c>
      <c r="AJ26" s="148">
        <f t="shared" si="4"/>
        <v>29.141999999999999</v>
      </c>
      <c r="AK26" s="148">
        <f t="shared" si="4"/>
        <v>15.532</v>
      </c>
      <c r="AL26" s="148">
        <f t="shared" si="4"/>
        <v>4.5359999999999996</v>
      </c>
      <c r="AM26" s="148">
        <f t="shared" si="4"/>
        <v>10.835000000000001</v>
      </c>
      <c r="AN26" s="148">
        <f t="shared" si="4"/>
        <v>0</v>
      </c>
      <c r="AO26" s="148">
        <f t="shared" si="4"/>
        <v>0</v>
      </c>
      <c r="AP26" s="148">
        <f t="shared" si="4"/>
        <v>20.373999999999999</v>
      </c>
      <c r="AQ26" s="148">
        <f t="shared" si="4"/>
        <v>29.57</v>
      </c>
      <c r="AR26" s="150">
        <f t="shared" si="3"/>
        <v>18.355919512750454</v>
      </c>
      <c r="AT26" s="147">
        <v>1950</v>
      </c>
      <c r="AU26" s="148">
        <f t="shared" si="5"/>
        <v>0</v>
      </c>
      <c r="AV26" s="148">
        <f t="shared" si="5"/>
        <v>0</v>
      </c>
      <c r="AW26" s="148">
        <f t="shared" si="5"/>
        <v>0</v>
      </c>
      <c r="AX26" s="148">
        <f t="shared" si="5"/>
        <v>0</v>
      </c>
      <c r="AY26" s="148">
        <f t="shared" si="5"/>
        <v>0</v>
      </c>
      <c r="AZ26" s="148">
        <f t="shared" si="5"/>
        <v>0</v>
      </c>
      <c r="BA26" s="148">
        <f t="shared" si="5"/>
        <v>0</v>
      </c>
      <c r="BB26" s="148">
        <f t="shared" si="5"/>
        <v>0</v>
      </c>
      <c r="BC26" s="148">
        <f t="shared" si="5"/>
        <v>0</v>
      </c>
      <c r="BD26" s="148">
        <f t="shared" si="5"/>
        <v>0</v>
      </c>
      <c r="BE26" s="148">
        <f t="shared" si="5"/>
        <v>0</v>
      </c>
      <c r="BF26" s="148">
        <f t="shared" si="5"/>
        <v>0</v>
      </c>
      <c r="BG26" s="149"/>
    </row>
    <row r="27" spans="1:59" x14ac:dyDescent="0.25">
      <c r="A27" s="38">
        <v>1951</v>
      </c>
      <c r="B27" s="536">
        <v>17.018999999999998</v>
      </c>
      <c r="C27" s="537">
        <v>22.234000000000002</v>
      </c>
      <c r="D27" s="537">
        <v>25.274999999999999</v>
      </c>
      <c r="E27" s="537">
        <v>15.385999999999999</v>
      </c>
      <c r="F27" s="537">
        <v>13.682</v>
      </c>
      <c r="G27" s="537">
        <v>17.047999999999998</v>
      </c>
      <c r="H27" s="537">
        <v>6.6829999999999998</v>
      </c>
      <c r="I27" s="537">
        <v>8.7989999999999995</v>
      </c>
      <c r="J27" s="537">
        <v>8.1259999999999994</v>
      </c>
      <c r="K27" s="537">
        <v>15.887</v>
      </c>
      <c r="L27" s="537">
        <v>30.873000000000001</v>
      </c>
      <c r="M27" s="537">
        <v>31.867999999999999</v>
      </c>
      <c r="N27" s="150">
        <f t="shared" si="2"/>
        <v>17.768363615664846</v>
      </c>
      <c r="P27" s="308">
        <v>1951</v>
      </c>
      <c r="Q27" s="309"/>
      <c r="R27" s="309"/>
      <c r="S27" s="309"/>
      <c r="T27" s="309"/>
      <c r="U27" s="309"/>
      <c r="V27" s="309"/>
      <c r="W27" s="309"/>
      <c r="X27" s="309"/>
      <c r="Y27" s="309"/>
      <c r="Z27" s="309"/>
      <c r="AA27" s="309"/>
      <c r="AB27" s="309"/>
      <c r="AC27" s="310"/>
      <c r="AE27" s="147">
        <v>1951</v>
      </c>
      <c r="AF27" s="148">
        <f t="shared" si="4"/>
        <v>17.018999999999998</v>
      </c>
      <c r="AG27" s="148">
        <f t="shared" si="4"/>
        <v>22.234000000000002</v>
      </c>
      <c r="AH27" s="148">
        <f t="shared" si="4"/>
        <v>25.274999999999999</v>
      </c>
      <c r="AI27" s="148">
        <f t="shared" si="4"/>
        <v>15.385999999999999</v>
      </c>
      <c r="AJ27" s="148">
        <f t="shared" si="4"/>
        <v>13.682</v>
      </c>
      <c r="AK27" s="148">
        <f t="shared" si="4"/>
        <v>17.047999999999998</v>
      </c>
      <c r="AL27" s="148">
        <f t="shared" si="4"/>
        <v>6.6829999999999998</v>
      </c>
      <c r="AM27" s="148">
        <f t="shared" si="4"/>
        <v>8.7989999999999995</v>
      </c>
      <c r="AN27" s="148">
        <f t="shared" si="4"/>
        <v>8.1259999999999994</v>
      </c>
      <c r="AO27" s="148">
        <f t="shared" si="4"/>
        <v>15.887</v>
      </c>
      <c r="AP27" s="148">
        <f t="shared" si="4"/>
        <v>30.873000000000001</v>
      </c>
      <c r="AQ27" s="148">
        <f t="shared" si="4"/>
        <v>31.867999999999999</v>
      </c>
      <c r="AR27" s="150">
        <f t="shared" si="3"/>
        <v>17.768363615664846</v>
      </c>
      <c r="AT27" s="147">
        <v>1951</v>
      </c>
      <c r="AU27" s="148">
        <f t="shared" si="5"/>
        <v>0</v>
      </c>
      <c r="AV27" s="148">
        <f t="shared" si="5"/>
        <v>0</v>
      </c>
      <c r="AW27" s="148">
        <f t="shared" si="5"/>
        <v>0</v>
      </c>
      <c r="AX27" s="148">
        <f t="shared" si="5"/>
        <v>0</v>
      </c>
      <c r="AY27" s="148">
        <f t="shared" si="5"/>
        <v>0</v>
      </c>
      <c r="AZ27" s="148">
        <f t="shared" si="5"/>
        <v>0</v>
      </c>
      <c r="BA27" s="148">
        <f t="shared" si="5"/>
        <v>0</v>
      </c>
      <c r="BB27" s="148">
        <f t="shared" si="5"/>
        <v>0</v>
      </c>
      <c r="BC27" s="148">
        <f t="shared" si="5"/>
        <v>0</v>
      </c>
      <c r="BD27" s="148">
        <f t="shared" si="5"/>
        <v>0</v>
      </c>
      <c r="BE27" s="148">
        <f t="shared" si="5"/>
        <v>0</v>
      </c>
      <c r="BF27" s="148">
        <f t="shared" si="5"/>
        <v>0</v>
      </c>
      <c r="BG27" s="149"/>
    </row>
    <row r="28" spans="1:59" x14ac:dyDescent="0.25">
      <c r="A28" s="38">
        <v>1952</v>
      </c>
      <c r="B28" s="536">
        <v>9.6539999999999999</v>
      </c>
      <c r="C28" s="537">
        <v>25.629000000000001</v>
      </c>
      <c r="D28" s="537">
        <v>34.603999999999999</v>
      </c>
      <c r="E28" s="537">
        <v>28.48</v>
      </c>
      <c r="F28" s="537">
        <v>28.440999999999999</v>
      </c>
      <c r="G28" s="537">
        <v>27.3</v>
      </c>
      <c r="H28" s="537">
        <v>6.38</v>
      </c>
      <c r="I28" s="537">
        <v>-2.2829999999999999</v>
      </c>
      <c r="J28" s="537">
        <v>5.9160000000000004</v>
      </c>
      <c r="K28" s="537">
        <v>22.802</v>
      </c>
      <c r="L28" s="537">
        <v>34.78</v>
      </c>
      <c r="M28" s="537">
        <v>32.777999999999999</v>
      </c>
      <c r="N28" s="150">
        <f t="shared" si="2"/>
        <v>21.205618510928968</v>
      </c>
      <c r="P28" s="308">
        <v>1952</v>
      </c>
      <c r="Q28" s="309"/>
      <c r="R28" s="309"/>
      <c r="S28" s="309"/>
      <c r="T28" s="309"/>
      <c r="U28" s="309"/>
      <c r="V28" s="309"/>
      <c r="W28" s="309"/>
      <c r="X28" s="309"/>
      <c r="Y28" s="309"/>
      <c r="Z28" s="309"/>
      <c r="AA28" s="309"/>
      <c r="AB28" s="309"/>
      <c r="AC28" s="310"/>
      <c r="AE28" s="147">
        <v>1952</v>
      </c>
      <c r="AF28" s="148">
        <f t="shared" si="4"/>
        <v>9.6539999999999999</v>
      </c>
      <c r="AG28" s="148">
        <f t="shared" si="4"/>
        <v>25.629000000000001</v>
      </c>
      <c r="AH28" s="148">
        <f t="shared" si="4"/>
        <v>34.603999999999999</v>
      </c>
      <c r="AI28" s="148">
        <f t="shared" si="4"/>
        <v>28.48</v>
      </c>
      <c r="AJ28" s="148">
        <f t="shared" si="4"/>
        <v>28.440999999999999</v>
      </c>
      <c r="AK28" s="148">
        <f t="shared" si="4"/>
        <v>27.3</v>
      </c>
      <c r="AL28" s="148">
        <f t="shared" si="4"/>
        <v>6.38</v>
      </c>
      <c r="AM28" s="148">
        <f t="shared" si="4"/>
        <v>0</v>
      </c>
      <c r="AN28" s="148">
        <f t="shared" si="4"/>
        <v>5.9160000000000004</v>
      </c>
      <c r="AO28" s="148">
        <f t="shared" si="4"/>
        <v>22.802</v>
      </c>
      <c r="AP28" s="148">
        <f t="shared" si="4"/>
        <v>34.78</v>
      </c>
      <c r="AQ28" s="148">
        <f t="shared" si="4"/>
        <v>32.777999999999999</v>
      </c>
      <c r="AR28" s="150">
        <f t="shared" si="3"/>
        <v>21.398987363387985</v>
      </c>
      <c r="AT28" s="147">
        <v>1952</v>
      </c>
      <c r="AU28" s="148">
        <f t="shared" si="5"/>
        <v>0</v>
      </c>
      <c r="AV28" s="148">
        <f t="shared" si="5"/>
        <v>0</v>
      </c>
      <c r="AW28" s="148">
        <f t="shared" si="5"/>
        <v>0</v>
      </c>
      <c r="AX28" s="148">
        <f t="shared" si="5"/>
        <v>0</v>
      </c>
      <c r="AY28" s="148">
        <f t="shared" si="5"/>
        <v>0</v>
      </c>
      <c r="AZ28" s="148">
        <f t="shared" si="5"/>
        <v>0</v>
      </c>
      <c r="BA28" s="148">
        <f t="shared" si="5"/>
        <v>0</v>
      </c>
      <c r="BB28" s="148">
        <f t="shared" si="5"/>
        <v>0</v>
      </c>
      <c r="BC28" s="148">
        <f t="shared" si="5"/>
        <v>0</v>
      </c>
      <c r="BD28" s="148">
        <f t="shared" si="5"/>
        <v>0</v>
      </c>
      <c r="BE28" s="148">
        <f t="shared" si="5"/>
        <v>0</v>
      </c>
      <c r="BF28" s="148">
        <f t="shared" si="5"/>
        <v>0</v>
      </c>
      <c r="BG28" s="149"/>
    </row>
    <row r="29" spans="1:59" x14ac:dyDescent="0.25">
      <c r="A29" s="38">
        <v>1953</v>
      </c>
      <c r="B29" s="536">
        <v>27.102</v>
      </c>
      <c r="C29" s="537">
        <v>30.992999999999999</v>
      </c>
      <c r="D29" s="537">
        <v>44.362000000000002</v>
      </c>
      <c r="E29" s="537">
        <v>36.052</v>
      </c>
      <c r="F29" s="537">
        <v>25.443999999999999</v>
      </c>
      <c r="G29" s="537">
        <v>30.393999999999998</v>
      </c>
      <c r="H29" s="537">
        <v>23.16</v>
      </c>
      <c r="I29" s="537">
        <v>11.849</v>
      </c>
      <c r="J29" s="537">
        <v>-12.754</v>
      </c>
      <c r="K29" s="537">
        <v>13.538</v>
      </c>
      <c r="L29" s="537">
        <v>26.018000000000001</v>
      </c>
      <c r="M29" s="537">
        <v>27.395</v>
      </c>
      <c r="N29" s="150">
        <f t="shared" si="2"/>
        <v>23.689852345173037</v>
      </c>
      <c r="P29" s="308">
        <v>1953</v>
      </c>
      <c r="Q29" s="309"/>
      <c r="R29" s="309"/>
      <c r="S29" s="309"/>
      <c r="T29" s="309"/>
      <c r="U29" s="309"/>
      <c r="V29" s="309"/>
      <c r="W29" s="309"/>
      <c r="X29" s="309"/>
      <c r="Y29" s="309"/>
      <c r="Z29" s="309"/>
      <c r="AA29" s="309"/>
      <c r="AB29" s="309"/>
      <c r="AC29" s="310"/>
      <c r="AE29" s="147">
        <v>1953</v>
      </c>
      <c r="AF29" s="148">
        <f t="shared" si="4"/>
        <v>27.102</v>
      </c>
      <c r="AG29" s="148">
        <f t="shared" si="4"/>
        <v>30.992999999999999</v>
      </c>
      <c r="AH29" s="148">
        <f t="shared" si="4"/>
        <v>44.362000000000002</v>
      </c>
      <c r="AI29" s="148">
        <f t="shared" si="4"/>
        <v>36.052</v>
      </c>
      <c r="AJ29" s="148">
        <f t="shared" si="4"/>
        <v>25.443999999999999</v>
      </c>
      <c r="AK29" s="148">
        <f t="shared" si="4"/>
        <v>30.393999999999998</v>
      </c>
      <c r="AL29" s="148">
        <f t="shared" si="4"/>
        <v>23.16</v>
      </c>
      <c r="AM29" s="148">
        <f t="shared" si="4"/>
        <v>11.849</v>
      </c>
      <c r="AN29" s="148">
        <f t="shared" si="4"/>
        <v>0</v>
      </c>
      <c r="AO29" s="148">
        <f t="shared" si="4"/>
        <v>13.538</v>
      </c>
      <c r="AP29" s="148">
        <f t="shared" si="4"/>
        <v>26.018000000000001</v>
      </c>
      <c r="AQ29" s="148">
        <f t="shared" si="4"/>
        <v>27.395</v>
      </c>
      <c r="AR29" s="150">
        <f t="shared" si="3"/>
        <v>24.735262181238614</v>
      </c>
      <c r="AT29" s="147">
        <v>1953</v>
      </c>
      <c r="AU29" s="148">
        <f t="shared" si="5"/>
        <v>0</v>
      </c>
      <c r="AV29" s="148">
        <f t="shared" si="5"/>
        <v>0</v>
      </c>
      <c r="AW29" s="148">
        <f t="shared" si="5"/>
        <v>0</v>
      </c>
      <c r="AX29" s="148">
        <f t="shared" si="5"/>
        <v>0</v>
      </c>
      <c r="AY29" s="148">
        <f t="shared" si="5"/>
        <v>0</v>
      </c>
      <c r="AZ29" s="148">
        <f t="shared" si="5"/>
        <v>0</v>
      </c>
      <c r="BA29" s="148">
        <f t="shared" si="5"/>
        <v>0</v>
      </c>
      <c r="BB29" s="148">
        <f t="shared" si="5"/>
        <v>0</v>
      </c>
      <c r="BC29" s="148">
        <f t="shared" si="5"/>
        <v>0</v>
      </c>
      <c r="BD29" s="148">
        <f t="shared" si="5"/>
        <v>0</v>
      </c>
      <c r="BE29" s="148">
        <f t="shared" si="5"/>
        <v>0</v>
      </c>
      <c r="BF29" s="148">
        <f t="shared" si="5"/>
        <v>0</v>
      </c>
      <c r="BG29" s="149"/>
    </row>
    <row r="30" spans="1:59" x14ac:dyDescent="0.25">
      <c r="A30" s="38">
        <v>1954</v>
      </c>
      <c r="B30" s="536">
        <v>23.01</v>
      </c>
      <c r="C30" s="537">
        <v>31.373999999999999</v>
      </c>
      <c r="D30" s="537">
        <v>35.716000000000001</v>
      </c>
      <c r="E30" s="537">
        <v>23.059000000000001</v>
      </c>
      <c r="F30" s="537">
        <v>22.954000000000001</v>
      </c>
      <c r="G30" s="537">
        <v>20.734999999999999</v>
      </c>
      <c r="H30" s="537">
        <v>12.483000000000001</v>
      </c>
      <c r="I30" s="537">
        <v>5.1909999999999998</v>
      </c>
      <c r="J30" s="537">
        <v>-5.359</v>
      </c>
      <c r="K30" s="537">
        <v>-0.46400000000000002</v>
      </c>
      <c r="L30" s="537">
        <v>17.263000000000002</v>
      </c>
      <c r="M30" s="537">
        <v>22.556999999999999</v>
      </c>
      <c r="N30" s="150">
        <f t="shared" si="2"/>
        <v>17.370407900728598</v>
      </c>
      <c r="P30" s="308">
        <v>1954</v>
      </c>
      <c r="Q30" s="309"/>
      <c r="R30" s="309"/>
      <c r="S30" s="309"/>
      <c r="T30" s="309"/>
      <c r="U30" s="309"/>
      <c r="V30" s="309"/>
      <c r="W30" s="309"/>
      <c r="X30" s="309"/>
      <c r="Y30" s="309"/>
      <c r="Z30" s="309"/>
      <c r="AA30" s="309"/>
      <c r="AB30" s="309"/>
      <c r="AC30" s="310"/>
      <c r="AE30" s="147">
        <v>1954</v>
      </c>
      <c r="AF30" s="148">
        <f t="shared" si="4"/>
        <v>23.01</v>
      </c>
      <c r="AG30" s="148">
        <f t="shared" si="4"/>
        <v>31.373999999999999</v>
      </c>
      <c r="AH30" s="148">
        <f t="shared" si="4"/>
        <v>35.716000000000001</v>
      </c>
      <c r="AI30" s="148">
        <f t="shared" si="4"/>
        <v>23.059000000000001</v>
      </c>
      <c r="AJ30" s="148">
        <f t="shared" si="4"/>
        <v>22.954000000000001</v>
      </c>
      <c r="AK30" s="148">
        <f t="shared" si="4"/>
        <v>20.734999999999999</v>
      </c>
      <c r="AL30" s="148">
        <f t="shared" si="4"/>
        <v>12.483000000000001</v>
      </c>
      <c r="AM30" s="148">
        <f t="shared" si="4"/>
        <v>5.1909999999999998</v>
      </c>
      <c r="AN30" s="148">
        <f t="shared" si="4"/>
        <v>0</v>
      </c>
      <c r="AO30" s="148">
        <f t="shared" si="4"/>
        <v>0</v>
      </c>
      <c r="AP30" s="148">
        <f t="shared" si="4"/>
        <v>17.263000000000002</v>
      </c>
      <c r="AQ30" s="148">
        <f t="shared" si="4"/>
        <v>22.556999999999999</v>
      </c>
      <c r="AR30" s="150">
        <f t="shared" si="3"/>
        <v>17.848970742258651</v>
      </c>
      <c r="AT30" s="147">
        <v>1954</v>
      </c>
      <c r="AU30" s="148">
        <f t="shared" si="5"/>
        <v>0</v>
      </c>
      <c r="AV30" s="148">
        <f t="shared" si="5"/>
        <v>0</v>
      </c>
      <c r="AW30" s="148">
        <f t="shared" si="5"/>
        <v>0</v>
      </c>
      <c r="AX30" s="148">
        <f t="shared" si="5"/>
        <v>0</v>
      </c>
      <c r="AY30" s="148">
        <f t="shared" si="5"/>
        <v>0</v>
      </c>
      <c r="AZ30" s="148">
        <f t="shared" si="5"/>
        <v>0</v>
      </c>
      <c r="BA30" s="148">
        <f t="shared" si="5"/>
        <v>0</v>
      </c>
      <c r="BB30" s="148">
        <f t="shared" si="5"/>
        <v>0</v>
      </c>
      <c r="BC30" s="148">
        <f t="shared" si="5"/>
        <v>0</v>
      </c>
      <c r="BD30" s="148">
        <f t="shared" si="5"/>
        <v>0</v>
      </c>
      <c r="BE30" s="148">
        <f t="shared" si="5"/>
        <v>0</v>
      </c>
      <c r="BF30" s="148">
        <f t="shared" si="5"/>
        <v>0</v>
      </c>
      <c r="BG30" s="149"/>
    </row>
    <row r="31" spans="1:59" x14ac:dyDescent="0.25">
      <c r="A31" s="38">
        <v>1955</v>
      </c>
      <c r="B31" s="536">
        <v>19.795000000000002</v>
      </c>
      <c r="C31" s="537">
        <v>22.89</v>
      </c>
      <c r="D31" s="537">
        <v>37.578000000000003</v>
      </c>
      <c r="E31" s="537">
        <v>40.003</v>
      </c>
      <c r="F31" s="537">
        <v>35.968000000000004</v>
      </c>
      <c r="G31" s="537">
        <v>35.420999999999999</v>
      </c>
      <c r="H31" s="537">
        <v>22.164999999999999</v>
      </c>
      <c r="I31" s="537">
        <v>15.68</v>
      </c>
      <c r="J31" s="537">
        <v>-6.9260000000000002</v>
      </c>
      <c r="K31" s="537">
        <v>3.7130000000000001</v>
      </c>
      <c r="L31" s="537">
        <v>23.899000000000001</v>
      </c>
      <c r="M31" s="537">
        <v>29.393000000000001</v>
      </c>
      <c r="N31" s="150">
        <f t="shared" si="2"/>
        <v>23.29772916666667</v>
      </c>
      <c r="P31" s="308">
        <v>1955</v>
      </c>
      <c r="Q31" s="309"/>
      <c r="R31" s="309"/>
      <c r="S31" s="309"/>
      <c r="T31" s="309"/>
      <c r="U31" s="309"/>
      <c r="V31" s="309"/>
      <c r="W31" s="309"/>
      <c r="X31" s="309"/>
      <c r="Y31" s="309"/>
      <c r="Z31" s="309"/>
      <c r="AA31" s="309"/>
      <c r="AB31" s="309"/>
      <c r="AC31" s="310"/>
      <c r="AE31" s="147">
        <v>1955</v>
      </c>
      <c r="AF31" s="148">
        <f t="shared" si="4"/>
        <v>19.795000000000002</v>
      </c>
      <c r="AG31" s="148">
        <f t="shared" si="4"/>
        <v>22.89</v>
      </c>
      <c r="AH31" s="148">
        <f t="shared" si="4"/>
        <v>37.578000000000003</v>
      </c>
      <c r="AI31" s="148">
        <f t="shared" si="4"/>
        <v>40.003</v>
      </c>
      <c r="AJ31" s="148">
        <f t="shared" si="4"/>
        <v>35.968000000000004</v>
      </c>
      <c r="AK31" s="148">
        <f t="shared" si="4"/>
        <v>35.420999999999999</v>
      </c>
      <c r="AL31" s="148">
        <f t="shared" si="4"/>
        <v>22.164999999999999</v>
      </c>
      <c r="AM31" s="148">
        <f t="shared" si="4"/>
        <v>15.68</v>
      </c>
      <c r="AN31" s="148">
        <f t="shared" si="4"/>
        <v>0</v>
      </c>
      <c r="AO31" s="148">
        <f t="shared" si="4"/>
        <v>3.7130000000000001</v>
      </c>
      <c r="AP31" s="148">
        <f t="shared" si="4"/>
        <v>23.899000000000001</v>
      </c>
      <c r="AQ31" s="148">
        <f t="shared" si="4"/>
        <v>29.393000000000001</v>
      </c>
      <c r="AR31" s="150">
        <f t="shared" si="3"/>
        <v>23.865434084699455</v>
      </c>
      <c r="AT31" s="147">
        <v>1955</v>
      </c>
      <c r="AU31" s="148">
        <f t="shared" si="5"/>
        <v>0</v>
      </c>
      <c r="AV31" s="148">
        <f t="shared" si="5"/>
        <v>0</v>
      </c>
      <c r="AW31" s="148">
        <f t="shared" si="5"/>
        <v>0</v>
      </c>
      <c r="AX31" s="148">
        <f t="shared" si="5"/>
        <v>0</v>
      </c>
      <c r="AY31" s="148">
        <f t="shared" si="5"/>
        <v>0</v>
      </c>
      <c r="AZ31" s="148">
        <f t="shared" si="5"/>
        <v>0</v>
      </c>
      <c r="BA31" s="148">
        <f t="shared" si="5"/>
        <v>0</v>
      </c>
      <c r="BB31" s="148">
        <f t="shared" si="5"/>
        <v>0</v>
      </c>
      <c r="BC31" s="148">
        <f t="shared" si="5"/>
        <v>0</v>
      </c>
      <c r="BD31" s="148">
        <f t="shared" si="5"/>
        <v>0</v>
      </c>
      <c r="BE31" s="148">
        <f t="shared" si="5"/>
        <v>0</v>
      </c>
      <c r="BF31" s="148">
        <f t="shared" si="5"/>
        <v>0</v>
      </c>
      <c r="BG31" s="149"/>
    </row>
    <row r="32" spans="1:59" x14ac:dyDescent="0.25">
      <c r="A32" s="38">
        <v>1956</v>
      </c>
      <c r="B32" s="536">
        <v>18.213999999999999</v>
      </c>
      <c r="C32" s="537">
        <v>23.166</v>
      </c>
      <c r="D32" s="537">
        <v>26.731000000000002</v>
      </c>
      <c r="E32" s="537">
        <v>14.398</v>
      </c>
      <c r="F32" s="537">
        <v>22.254999999999999</v>
      </c>
      <c r="G32" s="537">
        <v>20.93</v>
      </c>
      <c r="H32" s="537">
        <v>-0.56000000000000005</v>
      </c>
      <c r="I32" s="537">
        <v>-3.6949999999999998</v>
      </c>
      <c r="J32" s="537">
        <v>-15.324</v>
      </c>
      <c r="K32" s="537">
        <v>12.343999999999999</v>
      </c>
      <c r="L32" s="537">
        <v>25.859000000000002</v>
      </c>
      <c r="M32" s="537">
        <v>29.579000000000001</v>
      </c>
      <c r="N32" s="150">
        <f t="shared" si="2"/>
        <v>14.506910291438983</v>
      </c>
      <c r="P32" s="308">
        <v>1956</v>
      </c>
      <c r="Q32" s="309"/>
      <c r="R32" s="309"/>
      <c r="S32" s="309"/>
      <c r="T32" s="309"/>
      <c r="U32" s="309"/>
      <c r="V32" s="309"/>
      <c r="W32" s="309"/>
      <c r="X32" s="309"/>
      <c r="Y32" s="309"/>
      <c r="Z32" s="309"/>
      <c r="AA32" s="309"/>
      <c r="AB32" s="309"/>
      <c r="AC32" s="310"/>
      <c r="AE32" s="147">
        <v>1956</v>
      </c>
      <c r="AF32" s="148">
        <f t="shared" si="4"/>
        <v>18.213999999999999</v>
      </c>
      <c r="AG32" s="148">
        <f t="shared" si="4"/>
        <v>23.166</v>
      </c>
      <c r="AH32" s="148">
        <f t="shared" si="4"/>
        <v>26.731000000000002</v>
      </c>
      <c r="AI32" s="148">
        <f t="shared" si="4"/>
        <v>14.398</v>
      </c>
      <c r="AJ32" s="148">
        <f t="shared" si="4"/>
        <v>22.254999999999999</v>
      </c>
      <c r="AK32" s="148">
        <f t="shared" si="4"/>
        <v>20.93</v>
      </c>
      <c r="AL32" s="148">
        <f t="shared" si="4"/>
        <v>0</v>
      </c>
      <c r="AM32" s="148">
        <f t="shared" si="4"/>
        <v>0</v>
      </c>
      <c r="AN32" s="148">
        <f t="shared" si="4"/>
        <v>0</v>
      </c>
      <c r="AO32" s="148">
        <f t="shared" si="4"/>
        <v>12.343999999999999</v>
      </c>
      <c r="AP32" s="148">
        <f t="shared" si="4"/>
        <v>25.859000000000002</v>
      </c>
      <c r="AQ32" s="148">
        <f t="shared" si="4"/>
        <v>29.579000000000001</v>
      </c>
      <c r="AR32" s="150">
        <f t="shared" si="3"/>
        <v>16.121841985428052</v>
      </c>
      <c r="AT32" s="147">
        <v>1956</v>
      </c>
      <c r="AU32" s="148">
        <f t="shared" si="5"/>
        <v>0</v>
      </c>
      <c r="AV32" s="148">
        <f t="shared" si="5"/>
        <v>0</v>
      </c>
      <c r="AW32" s="148">
        <f t="shared" si="5"/>
        <v>0</v>
      </c>
      <c r="AX32" s="148">
        <f t="shared" si="5"/>
        <v>0</v>
      </c>
      <c r="AY32" s="148">
        <f t="shared" si="5"/>
        <v>0</v>
      </c>
      <c r="AZ32" s="148">
        <f t="shared" si="5"/>
        <v>0</v>
      </c>
      <c r="BA32" s="148">
        <f t="shared" si="5"/>
        <v>0</v>
      </c>
      <c r="BB32" s="148">
        <f t="shared" si="5"/>
        <v>0</v>
      </c>
      <c r="BC32" s="148">
        <f t="shared" si="5"/>
        <v>0</v>
      </c>
      <c r="BD32" s="148">
        <f t="shared" si="5"/>
        <v>0</v>
      </c>
      <c r="BE32" s="148">
        <f t="shared" si="5"/>
        <v>0</v>
      </c>
      <c r="BF32" s="148">
        <f t="shared" si="5"/>
        <v>0</v>
      </c>
      <c r="BG32" s="149"/>
    </row>
    <row r="33" spans="1:59" x14ac:dyDescent="0.25">
      <c r="A33" s="38">
        <v>1957</v>
      </c>
      <c r="B33" s="536">
        <v>19.108000000000001</v>
      </c>
      <c r="C33" s="537">
        <v>27.437000000000001</v>
      </c>
      <c r="D33" s="537">
        <v>33.630000000000003</v>
      </c>
      <c r="E33" s="537">
        <v>29.646000000000001</v>
      </c>
      <c r="F33" s="537">
        <v>31.968</v>
      </c>
      <c r="G33" s="537">
        <v>26.05</v>
      </c>
      <c r="H33" s="537">
        <v>9.8109999999999999</v>
      </c>
      <c r="I33" s="537">
        <v>-7.88</v>
      </c>
      <c r="J33" s="537">
        <v>-11.154999999999999</v>
      </c>
      <c r="K33" s="537">
        <v>23.254999999999999</v>
      </c>
      <c r="L33" s="537">
        <v>31.768000000000001</v>
      </c>
      <c r="M33" s="537">
        <v>29.355</v>
      </c>
      <c r="N33" s="150">
        <f t="shared" si="2"/>
        <v>20.255346425318759</v>
      </c>
      <c r="P33" s="308">
        <v>1957</v>
      </c>
      <c r="Q33" s="309"/>
      <c r="R33" s="309"/>
      <c r="S33" s="309"/>
      <c r="T33" s="309"/>
      <c r="U33" s="309"/>
      <c r="V33" s="309"/>
      <c r="W33" s="309"/>
      <c r="X33" s="309"/>
      <c r="Y33" s="309"/>
      <c r="Z33" s="309"/>
      <c r="AA33" s="309"/>
      <c r="AB33" s="309"/>
      <c r="AC33" s="310"/>
      <c r="AE33" s="147">
        <v>1957</v>
      </c>
      <c r="AF33" s="148">
        <f t="shared" si="4"/>
        <v>19.108000000000001</v>
      </c>
      <c r="AG33" s="148">
        <f t="shared" si="4"/>
        <v>27.437000000000001</v>
      </c>
      <c r="AH33" s="148">
        <f t="shared" si="4"/>
        <v>33.630000000000003</v>
      </c>
      <c r="AI33" s="148">
        <f t="shared" si="4"/>
        <v>29.646000000000001</v>
      </c>
      <c r="AJ33" s="148">
        <f t="shared" si="4"/>
        <v>31.968</v>
      </c>
      <c r="AK33" s="148">
        <f t="shared" si="4"/>
        <v>26.05</v>
      </c>
      <c r="AL33" s="148">
        <f t="shared" si="4"/>
        <v>9.8109999999999999</v>
      </c>
      <c r="AM33" s="148">
        <f t="shared" si="4"/>
        <v>0</v>
      </c>
      <c r="AN33" s="148">
        <f t="shared" si="4"/>
        <v>0</v>
      </c>
      <c r="AO33" s="148">
        <f t="shared" si="4"/>
        <v>23.254999999999999</v>
      </c>
      <c r="AP33" s="148">
        <f t="shared" si="4"/>
        <v>31.768000000000001</v>
      </c>
      <c r="AQ33" s="148">
        <f t="shared" si="4"/>
        <v>29.355</v>
      </c>
      <c r="AR33" s="150">
        <f t="shared" si="3"/>
        <v>21.837122381602914</v>
      </c>
      <c r="AT33" s="147">
        <v>1957</v>
      </c>
      <c r="AU33" s="148">
        <f t="shared" si="5"/>
        <v>0</v>
      </c>
      <c r="AV33" s="148">
        <f t="shared" si="5"/>
        <v>0</v>
      </c>
      <c r="AW33" s="148">
        <f t="shared" si="5"/>
        <v>0</v>
      </c>
      <c r="AX33" s="148">
        <f t="shared" si="5"/>
        <v>0</v>
      </c>
      <c r="AY33" s="148">
        <f t="shared" si="5"/>
        <v>0</v>
      </c>
      <c r="AZ33" s="148">
        <f t="shared" si="5"/>
        <v>0</v>
      </c>
      <c r="BA33" s="148">
        <f t="shared" si="5"/>
        <v>0</v>
      </c>
      <c r="BB33" s="148">
        <f t="shared" si="5"/>
        <v>0</v>
      </c>
      <c r="BC33" s="148">
        <f t="shared" si="5"/>
        <v>0</v>
      </c>
      <c r="BD33" s="148">
        <f t="shared" si="5"/>
        <v>0</v>
      </c>
      <c r="BE33" s="148">
        <f t="shared" si="5"/>
        <v>0</v>
      </c>
      <c r="BF33" s="148">
        <f t="shared" si="5"/>
        <v>0</v>
      </c>
      <c r="BG33" s="149"/>
    </row>
    <row r="34" spans="1:59" x14ac:dyDescent="0.25">
      <c r="A34" s="38">
        <v>1958</v>
      </c>
      <c r="B34" s="536">
        <v>25.562000000000001</v>
      </c>
      <c r="C34" s="537">
        <v>32.435000000000002</v>
      </c>
      <c r="D34" s="537">
        <v>42.511000000000003</v>
      </c>
      <c r="E34" s="537">
        <v>30.224</v>
      </c>
      <c r="F34" s="537">
        <v>28.914000000000001</v>
      </c>
      <c r="G34" s="537">
        <v>27.29</v>
      </c>
      <c r="H34" s="537">
        <v>14.964</v>
      </c>
      <c r="I34" s="537">
        <v>0.81599999999999995</v>
      </c>
      <c r="J34" s="537">
        <v>-2.8130000000000002</v>
      </c>
      <c r="K34" s="537">
        <v>26.501999999999999</v>
      </c>
      <c r="L34" s="537">
        <v>33.106000000000002</v>
      </c>
      <c r="M34" s="537">
        <v>31.204000000000001</v>
      </c>
      <c r="N34" s="150">
        <f t="shared" si="2"/>
        <v>24.258910860655735</v>
      </c>
      <c r="P34" s="308">
        <v>1958</v>
      </c>
      <c r="Q34" s="309"/>
      <c r="R34" s="309"/>
      <c r="S34" s="309"/>
      <c r="T34" s="309"/>
      <c r="U34" s="309"/>
      <c r="V34" s="309"/>
      <c r="W34" s="309"/>
      <c r="X34" s="309"/>
      <c r="Y34" s="309"/>
      <c r="Z34" s="309"/>
      <c r="AA34" s="309"/>
      <c r="AB34" s="309"/>
      <c r="AC34" s="310"/>
      <c r="AE34" s="147">
        <v>1958</v>
      </c>
      <c r="AF34" s="148">
        <f t="shared" si="4"/>
        <v>25.562000000000001</v>
      </c>
      <c r="AG34" s="148">
        <f t="shared" si="4"/>
        <v>32.435000000000002</v>
      </c>
      <c r="AH34" s="148">
        <f t="shared" si="4"/>
        <v>42.511000000000003</v>
      </c>
      <c r="AI34" s="148">
        <f t="shared" si="4"/>
        <v>30.224</v>
      </c>
      <c r="AJ34" s="148">
        <f t="shared" si="4"/>
        <v>28.914000000000001</v>
      </c>
      <c r="AK34" s="148">
        <f t="shared" si="4"/>
        <v>27.29</v>
      </c>
      <c r="AL34" s="148">
        <f t="shared" si="4"/>
        <v>14.964</v>
      </c>
      <c r="AM34" s="148">
        <f t="shared" si="4"/>
        <v>0.81599999999999995</v>
      </c>
      <c r="AN34" s="148">
        <f t="shared" si="4"/>
        <v>0</v>
      </c>
      <c r="AO34" s="148">
        <f t="shared" si="4"/>
        <v>26.501999999999999</v>
      </c>
      <c r="AP34" s="148">
        <f t="shared" si="4"/>
        <v>33.106000000000002</v>
      </c>
      <c r="AQ34" s="148">
        <f t="shared" si="4"/>
        <v>31.204000000000001</v>
      </c>
      <c r="AR34" s="150">
        <f t="shared" si="3"/>
        <v>24.489484631147537</v>
      </c>
      <c r="AT34" s="147">
        <v>1958</v>
      </c>
      <c r="AU34" s="148">
        <f t="shared" si="5"/>
        <v>0</v>
      </c>
      <c r="AV34" s="148">
        <f t="shared" si="5"/>
        <v>0</v>
      </c>
      <c r="AW34" s="148">
        <f t="shared" si="5"/>
        <v>0</v>
      </c>
      <c r="AX34" s="148">
        <f t="shared" si="5"/>
        <v>0</v>
      </c>
      <c r="AY34" s="148">
        <f t="shared" si="5"/>
        <v>0</v>
      </c>
      <c r="AZ34" s="148">
        <f t="shared" si="5"/>
        <v>0</v>
      </c>
      <c r="BA34" s="148">
        <f t="shared" si="5"/>
        <v>0</v>
      </c>
      <c r="BB34" s="148">
        <f t="shared" si="5"/>
        <v>0</v>
      </c>
      <c r="BC34" s="148">
        <f t="shared" si="5"/>
        <v>0</v>
      </c>
      <c r="BD34" s="148">
        <f t="shared" si="5"/>
        <v>0</v>
      </c>
      <c r="BE34" s="148">
        <f t="shared" si="5"/>
        <v>0</v>
      </c>
      <c r="BF34" s="148">
        <f t="shared" si="5"/>
        <v>0</v>
      </c>
      <c r="BG34" s="149"/>
    </row>
    <row r="35" spans="1:59" x14ac:dyDescent="0.25">
      <c r="A35" s="38">
        <v>1959</v>
      </c>
      <c r="B35" s="536">
        <v>22.922000000000001</v>
      </c>
      <c r="C35" s="537">
        <v>24.082999999999998</v>
      </c>
      <c r="D35" s="537">
        <v>28.213999999999999</v>
      </c>
      <c r="E35" s="537">
        <v>14.507</v>
      </c>
      <c r="F35" s="537">
        <v>21.285</v>
      </c>
      <c r="G35" s="537">
        <v>21.603000000000002</v>
      </c>
      <c r="H35" s="537">
        <v>9.1820000000000004</v>
      </c>
      <c r="I35" s="537">
        <v>10.302</v>
      </c>
      <c r="J35" s="537">
        <v>-3.6589999999999998</v>
      </c>
      <c r="K35" s="537">
        <v>10.454000000000001</v>
      </c>
      <c r="L35" s="537">
        <v>24.545000000000002</v>
      </c>
      <c r="M35" s="537">
        <v>18.527999999999999</v>
      </c>
      <c r="N35" s="150">
        <f t="shared" si="2"/>
        <v>16.858867030965392</v>
      </c>
      <c r="P35" s="308">
        <v>1959</v>
      </c>
      <c r="Q35" s="309"/>
      <c r="R35" s="309"/>
      <c r="S35" s="309"/>
      <c r="T35" s="309"/>
      <c r="U35" s="309"/>
      <c r="V35" s="309"/>
      <c r="W35" s="309"/>
      <c r="X35" s="309"/>
      <c r="Y35" s="309"/>
      <c r="Z35" s="309"/>
      <c r="AA35" s="309"/>
      <c r="AB35" s="309"/>
      <c r="AC35" s="310"/>
      <c r="AE35" s="147">
        <v>1959</v>
      </c>
      <c r="AF35" s="148">
        <f t="shared" si="4"/>
        <v>22.922000000000001</v>
      </c>
      <c r="AG35" s="148">
        <f t="shared" si="4"/>
        <v>24.082999999999998</v>
      </c>
      <c r="AH35" s="148">
        <f t="shared" si="4"/>
        <v>28.213999999999999</v>
      </c>
      <c r="AI35" s="148">
        <f t="shared" si="4"/>
        <v>14.507</v>
      </c>
      <c r="AJ35" s="148">
        <f t="shared" si="4"/>
        <v>21.285</v>
      </c>
      <c r="AK35" s="148">
        <f t="shared" si="4"/>
        <v>21.603000000000002</v>
      </c>
      <c r="AL35" s="148">
        <f t="shared" si="4"/>
        <v>9.1820000000000004</v>
      </c>
      <c r="AM35" s="148">
        <f t="shared" si="4"/>
        <v>10.302</v>
      </c>
      <c r="AN35" s="148">
        <f t="shared" si="4"/>
        <v>0</v>
      </c>
      <c r="AO35" s="148">
        <f t="shared" si="4"/>
        <v>10.454000000000001</v>
      </c>
      <c r="AP35" s="148">
        <f t="shared" si="4"/>
        <v>24.545000000000002</v>
      </c>
      <c r="AQ35" s="148">
        <f t="shared" si="4"/>
        <v>18.527999999999999</v>
      </c>
      <c r="AR35" s="150">
        <f t="shared" si="3"/>
        <v>17.158785063752276</v>
      </c>
      <c r="AT35" s="147">
        <v>1959</v>
      </c>
      <c r="AU35" s="148">
        <f t="shared" si="5"/>
        <v>0</v>
      </c>
      <c r="AV35" s="148">
        <f t="shared" si="5"/>
        <v>0</v>
      </c>
      <c r="AW35" s="148">
        <f t="shared" si="5"/>
        <v>0</v>
      </c>
      <c r="AX35" s="148">
        <f t="shared" si="5"/>
        <v>0</v>
      </c>
      <c r="AY35" s="148">
        <f t="shared" si="5"/>
        <v>0</v>
      </c>
      <c r="AZ35" s="148">
        <f t="shared" si="5"/>
        <v>0</v>
      </c>
      <c r="BA35" s="148">
        <f t="shared" si="5"/>
        <v>0</v>
      </c>
      <c r="BB35" s="148">
        <f t="shared" si="5"/>
        <v>0</v>
      </c>
      <c r="BC35" s="148">
        <f t="shared" si="5"/>
        <v>0</v>
      </c>
      <c r="BD35" s="148">
        <f t="shared" si="5"/>
        <v>0</v>
      </c>
      <c r="BE35" s="148">
        <f t="shared" si="5"/>
        <v>0</v>
      </c>
      <c r="BF35" s="148">
        <f t="shared" si="5"/>
        <v>0</v>
      </c>
      <c r="BG35" s="149"/>
    </row>
    <row r="36" spans="1:59" x14ac:dyDescent="0.25">
      <c r="A36" s="38">
        <v>1960</v>
      </c>
      <c r="B36" s="536">
        <v>5.1260000000000003</v>
      </c>
      <c r="C36" s="537">
        <v>17.013000000000002</v>
      </c>
      <c r="D36" s="537">
        <v>30.120999999999999</v>
      </c>
      <c r="E36" s="537">
        <v>27.512</v>
      </c>
      <c r="F36" s="537">
        <v>30.837</v>
      </c>
      <c r="G36" s="537">
        <v>28.675000000000001</v>
      </c>
      <c r="H36" s="537">
        <v>5.2469999999999999</v>
      </c>
      <c r="I36" s="537">
        <v>11.646000000000001</v>
      </c>
      <c r="J36" s="537">
        <v>2.847</v>
      </c>
      <c r="K36" s="537">
        <v>21.004000000000001</v>
      </c>
      <c r="L36" s="537">
        <v>30.341999999999999</v>
      </c>
      <c r="M36" s="537">
        <v>29.814</v>
      </c>
      <c r="N36" s="150">
        <f t="shared" si="2"/>
        <v>20.023560336976324</v>
      </c>
      <c r="P36" s="308">
        <v>1960</v>
      </c>
      <c r="Q36" s="309"/>
      <c r="R36" s="309"/>
      <c r="S36" s="309"/>
      <c r="T36" s="309"/>
      <c r="U36" s="309"/>
      <c r="V36" s="309"/>
      <c r="W36" s="309"/>
      <c r="X36" s="309"/>
      <c r="Y36" s="309"/>
      <c r="Z36" s="309"/>
      <c r="AA36" s="309"/>
      <c r="AB36" s="309"/>
      <c r="AC36" s="310"/>
      <c r="AE36" s="147">
        <v>1960</v>
      </c>
      <c r="AF36" s="148">
        <f t="shared" si="4"/>
        <v>5.1260000000000003</v>
      </c>
      <c r="AG36" s="148">
        <f t="shared" si="4"/>
        <v>17.013000000000002</v>
      </c>
      <c r="AH36" s="148">
        <f t="shared" si="4"/>
        <v>30.120999999999999</v>
      </c>
      <c r="AI36" s="148">
        <f t="shared" si="4"/>
        <v>27.512</v>
      </c>
      <c r="AJ36" s="148">
        <f t="shared" si="4"/>
        <v>30.837</v>
      </c>
      <c r="AK36" s="148">
        <f t="shared" si="4"/>
        <v>28.675000000000001</v>
      </c>
      <c r="AL36" s="148">
        <f t="shared" si="4"/>
        <v>5.2469999999999999</v>
      </c>
      <c r="AM36" s="148">
        <f t="shared" si="4"/>
        <v>11.646000000000001</v>
      </c>
      <c r="AN36" s="148">
        <f t="shared" si="4"/>
        <v>2.847</v>
      </c>
      <c r="AO36" s="148">
        <f t="shared" si="4"/>
        <v>21.004000000000001</v>
      </c>
      <c r="AP36" s="148">
        <f t="shared" si="4"/>
        <v>30.341999999999999</v>
      </c>
      <c r="AQ36" s="148">
        <f t="shared" si="4"/>
        <v>29.814</v>
      </c>
      <c r="AR36" s="150">
        <f t="shared" si="3"/>
        <v>20.023560336976324</v>
      </c>
      <c r="AT36" s="147">
        <v>1960</v>
      </c>
      <c r="AU36" s="148">
        <f t="shared" si="5"/>
        <v>0</v>
      </c>
      <c r="AV36" s="148">
        <f t="shared" si="5"/>
        <v>0</v>
      </c>
      <c r="AW36" s="148">
        <f t="shared" si="5"/>
        <v>0</v>
      </c>
      <c r="AX36" s="148">
        <f t="shared" si="5"/>
        <v>0</v>
      </c>
      <c r="AY36" s="148">
        <f t="shared" si="5"/>
        <v>0</v>
      </c>
      <c r="AZ36" s="148">
        <f t="shared" si="5"/>
        <v>0</v>
      </c>
      <c r="BA36" s="148">
        <f t="shared" si="5"/>
        <v>0</v>
      </c>
      <c r="BB36" s="148">
        <f t="shared" si="5"/>
        <v>0</v>
      </c>
      <c r="BC36" s="148">
        <f t="shared" si="5"/>
        <v>0</v>
      </c>
      <c r="BD36" s="148">
        <f t="shared" si="5"/>
        <v>0</v>
      </c>
      <c r="BE36" s="148">
        <f t="shared" si="5"/>
        <v>0</v>
      </c>
      <c r="BF36" s="148">
        <f t="shared" si="5"/>
        <v>0</v>
      </c>
      <c r="BG36" s="149"/>
    </row>
    <row r="37" spans="1:59" x14ac:dyDescent="0.25">
      <c r="A37" s="38">
        <v>1961</v>
      </c>
      <c r="B37" s="536">
        <v>22.937999999999999</v>
      </c>
      <c r="C37" s="537">
        <v>28.658000000000001</v>
      </c>
      <c r="D37" s="537">
        <v>37.933999999999997</v>
      </c>
      <c r="E37" s="537">
        <v>25.835999999999999</v>
      </c>
      <c r="F37" s="537">
        <v>30.065000000000001</v>
      </c>
      <c r="G37" s="537">
        <v>22.245000000000001</v>
      </c>
      <c r="H37" s="537">
        <v>13.904</v>
      </c>
      <c r="I37" s="537">
        <v>8.4309999999999992</v>
      </c>
      <c r="J37" s="537">
        <v>-6.7110000000000003</v>
      </c>
      <c r="K37" s="537">
        <v>27.15</v>
      </c>
      <c r="L37" s="537">
        <v>34.396000000000001</v>
      </c>
      <c r="M37" s="537">
        <v>31.126999999999999</v>
      </c>
      <c r="N37" s="150">
        <f t="shared" si="2"/>
        <v>23.028202755009108</v>
      </c>
      <c r="P37" s="308">
        <v>1961</v>
      </c>
      <c r="Q37" s="309"/>
      <c r="R37" s="309"/>
      <c r="S37" s="309"/>
      <c r="T37" s="309"/>
      <c r="U37" s="309"/>
      <c r="V37" s="309"/>
      <c r="W37" s="309"/>
      <c r="X37" s="309"/>
      <c r="Y37" s="309"/>
      <c r="Z37" s="309"/>
      <c r="AA37" s="309"/>
      <c r="AB37" s="309"/>
      <c r="AC37" s="310"/>
      <c r="AE37" s="147">
        <v>1961</v>
      </c>
      <c r="AF37" s="148">
        <f t="shared" si="4"/>
        <v>22.937999999999999</v>
      </c>
      <c r="AG37" s="148">
        <f t="shared" si="4"/>
        <v>28.658000000000001</v>
      </c>
      <c r="AH37" s="148">
        <f t="shared" si="4"/>
        <v>37.933999999999997</v>
      </c>
      <c r="AI37" s="148">
        <f t="shared" si="4"/>
        <v>25.835999999999999</v>
      </c>
      <c r="AJ37" s="148">
        <f t="shared" si="4"/>
        <v>30.065000000000001</v>
      </c>
      <c r="AK37" s="148">
        <f t="shared" si="4"/>
        <v>22.245000000000001</v>
      </c>
      <c r="AL37" s="148">
        <f t="shared" si="4"/>
        <v>13.904</v>
      </c>
      <c r="AM37" s="148">
        <f t="shared" si="4"/>
        <v>8.4309999999999992</v>
      </c>
      <c r="AN37" s="148">
        <f t="shared" si="4"/>
        <v>0</v>
      </c>
      <c r="AO37" s="148">
        <f t="shared" si="4"/>
        <v>27.15</v>
      </c>
      <c r="AP37" s="148">
        <f t="shared" si="4"/>
        <v>34.396000000000001</v>
      </c>
      <c r="AQ37" s="148">
        <f t="shared" si="4"/>
        <v>31.126999999999999</v>
      </c>
      <c r="AR37" s="150">
        <f t="shared" si="3"/>
        <v>23.578284722222225</v>
      </c>
      <c r="AT37" s="147">
        <v>1961</v>
      </c>
      <c r="AU37" s="148">
        <f t="shared" si="5"/>
        <v>0</v>
      </c>
      <c r="AV37" s="148">
        <f t="shared" si="5"/>
        <v>0</v>
      </c>
      <c r="AW37" s="148">
        <f t="shared" si="5"/>
        <v>0</v>
      </c>
      <c r="AX37" s="148">
        <f t="shared" si="5"/>
        <v>0</v>
      </c>
      <c r="AY37" s="148">
        <f t="shared" si="5"/>
        <v>0</v>
      </c>
      <c r="AZ37" s="148">
        <f t="shared" si="5"/>
        <v>0</v>
      </c>
      <c r="BA37" s="148">
        <f t="shared" si="5"/>
        <v>0</v>
      </c>
      <c r="BB37" s="148">
        <f t="shared" si="5"/>
        <v>0</v>
      </c>
      <c r="BC37" s="148">
        <f t="shared" si="5"/>
        <v>0</v>
      </c>
      <c r="BD37" s="148">
        <f t="shared" si="5"/>
        <v>0</v>
      </c>
      <c r="BE37" s="148">
        <f t="shared" si="5"/>
        <v>0</v>
      </c>
      <c r="BF37" s="148">
        <f t="shared" si="5"/>
        <v>0</v>
      </c>
      <c r="BG37" s="149"/>
    </row>
    <row r="38" spans="1:59" x14ac:dyDescent="0.25">
      <c r="A38" s="38">
        <v>1962</v>
      </c>
      <c r="B38" s="536">
        <v>25.492000000000001</v>
      </c>
      <c r="C38" s="537">
        <v>26.506</v>
      </c>
      <c r="D38" s="537">
        <v>35.848999999999997</v>
      </c>
      <c r="E38" s="537">
        <v>29.135000000000002</v>
      </c>
      <c r="F38" s="537">
        <v>27.690999999999999</v>
      </c>
      <c r="G38" s="537">
        <v>31.785</v>
      </c>
      <c r="H38" s="537">
        <v>7.1859999999999999</v>
      </c>
      <c r="I38" s="537">
        <v>8.4879999999999995</v>
      </c>
      <c r="J38" s="537">
        <v>2.698</v>
      </c>
      <c r="K38" s="537">
        <v>23.984999999999999</v>
      </c>
      <c r="L38" s="537">
        <v>29.439</v>
      </c>
      <c r="M38" s="537">
        <v>28.841000000000001</v>
      </c>
      <c r="N38" s="150">
        <f t="shared" si="2"/>
        <v>23.139650387067395</v>
      </c>
      <c r="P38" s="308">
        <v>1962</v>
      </c>
      <c r="Q38" s="309"/>
      <c r="R38" s="309"/>
      <c r="S38" s="309"/>
      <c r="T38" s="309"/>
      <c r="U38" s="309"/>
      <c r="V38" s="309"/>
      <c r="W38" s="309"/>
      <c r="X38" s="309"/>
      <c r="Y38" s="309"/>
      <c r="Z38" s="309"/>
      <c r="AA38" s="309"/>
      <c r="AB38" s="309"/>
      <c r="AC38" s="310"/>
      <c r="AE38" s="147">
        <v>1962</v>
      </c>
      <c r="AF38" s="148">
        <f t="shared" si="4"/>
        <v>25.492000000000001</v>
      </c>
      <c r="AG38" s="148">
        <f t="shared" si="4"/>
        <v>26.506</v>
      </c>
      <c r="AH38" s="148">
        <f t="shared" si="4"/>
        <v>35.848999999999997</v>
      </c>
      <c r="AI38" s="148">
        <f t="shared" si="4"/>
        <v>29.135000000000002</v>
      </c>
      <c r="AJ38" s="148">
        <f t="shared" si="4"/>
        <v>27.690999999999999</v>
      </c>
      <c r="AK38" s="148">
        <f t="shared" si="4"/>
        <v>31.785</v>
      </c>
      <c r="AL38" s="148">
        <f t="shared" si="4"/>
        <v>7.1859999999999999</v>
      </c>
      <c r="AM38" s="148">
        <f t="shared" si="4"/>
        <v>8.4879999999999995</v>
      </c>
      <c r="AN38" s="148">
        <f t="shared" si="4"/>
        <v>2.698</v>
      </c>
      <c r="AO38" s="148">
        <f t="shared" si="4"/>
        <v>23.984999999999999</v>
      </c>
      <c r="AP38" s="148">
        <f t="shared" si="4"/>
        <v>29.439</v>
      </c>
      <c r="AQ38" s="148">
        <f t="shared" si="4"/>
        <v>28.841000000000001</v>
      </c>
      <c r="AR38" s="150">
        <f t="shared" si="3"/>
        <v>23.139650387067395</v>
      </c>
      <c r="AT38" s="147">
        <v>1962</v>
      </c>
      <c r="AU38" s="148">
        <f t="shared" si="5"/>
        <v>0</v>
      </c>
      <c r="AV38" s="148">
        <f t="shared" si="5"/>
        <v>0</v>
      </c>
      <c r="AW38" s="148">
        <f t="shared" si="5"/>
        <v>0</v>
      </c>
      <c r="AX38" s="148">
        <f t="shared" si="5"/>
        <v>0</v>
      </c>
      <c r="AY38" s="148">
        <f t="shared" si="5"/>
        <v>0</v>
      </c>
      <c r="AZ38" s="148">
        <f t="shared" si="5"/>
        <v>0</v>
      </c>
      <c r="BA38" s="148">
        <f t="shared" si="5"/>
        <v>0</v>
      </c>
      <c r="BB38" s="148">
        <f t="shared" si="5"/>
        <v>0</v>
      </c>
      <c r="BC38" s="148">
        <f t="shared" si="5"/>
        <v>0</v>
      </c>
      <c r="BD38" s="148">
        <f t="shared" si="5"/>
        <v>0</v>
      </c>
      <c r="BE38" s="148">
        <f t="shared" si="5"/>
        <v>0</v>
      </c>
      <c r="BF38" s="148">
        <f t="shared" si="5"/>
        <v>0</v>
      </c>
      <c r="BG38" s="149"/>
    </row>
    <row r="39" spans="1:59" x14ac:dyDescent="0.25">
      <c r="A39" s="38">
        <v>1963</v>
      </c>
      <c r="B39" s="536">
        <v>20.378</v>
      </c>
      <c r="C39" s="537">
        <v>23.434999999999999</v>
      </c>
      <c r="D39" s="537">
        <v>31.276</v>
      </c>
      <c r="E39" s="537">
        <v>30.221</v>
      </c>
      <c r="F39" s="537">
        <v>24.966000000000001</v>
      </c>
      <c r="G39" s="537">
        <v>31.64</v>
      </c>
      <c r="H39" s="537">
        <v>22.957000000000001</v>
      </c>
      <c r="I39" s="537">
        <v>16.681999999999999</v>
      </c>
      <c r="J39" s="537">
        <v>4.1779999999999999</v>
      </c>
      <c r="K39" s="537">
        <v>21.861000000000001</v>
      </c>
      <c r="L39" s="537">
        <v>33.222999999999999</v>
      </c>
      <c r="M39" s="537">
        <v>28.977</v>
      </c>
      <c r="N39" s="150">
        <f t="shared" si="2"/>
        <v>24.190691598360655</v>
      </c>
      <c r="P39" s="308">
        <v>1963</v>
      </c>
      <c r="Q39" s="309"/>
      <c r="R39" s="309"/>
      <c r="S39" s="309"/>
      <c r="T39" s="309"/>
      <c r="U39" s="309"/>
      <c r="V39" s="309"/>
      <c r="W39" s="309"/>
      <c r="X39" s="309"/>
      <c r="Y39" s="309"/>
      <c r="Z39" s="309"/>
      <c r="AA39" s="309"/>
      <c r="AB39" s="309"/>
      <c r="AC39" s="310"/>
      <c r="AE39" s="147">
        <v>1963</v>
      </c>
      <c r="AF39" s="148">
        <f t="shared" si="4"/>
        <v>20.378</v>
      </c>
      <c r="AG39" s="148">
        <f t="shared" si="4"/>
        <v>23.434999999999999</v>
      </c>
      <c r="AH39" s="148">
        <f t="shared" si="4"/>
        <v>31.276</v>
      </c>
      <c r="AI39" s="148">
        <f t="shared" si="4"/>
        <v>30.221</v>
      </c>
      <c r="AJ39" s="148">
        <f t="shared" si="4"/>
        <v>24.966000000000001</v>
      </c>
      <c r="AK39" s="148">
        <f t="shared" si="4"/>
        <v>31.64</v>
      </c>
      <c r="AL39" s="148">
        <f t="shared" si="4"/>
        <v>22.957000000000001</v>
      </c>
      <c r="AM39" s="148">
        <f t="shared" si="4"/>
        <v>16.681999999999999</v>
      </c>
      <c r="AN39" s="148">
        <f t="shared" si="4"/>
        <v>4.1779999999999999</v>
      </c>
      <c r="AO39" s="148">
        <f t="shared" si="4"/>
        <v>21.861000000000001</v>
      </c>
      <c r="AP39" s="148">
        <f t="shared" si="4"/>
        <v>33.222999999999999</v>
      </c>
      <c r="AQ39" s="148">
        <f t="shared" si="4"/>
        <v>28.977</v>
      </c>
      <c r="AR39" s="150">
        <f t="shared" si="3"/>
        <v>24.190691598360655</v>
      </c>
      <c r="AT39" s="147">
        <v>1963</v>
      </c>
      <c r="AU39" s="148">
        <f t="shared" si="5"/>
        <v>0</v>
      </c>
      <c r="AV39" s="148">
        <f t="shared" si="5"/>
        <v>0</v>
      </c>
      <c r="AW39" s="148">
        <f t="shared" si="5"/>
        <v>0</v>
      </c>
      <c r="AX39" s="148">
        <f t="shared" si="5"/>
        <v>0</v>
      </c>
      <c r="AY39" s="148">
        <f t="shared" si="5"/>
        <v>0</v>
      </c>
      <c r="AZ39" s="148">
        <f t="shared" si="5"/>
        <v>0</v>
      </c>
      <c r="BA39" s="148">
        <f t="shared" si="5"/>
        <v>0</v>
      </c>
      <c r="BB39" s="148">
        <f t="shared" si="5"/>
        <v>0</v>
      </c>
      <c r="BC39" s="148">
        <f t="shared" si="5"/>
        <v>0</v>
      </c>
      <c r="BD39" s="148">
        <f t="shared" si="5"/>
        <v>0</v>
      </c>
      <c r="BE39" s="148">
        <f t="shared" si="5"/>
        <v>0</v>
      </c>
      <c r="BF39" s="148">
        <f t="shared" si="5"/>
        <v>0</v>
      </c>
      <c r="BG39" s="149"/>
    </row>
    <row r="40" spans="1:59" x14ac:dyDescent="0.25">
      <c r="A40" s="38">
        <v>1964</v>
      </c>
      <c r="B40" s="536">
        <v>21.433</v>
      </c>
      <c r="C40" s="537">
        <v>28.954000000000001</v>
      </c>
      <c r="D40" s="537">
        <v>37.387</v>
      </c>
      <c r="E40" s="537">
        <v>37.140999999999998</v>
      </c>
      <c r="F40" s="537">
        <v>33.000999999999998</v>
      </c>
      <c r="G40" s="537">
        <v>34.709000000000003</v>
      </c>
      <c r="H40" s="537">
        <v>17.061</v>
      </c>
      <c r="I40" s="537">
        <v>12.45</v>
      </c>
      <c r="J40" s="537">
        <v>-14.493</v>
      </c>
      <c r="K40" s="537">
        <v>5.7320000000000002</v>
      </c>
      <c r="L40" s="537">
        <v>24.582999999999998</v>
      </c>
      <c r="M40" s="537">
        <v>26.443000000000001</v>
      </c>
      <c r="N40" s="150">
        <f t="shared" si="2"/>
        <v>22.055257399817854</v>
      </c>
      <c r="P40" s="308">
        <v>1964</v>
      </c>
      <c r="Q40" s="309"/>
      <c r="R40" s="309"/>
      <c r="S40" s="309"/>
      <c r="T40" s="309"/>
      <c r="U40" s="309"/>
      <c r="V40" s="309"/>
      <c r="W40" s="309"/>
      <c r="X40" s="309"/>
      <c r="Y40" s="309"/>
      <c r="Z40" s="309"/>
      <c r="AA40" s="309"/>
      <c r="AB40" s="309"/>
      <c r="AC40" s="310"/>
      <c r="AE40" s="147">
        <v>1964</v>
      </c>
      <c r="AF40" s="148">
        <f t="shared" si="4"/>
        <v>21.433</v>
      </c>
      <c r="AG40" s="148">
        <f t="shared" si="4"/>
        <v>28.954000000000001</v>
      </c>
      <c r="AH40" s="148">
        <f t="shared" si="4"/>
        <v>37.387</v>
      </c>
      <c r="AI40" s="148">
        <f t="shared" si="4"/>
        <v>37.140999999999998</v>
      </c>
      <c r="AJ40" s="148">
        <f t="shared" si="4"/>
        <v>33.000999999999998</v>
      </c>
      <c r="AK40" s="148">
        <f t="shared" si="4"/>
        <v>34.709000000000003</v>
      </c>
      <c r="AL40" s="148">
        <f t="shared" si="4"/>
        <v>17.061</v>
      </c>
      <c r="AM40" s="148">
        <f t="shared" si="4"/>
        <v>12.45</v>
      </c>
      <c r="AN40" s="148">
        <f t="shared" si="4"/>
        <v>0</v>
      </c>
      <c r="AO40" s="148">
        <f t="shared" si="4"/>
        <v>5.7320000000000002</v>
      </c>
      <c r="AP40" s="148">
        <f t="shared" si="4"/>
        <v>24.582999999999998</v>
      </c>
      <c r="AQ40" s="148">
        <f t="shared" si="4"/>
        <v>26.443000000000001</v>
      </c>
      <c r="AR40" s="150">
        <f t="shared" si="3"/>
        <v>23.243208219489983</v>
      </c>
      <c r="AT40" s="147">
        <v>1964</v>
      </c>
      <c r="AU40" s="148">
        <f t="shared" si="5"/>
        <v>0</v>
      </c>
      <c r="AV40" s="148">
        <f t="shared" si="5"/>
        <v>0</v>
      </c>
      <c r="AW40" s="148">
        <f t="shared" si="5"/>
        <v>0</v>
      </c>
      <c r="AX40" s="148">
        <f t="shared" si="5"/>
        <v>0</v>
      </c>
      <c r="AY40" s="148">
        <f t="shared" si="5"/>
        <v>0</v>
      </c>
      <c r="AZ40" s="148">
        <f t="shared" si="5"/>
        <v>0</v>
      </c>
      <c r="BA40" s="148">
        <f t="shared" si="5"/>
        <v>0</v>
      </c>
      <c r="BB40" s="148">
        <f t="shared" si="5"/>
        <v>0</v>
      </c>
      <c r="BC40" s="148">
        <f t="shared" si="5"/>
        <v>0</v>
      </c>
      <c r="BD40" s="148">
        <f t="shared" si="5"/>
        <v>0</v>
      </c>
      <c r="BE40" s="148">
        <f t="shared" si="5"/>
        <v>0</v>
      </c>
      <c r="BF40" s="148">
        <f t="shared" si="5"/>
        <v>0</v>
      </c>
      <c r="BG40" s="149"/>
    </row>
    <row r="41" spans="1:59" x14ac:dyDescent="0.25">
      <c r="A41" s="38">
        <v>1965</v>
      </c>
      <c r="B41" s="536">
        <v>17.088999999999999</v>
      </c>
      <c r="C41" s="537">
        <v>28.491</v>
      </c>
      <c r="D41" s="537">
        <v>24.152999999999999</v>
      </c>
      <c r="E41" s="537">
        <v>16.451000000000001</v>
      </c>
      <c r="F41" s="537">
        <v>10.865</v>
      </c>
      <c r="G41" s="537">
        <v>14.923999999999999</v>
      </c>
      <c r="H41" s="537">
        <v>8.5830000000000002</v>
      </c>
      <c r="I41" s="537">
        <v>0.51500000000000001</v>
      </c>
      <c r="J41" s="537">
        <v>-0.41199999999999998</v>
      </c>
      <c r="K41" s="537">
        <v>16.957999999999998</v>
      </c>
      <c r="L41" s="537">
        <v>24.558</v>
      </c>
      <c r="M41" s="537">
        <v>28.285</v>
      </c>
      <c r="N41" s="150">
        <f t="shared" si="2"/>
        <v>15.896580031876136</v>
      </c>
      <c r="P41" s="308">
        <v>1965</v>
      </c>
      <c r="Q41" s="309"/>
      <c r="R41" s="309"/>
      <c r="S41" s="309"/>
      <c r="T41" s="309"/>
      <c r="U41" s="309"/>
      <c r="V41" s="309"/>
      <c r="W41" s="309"/>
      <c r="X41" s="309"/>
      <c r="Y41" s="309"/>
      <c r="Z41" s="309"/>
      <c r="AA41" s="309"/>
      <c r="AB41" s="309"/>
      <c r="AC41" s="310"/>
      <c r="AE41" s="147">
        <v>1965</v>
      </c>
      <c r="AF41" s="148">
        <f t="shared" si="4"/>
        <v>17.088999999999999</v>
      </c>
      <c r="AG41" s="148">
        <f t="shared" si="4"/>
        <v>28.491</v>
      </c>
      <c r="AH41" s="148">
        <f t="shared" si="4"/>
        <v>24.152999999999999</v>
      </c>
      <c r="AI41" s="148">
        <f t="shared" si="4"/>
        <v>16.451000000000001</v>
      </c>
      <c r="AJ41" s="148">
        <f t="shared" si="4"/>
        <v>10.865</v>
      </c>
      <c r="AK41" s="148">
        <f t="shared" si="4"/>
        <v>14.923999999999999</v>
      </c>
      <c r="AL41" s="148">
        <f t="shared" si="4"/>
        <v>8.5830000000000002</v>
      </c>
      <c r="AM41" s="148">
        <f t="shared" si="4"/>
        <v>0.51500000000000001</v>
      </c>
      <c r="AN41" s="148">
        <f t="shared" si="4"/>
        <v>0</v>
      </c>
      <c r="AO41" s="148">
        <f t="shared" si="4"/>
        <v>16.957999999999998</v>
      </c>
      <c r="AP41" s="148">
        <f t="shared" si="4"/>
        <v>24.558</v>
      </c>
      <c r="AQ41" s="148">
        <f t="shared" si="4"/>
        <v>28.285</v>
      </c>
      <c r="AR41" s="150">
        <f t="shared" si="3"/>
        <v>15.930350523679417</v>
      </c>
      <c r="AT41" s="147">
        <v>1965</v>
      </c>
      <c r="AU41" s="148">
        <f t="shared" si="5"/>
        <v>0</v>
      </c>
      <c r="AV41" s="148">
        <f t="shared" si="5"/>
        <v>0</v>
      </c>
      <c r="AW41" s="148">
        <f t="shared" si="5"/>
        <v>0</v>
      </c>
      <c r="AX41" s="148">
        <f t="shared" si="5"/>
        <v>0</v>
      </c>
      <c r="AY41" s="148">
        <f t="shared" si="5"/>
        <v>0</v>
      </c>
      <c r="AZ41" s="148">
        <f t="shared" si="5"/>
        <v>0</v>
      </c>
      <c r="BA41" s="148">
        <f t="shared" si="5"/>
        <v>0</v>
      </c>
      <c r="BB41" s="148">
        <f t="shared" si="5"/>
        <v>0</v>
      </c>
      <c r="BC41" s="148">
        <f t="shared" si="5"/>
        <v>0</v>
      </c>
      <c r="BD41" s="148">
        <f t="shared" si="5"/>
        <v>0</v>
      </c>
      <c r="BE41" s="148">
        <f t="shared" si="5"/>
        <v>0</v>
      </c>
      <c r="BF41" s="148">
        <f t="shared" si="5"/>
        <v>0</v>
      </c>
      <c r="BG41" s="149"/>
    </row>
    <row r="42" spans="1:59" x14ac:dyDescent="0.25">
      <c r="A42" s="38">
        <v>1966</v>
      </c>
      <c r="B42" s="536">
        <v>23.274000000000001</v>
      </c>
      <c r="C42" s="537">
        <v>31.405000000000001</v>
      </c>
      <c r="D42" s="537">
        <v>39.923999999999999</v>
      </c>
      <c r="E42" s="537">
        <v>36.073999999999998</v>
      </c>
      <c r="F42" s="537">
        <v>33.055</v>
      </c>
      <c r="G42" s="537">
        <v>34.033000000000001</v>
      </c>
      <c r="H42" s="537">
        <v>16.584</v>
      </c>
      <c r="I42" s="537">
        <v>15.287000000000001</v>
      </c>
      <c r="J42" s="537">
        <v>6.5209999999999999</v>
      </c>
      <c r="K42" s="537">
        <v>21.651</v>
      </c>
      <c r="L42" s="537">
        <v>31.533000000000001</v>
      </c>
      <c r="M42" s="537">
        <v>29.456</v>
      </c>
      <c r="N42" s="150">
        <f t="shared" si="2"/>
        <v>26.591588797814211</v>
      </c>
      <c r="P42" s="308">
        <v>1966</v>
      </c>
      <c r="Q42" s="309"/>
      <c r="R42" s="309"/>
      <c r="S42" s="309"/>
      <c r="T42" s="309"/>
      <c r="U42" s="309"/>
      <c r="V42" s="309"/>
      <c r="W42" s="309"/>
      <c r="X42" s="309"/>
      <c r="Y42" s="309"/>
      <c r="Z42" s="309"/>
      <c r="AA42" s="309"/>
      <c r="AB42" s="309"/>
      <c r="AC42" s="310"/>
      <c r="AE42" s="147">
        <v>1966</v>
      </c>
      <c r="AF42" s="148">
        <f t="shared" si="4"/>
        <v>23.274000000000001</v>
      </c>
      <c r="AG42" s="148">
        <f t="shared" si="4"/>
        <v>31.405000000000001</v>
      </c>
      <c r="AH42" s="148">
        <f t="shared" si="4"/>
        <v>39.923999999999999</v>
      </c>
      <c r="AI42" s="148">
        <f t="shared" ref="AI42:AQ70" si="6">MAX(E42, 0)</f>
        <v>36.073999999999998</v>
      </c>
      <c r="AJ42" s="148">
        <f t="shared" si="6"/>
        <v>33.055</v>
      </c>
      <c r="AK42" s="148">
        <f t="shared" si="6"/>
        <v>34.033000000000001</v>
      </c>
      <c r="AL42" s="148">
        <f t="shared" si="6"/>
        <v>16.584</v>
      </c>
      <c r="AM42" s="148">
        <f t="shared" si="6"/>
        <v>15.287000000000001</v>
      </c>
      <c r="AN42" s="148">
        <f t="shared" si="6"/>
        <v>6.5209999999999999</v>
      </c>
      <c r="AO42" s="148">
        <f t="shared" si="6"/>
        <v>21.651</v>
      </c>
      <c r="AP42" s="148">
        <f t="shared" si="6"/>
        <v>31.533000000000001</v>
      </c>
      <c r="AQ42" s="148">
        <f t="shared" si="6"/>
        <v>29.456</v>
      </c>
      <c r="AR42" s="150">
        <f t="shared" si="3"/>
        <v>26.591588797814211</v>
      </c>
      <c r="AT42" s="147">
        <v>1966</v>
      </c>
      <c r="AU42" s="148">
        <f t="shared" si="5"/>
        <v>0</v>
      </c>
      <c r="AV42" s="148">
        <f t="shared" si="5"/>
        <v>0</v>
      </c>
      <c r="AW42" s="148">
        <f t="shared" si="5"/>
        <v>0</v>
      </c>
      <c r="AX42" s="148">
        <f t="shared" si="5"/>
        <v>0</v>
      </c>
      <c r="AY42" s="148">
        <f t="shared" ref="AY42:BF73" si="7">MAX(U42, 0)</f>
        <v>0</v>
      </c>
      <c r="AZ42" s="148">
        <f t="shared" si="7"/>
        <v>0</v>
      </c>
      <c r="BA42" s="148">
        <f t="shared" si="7"/>
        <v>0</v>
      </c>
      <c r="BB42" s="148">
        <f t="shared" si="7"/>
        <v>0</v>
      </c>
      <c r="BC42" s="148">
        <f t="shared" si="7"/>
        <v>0</v>
      </c>
      <c r="BD42" s="148">
        <f t="shared" si="7"/>
        <v>0</v>
      </c>
      <c r="BE42" s="148">
        <f t="shared" si="7"/>
        <v>0</v>
      </c>
      <c r="BF42" s="148">
        <f t="shared" si="7"/>
        <v>0</v>
      </c>
      <c r="BG42" s="149"/>
    </row>
    <row r="43" spans="1:59" x14ac:dyDescent="0.25">
      <c r="A43" s="38">
        <v>1967</v>
      </c>
      <c r="B43" s="536">
        <v>26.925999999999998</v>
      </c>
      <c r="C43" s="537">
        <v>33.146000000000001</v>
      </c>
      <c r="D43" s="537">
        <v>36.988</v>
      </c>
      <c r="E43" s="537">
        <v>21.443000000000001</v>
      </c>
      <c r="F43" s="537">
        <v>23.463999999999999</v>
      </c>
      <c r="G43" s="537">
        <v>25.202999999999999</v>
      </c>
      <c r="H43" s="537">
        <v>19.347999999999999</v>
      </c>
      <c r="I43" s="537">
        <v>14.28</v>
      </c>
      <c r="J43" s="537">
        <v>-11.340999999999999</v>
      </c>
      <c r="K43" s="537">
        <v>15.327999999999999</v>
      </c>
      <c r="L43" s="537">
        <v>29.56</v>
      </c>
      <c r="M43" s="537">
        <v>29.289000000000001</v>
      </c>
      <c r="N43" s="150">
        <f t="shared" si="2"/>
        <v>22.009876935336987</v>
      </c>
      <c r="P43" s="308">
        <v>1967</v>
      </c>
      <c r="Q43" s="309"/>
      <c r="R43" s="309"/>
      <c r="S43" s="309"/>
      <c r="T43" s="309"/>
      <c r="U43" s="309"/>
      <c r="V43" s="309"/>
      <c r="W43" s="309"/>
      <c r="X43" s="309"/>
      <c r="Y43" s="309"/>
      <c r="Z43" s="309"/>
      <c r="AA43" s="309"/>
      <c r="AB43" s="309"/>
      <c r="AC43" s="310"/>
      <c r="AE43" s="147">
        <v>1967</v>
      </c>
      <c r="AF43" s="148">
        <f t="shared" ref="AF43:AQ92" si="8">MAX(B43, 0)</f>
        <v>26.925999999999998</v>
      </c>
      <c r="AG43" s="148">
        <f t="shared" si="8"/>
        <v>33.146000000000001</v>
      </c>
      <c r="AH43" s="148">
        <f t="shared" si="8"/>
        <v>36.988</v>
      </c>
      <c r="AI43" s="148">
        <f t="shared" si="6"/>
        <v>21.443000000000001</v>
      </c>
      <c r="AJ43" s="148">
        <f t="shared" si="6"/>
        <v>23.463999999999999</v>
      </c>
      <c r="AK43" s="148">
        <f t="shared" si="6"/>
        <v>25.202999999999999</v>
      </c>
      <c r="AL43" s="148">
        <f t="shared" si="6"/>
        <v>19.347999999999999</v>
      </c>
      <c r="AM43" s="148">
        <f t="shared" si="6"/>
        <v>14.28</v>
      </c>
      <c r="AN43" s="148">
        <f t="shared" si="6"/>
        <v>0</v>
      </c>
      <c r="AO43" s="148">
        <f t="shared" si="6"/>
        <v>15.327999999999999</v>
      </c>
      <c r="AP43" s="148">
        <f t="shared" si="6"/>
        <v>29.56</v>
      </c>
      <c r="AQ43" s="148">
        <f t="shared" si="6"/>
        <v>29.289000000000001</v>
      </c>
      <c r="AR43" s="150">
        <f t="shared" si="3"/>
        <v>22.939467099271408</v>
      </c>
      <c r="AT43" s="147">
        <v>1967</v>
      </c>
      <c r="AU43" s="148">
        <f t="shared" ref="AU43:BE85" si="9">MAX(Q43, 0)</f>
        <v>0</v>
      </c>
      <c r="AV43" s="148">
        <f t="shared" si="9"/>
        <v>0</v>
      </c>
      <c r="AW43" s="148">
        <f t="shared" si="9"/>
        <v>0</v>
      </c>
      <c r="AX43" s="148">
        <f t="shared" si="9"/>
        <v>0</v>
      </c>
      <c r="AY43" s="148">
        <f t="shared" si="7"/>
        <v>0</v>
      </c>
      <c r="AZ43" s="148">
        <f t="shared" si="7"/>
        <v>0</v>
      </c>
      <c r="BA43" s="148">
        <f t="shared" si="7"/>
        <v>0</v>
      </c>
      <c r="BB43" s="148">
        <f t="shared" si="7"/>
        <v>0</v>
      </c>
      <c r="BC43" s="148">
        <f t="shared" si="7"/>
        <v>0</v>
      </c>
      <c r="BD43" s="148">
        <f t="shared" si="7"/>
        <v>0</v>
      </c>
      <c r="BE43" s="148">
        <f t="shared" si="7"/>
        <v>0</v>
      </c>
      <c r="BF43" s="148">
        <f t="shared" si="7"/>
        <v>0</v>
      </c>
      <c r="BG43" s="149"/>
    </row>
    <row r="44" spans="1:59" x14ac:dyDescent="0.25">
      <c r="A44" s="38">
        <v>1968</v>
      </c>
      <c r="B44" s="536">
        <v>20.399999999999999</v>
      </c>
      <c r="C44" s="537">
        <v>28.488</v>
      </c>
      <c r="D44" s="537">
        <v>38.719000000000001</v>
      </c>
      <c r="E44" s="537">
        <v>27.052</v>
      </c>
      <c r="F44" s="537">
        <v>30.04</v>
      </c>
      <c r="G44" s="537">
        <v>22.058</v>
      </c>
      <c r="H44" s="537">
        <v>31.635999999999999</v>
      </c>
      <c r="I44" s="537">
        <v>17.084</v>
      </c>
      <c r="J44" s="537">
        <v>0.70799999999999996</v>
      </c>
      <c r="K44" s="537">
        <v>22.134</v>
      </c>
      <c r="L44" s="537">
        <v>27.972999999999999</v>
      </c>
      <c r="M44" s="537">
        <v>25.974</v>
      </c>
      <c r="N44" s="150">
        <f t="shared" si="2"/>
        <v>24.354174635701273</v>
      </c>
      <c r="P44" s="308">
        <v>1968</v>
      </c>
      <c r="Q44" s="309"/>
      <c r="R44" s="309"/>
      <c r="S44" s="309"/>
      <c r="T44" s="309"/>
      <c r="U44" s="309"/>
      <c r="V44" s="309"/>
      <c r="W44" s="309"/>
      <c r="X44" s="309"/>
      <c r="Y44" s="309"/>
      <c r="Z44" s="309"/>
      <c r="AA44" s="309"/>
      <c r="AB44" s="309"/>
      <c r="AC44" s="310"/>
      <c r="AE44" s="147">
        <v>1968</v>
      </c>
      <c r="AF44" s="148">
        <f t="shared" si="8"/>
        <v>20.399999999999999</v>
      </c>
      <c r="AG44" s="148">
        <f t="shared" si="8"/>
        <v>28.488</v>
      </c>
      <c r="AH44" s="148">
        <f t="shared" si="8"/>
        <v>38.719000000000001</v>
      </c>
      <c r="AI44" s="148">
        <f t="shared" si="6"/>
        <v>27.052</v>
      </c>
      <c r="AJ44" s="148">
        <f t="shared" si="6"/>
        <v>30.04</v>
      </c>
      <c r="AK44" s="148">
        <f t="shared" si="6"/>
        <v>22.058</v>
      </c>
      <c r="AL44" s="148">
        <f t="shared" si="6"/>
        <v>31.635999999999999</v>
      </c>
      <c r="AM44" s="148">
        <f t="shared" si="6"/>
        <v>17.084</v>
      </c>
      <c r="AN44" s="148">
        <f t="shared" si="6"/>
        <v>0.70799999999999996</v>
      </c>
      <c r="AO44" s="148">
        <f t="shared" si="6"/>
        <v>22.134</v>
      </c>
      <c r="AP44" s="148">
        <f t="shared" si="6"/>
        <v>27.972999999999999</v>
      </c>
      <c r="AQ44" s="148">
        <f t="shared" si="6"/>
        <v>25.974</v>
      </c>
      <c r="AR44" s="150">
        <f t="shared" si="3"/>
        <v>24.354174635701273</v>
      </c>
      <c r="AT44" s="147">
        <v>1968</v>
      </c>
      <c r="AU44" s="148">
        <f t="shared" si="9"/>
        <v>0</v>
      </c>
      <c r="AV44" s="148">
        <f t="shared" si="9"/>
        <v>0</v>
      </c>
      <c r="AW44" s="148">
        <f t="shared" si="9"/>
        <v>0</v>
      </c>
      <c r="AX44" s="148">
        <f t="shared" si="9"/>
        <v>0</v>
      </c>
      <c r="AY44" s="148">
        <f t="shared" si="7"/>
        <v>0</v>
      </c>
      <c r="AZ44" s="148">
        <f t="shared" si="7"/>
        <v>0</v>
      </c>
      <c r="BA44" s="148">
        <f t="shared" si="7"/>
        <v>0</v>
      </c>
      <c r="BB44" s="148">
        <f t="shared" si="7"/>
        <v>0</v>
      </c>
      <c r="BC44" s="148">
        <f t="shared" si="7"/>
        <v>0</v>
      </c>
      <c r="BD44" s="148">
        <f t="shared" si="7"/>
        <v>0</v>
      </c>
      <c r="BE44" s="148">
        <f t="shared" si="7"/>
        <v>0</v>
      </c>
      <c r="BF44" s="148">
        <f t="shared" si="7"/>
        <v>0</v>
      </c>
      <c r="BG44" s="149"/>
    </row>
    <row r="45" spans="1:59" x14ac:dyDescent="0.25">
      <c r="A45" s="38">
        <v>1969</v>
      </c>
      <c r="B45" s="536">
        <v>15.817</v>
      </c>
      <c r="C45" s="537">
        <v>20.891999999999999</v>
      </c>
      <c r="D45" s="537">
        <v>33.494</v>
      </c>
      <c r="E45" s="537">
        <v>20.667000000000002</v>
      </c>
      <c r="F45" s="537">
        <v>22.030999999999999</v>
      </c>
      <c r="G45" s="537">
        <v>21.768000000000001</v>
      </c>
      <c r="H45" s="537">
        <v>0.73</v>
      </c>
      <c r="I45" s="537">
        <v>0.17599999999999999</v>
      </c>
      <c r="J45" s="537">
        <v>1.48</v>
      </c>
      <c r="K45" s="537">
        <v>21.257000000000001</v>
      </c>
      <c r="L45" s="537">
        <v>30.364000000000001</v>
      </c>
      <c r="M45" s="537">
        <v>28.209</v>
      </c>
      <c r="N45" s="150">
        <f t="shared" si="2"/>
        <v>18.10935928961749</v>
      </c>
      <c r="P45" s="308">
        <v>1969</v>
      </c>
      <c r="Q45" s="309"/>
      <c r="R45" s="309"/>
      <c r="S45" s="309"/>
      <c r="T45" s="309"/>
      <c r="U45" s="309"/>
      <c r="V45" s="309"/>
      <c r="W45" s="309"/>
      <c r="X45" s="309"/>
      <c r="Y45" s="309"/>
      <c r="Z45" s="309"/>
      <c r="AA45" s="309"/>
      <c r="AB45" s="309"/>
      <c r="AC45" s="310"/>
      <c r="AE45" s="147">
        <v>1969</v>
      </c>
      <c r="AF45" s="148">
        <f t="shared" si="8"/>
        <v>15.817</v>
      </c>
      <c r="AG45" s="148">
        <f t="shared" si="8"/>
        <v>20.891999999999999</v>
      </c>
      <c r="AH45" s="148">
        <f t="shared" si="8"/>
        <v>33.494</v>
      </c>
      <c r="AI45" s="148">
        <f t="shared" si="6"/>
        <v>20.667000000000002</v>
      </c>
      <c r="AJ45" s="148">
        <f t="shared" si="6"/>
        <v>22.030999999999999</v>
      </c>
      <c r="AK45" s="148">
        <f t="shared" si="6"/>
        <v>21.768000000000001</v>
      </c>
      <c r="AL45" s="148">
        <f t="shared" si="6"/>
        <v>0.73</v>
      </c>
      <c r="AM45" s="148">
        <f t="shared" si="6"/>
        <v>0.17599999999999999</v>
      </c>
      <c r="AN45" s="148">
        <f t="shared" si="6"/>
        <v>1.48</v>
      </c>
      <c r="AO45" s="148">
        <f t="shared" si="6"/>
        <v>21.257000000000001</v>
      </c>
      <c r="AP45" s="148">
        <f t="shared" si="6"/>
        <v>30.364000000000001</v>
      </c>
      <c r="AQ45" s="148">
        <f t="shared" si="6"/>
        <v>28.209</v>
      </c>
      <c r="AR45" s="150">
        <f t="shared" si="3"/>
        <v>18.10935928961749</v>
      </c>
      <c r="AT45" s="147">
        <v>1969</v>
      </c>
      <c r="AU45" s="148">
        <f t="shared" si="9"/>
        <v>0</v>
      </c>
      <c r="AV45" s="148">
        <f t="shared" si="9"/>
        <v>0</v>
      </c>
      <c r="AW45" s="148">
        <f t="shared" si="9"/>
        <v>0</v>
      </c>
      <c r="AX45" s="148">
        <f t="shared" si="9"/>
        <v>0</v>
      </c>
      <c r="AY45" s="148">
        <f t="shared" si="7"/>
        <v>0</v>
      </c>
      <c r="AZ45" s="148">
        <f t="shared" si="7"/>
        <v>0</v>
      </c>
      <c r="BA45" s="148">
        <f t="shared" si="7"/>
        <v>0</v>
      </c>
      <c r="BB45" s="148">
        <f t="shared" si="7"/>
        <v>0</v>
      </c>
      <c r="BC45" s="148">
        <f t="shared" si="7"/>
        <v>0</v>
      </c>
      <c r="BD45" s="148">
        <f t="shared" si="7"/>
        <v>0</v>
      </c>
      <c r="BE45" s="148">
        <f t="shared" si="7"/>
        <v>0</v>
      </c>
      <c r="BF45" s="148">
        <f t="shared" si="7"/>
        <v>0</v>
      </c>
      <c r="BG45" s="149"/>
    </row>
    <row r="46" spans="1:59" x14ac:dyDescent="0.25">
      <c r="A46" s="38">
        <v>1970</v>
      </c>
      <c r="B46" s="536">
        <v>23.292000000000002</v>
      </c>
      <c r="C46" s="537">
        <v>28.75</v>
      </c>
      <c r="D46" s="537">
        <v>40.384999999999998</v>
      </c>
      <c r="E46" s="537">
        <v>33.167999999999999</v>
      </c>
      <c r="F46" s="537">
        <v>28.922000000000001</v>
      </c>
      <c r="G46" s="537">
        <v>30.859000000000002</v>
      </c>
      <c r="H46" s="537">
        <v>27.093</v>
      </c>
      <c r="I46" s="537">
        <v>14.089</v>
      </c>
      <c r="J46" s="537">
        <v>-5.242</v>
      </c>
      <c r="K46" s="537">
        <v>31.879000000000001</v>
      </c>
      <c r="L46" s="537">
        <v>34.823</v>
      </c>
      <c r="M46" s="537">
        <v>29.504999999999999</v>
      </c>
      <c r="N46" s="150">
        <f t="shared" si="2"/>
        <v>26.516871926229509</v>
      </c>
      <c r="P46" s="308">
        <v>1970</v>
      </c>
      <c r="Q46" s="309"/>
      <c r="R46" s="309"/>
      <c r="S46" s="309"/>
      <c r="T46" s="309"/>
      <c r="U46" s="309"/>
      <c r="V46" s="309"/>
      <c r="W46" s="309"/>
      <c r="X46" s="309"/>
      <c r="Y46" s="309"/>
      <c r="Z46" s="309"/>
      <c r="AA46" s="309"/>
      <c r="AB46" s="309"/>
      <c r="AC46" s="310"/>
      <c r="AE46" s="147">
        <v>1970</v>
      </c>
      <c r="AF46" s="148">
        <f t="shared" si="8"/>
        <v>23.292000000000002</v>
      </c>
      <c r="AG46" s="148">
        <f t="shared" si="8"/>
        <v>28.75</v>
      </c>
      <c r="AH46" s="148">
        <f t="shared" si="8"/>
        <v>40.384999999999998</v>
      </c>
      <c r="AI46" s="148">
        <f t="shared" si="6"/>
        <v>33.167999999999999</v>
      </c>
      <c r="AJ46" s="148">
        <f t="shared" si="6"/>
        <v>28.922000000000001</v>
      </c>
      <c r="AK46" s="148">
        <f t="shared" si="6"/>
        <v>30.859000000000002</v>
      </c>
      <c r="AL46" s="148">
        <f t="shared" si="6"/>
        <v>27.093</v>
      </c>
      <c r="AM46" s="148">
        <f t="shared" si="6"/>
        <v>14.089</v>
      </c>
      <c r="AN46" s="148">
        <f t="shared" si="6"/>
        <v>0</v>
      </c>
      <c r="AO46" s="148">
        <f t="shared" si="6"/>
        <v>31.879000000000001</v>
      </c>
      <c r="AP46" s="148">
        <f t="shared" si="6"/>
        <v>34.823</v>
      </c>
      <c r="AQ46" s="148">
        <f t="shared" si="6"/>
        <v>29.504999999999999</v>
      </c>
      <c r="AR46" s="150">
        <f t="shared" si="3"/>
        <v>26.94654405737705</v>
      </c>
      <c r="AT46" s="147">
        <v>1970</v>
      </c>
      <c r="AU46" s="148">
        <f t="shared" si="9"/>
        <v>0</v>
      </c>
      <c r="AV46" s="148">
        <f t="shared" si="9"/>
        <v>0</v>
      </c>
      <c r="AW46" s="148">
        <f t="shared" si="9"/>
        <v>0</v>
      </c>
      <c r="AX46" s="148">
        <f t="shared" si="9"/>
        <v>0</v>
      </c>
      <c r="AY46" s="148">
        <f t="shared" si="7"/>
        <v>0</v>
      </c>
      <c r="AZ46" s="148">
        <f t="shared" si="7"/>
        <v>0</v>
      </c>
      <c r="BA46" s="148">
        <f t="shared" si="7"/>
        <v>0</v>
      </c>
      <c r="BB46" s="148">
        <f t="shared" si="7"/>
        <v>0</v>
      </c>
      <c r="BC46" s="148">
        <f t="shared" si="7"/>
        <v>0</v>
      </c>
      <c r="BD46" s="148">
        <f t="shared" si="7"/>
        <v>0</v>
      </c>
      <c r="BE46" s="148">
        <f t="shared" si="7"/>
        <v>0</v>
      </c>
      <c r="BF46" s="148">
        <f t="shared" si="7"/>
        <v>0</v>
      </c>
      <c r="BG46" s="149"/>
    </row>
    <row r="47" spans="1:59" x14ac:dyDescent="0.25">
      <c r="A47" s="38">
        <v>1971</v>
      </c>
      <c r="B47" s="536">
        <v>24.603999999999999</v>
      </c>
      <c r="C47" s="537">
        <v>29.925000000000001</v>
      </c>
      <c r="D47" s="537">
        <v>38.521000000000001</v>
      </c>
      <c r="E47" s="537">
        <v>18.538</v>
      </c>
      <c r="F47" s="537">
        <v>11.763</v>
      </c>
      <c r="G47" s="537">
        <v>17.207999999999998</v>
      </c>
      <c r="H47" s="537">
        <v>8.2530000000000001</v>
      </c>
      <c r="I47" s="537">
        <v>-1.897</v>
      </c>
      <c r="J47" s="537">
        <v>-16.503</v>
      </c>
      <c r="K47" s="537">
        <v>10.534000000000001</v>
      </c>
      <c r="L47" s="537">
        <v>22.370999999999999</v>
      </c>
      <c r="M47" s="537">
        <v>28.18</v>
      </c>
      <c r="N47" s="150">
        <f t="shared" si="2"/>
        <v>16.020644467213113</v>
      </c>
      <c r="P47" s="308">
        <v>1971</v>
      </c>
      <c r="Q47" s="309"/>
      <c r="R47" s="309"/>
      <c r="S47" s="309"/>
      <c r="T47" s="309"/>
      <c r="U47" s="309"/>
      <c r="V47" s="309"/>
      <c r="W47" s="309"/>
      <c r="X47" s="309"/>
      <c r="Y47" s="309"/>
      <c r="Z47" s="309"/>
      <c r="AA47" s="309"/>
      <c r="AB47" s="309"/>
      <c r="AC47" s="310"/>
      <c r="AE47" s="147">
        <v>1971</v>
      </c>
      <c r="AF47" s="148">
        <f t="shared" si="8"/>
        <v>24.603999999999999</v>
      </c>
      <c r="AG47" s="148">
        <f t="shared" si="8"/>
        <v>29.925000000000001</v>
      </c>
      <c r="AH47" s="148">
        <f t="shared" si="8"/>
        <v>38.521000000000001</v>
      </c>
      <c r="AI47" s="148">
        <f t="shared" si="6"/>
        <v>18.538</v>
      </c>
      <c r="AJ47" s="148">
        <f t="shared" si="6"/>
        <v>11.763</v>
      </c>
      <c r="AK47" s="148">
        <f t="shared" si="6"/>
        <v>17.207999999999998</v>
      </c>
      <c r="AL47" s="148">
        <f t="shared" si="6"/>
        <v>8.2530000000000001</v>
      </c>
      <c r="AM47" s="148">
        <f t="shared" si="6"/>
        <v>0</v>
      </c>
      <c r="AN47" s="148">
        <f t="shared" si="6"/>
        <v>0</v>
      </c>
      <c r="AO47" s="148">
        <f t="shared" si="6"/>
        <v>10.534000000000001</v>
      </c>
      <c r="AP47" s="148">
        <f t="shared" si="6"/>
        <v>22.370999999999999</v>
      </c>
      <c r="AQ47" s="148">
        <f t="shared" si="6"/>
        <v>28.18</v>
      </c>
      <c r="AR47" s="150">
        <f t="shared" si="3"/>
        <v>17.53402424863388</v>
      </c>
      <c r="AT47" s="147">
        <v>1971</v>
      </c>
      <c r="AU47" s="148">
        <f t="shared" si="9"/>
        <v>0</v>
      </c>
      <c r="AV47" s="148">
        <f t="shared" si="9"/>
        <v>0</v>
      </c>
      <c r="AW47" s="148">
        <f t="shared" si="9"/>
        <v>0</v>
      </c>
      <c r="AX47" s="148">
        <f t="shared" si="9"/>
        <v>0</v>
      </c>
      <c r="AY47" s="148">
        <f t="shared" si="7"/>
        <v>0</v>
      </c>
      <c r="AZ47" s="148">
        <f t="shared" si="7"/>
        <v>0</v>
      </c>
      <c r="BA47" s="148">
        <f t="shared" si="7"/>
        <v>0</v>
      </c>
      <c r="BB47" s="148">
        <f t="shared" si="7"/>
        <v>0</v>
      </c>
      <c r="BC47" s="148">
        <f t="shared" si="7"/>
        <v>0</v>
      </c>
      <c r="BD47" s="148">
        <f t="shared" si="7"/>
        <v>0</v>
      </c>
      <c r="BE47" s="148">
        <f t="shared" si="7"/>
        <v>0</v>
      </c>
      <c r="BF47" s="148">
        <f t="shared" si="7"/>
        <v>0</v>
      </c>
      <c r="BG47" s="149"/>
    </row>
    <row r="48" spans="1:59" x14ac:dyDescent="0.25">
      <c r="A48" s="38">
        <v>1972</v>
      </c>
      <c r="B48" s="536">
        <v>18.427</v>
      </c>
      <c r="C48" s="537">
        <v>25.815000000000001</v>
      </c>
      <c r="D48" s="537">
        <v>36.366</v>
      </c>
      <c r="E48" s="537">
        <v>15.795999999999999</v>
      </c>
      <c r="F48" s="537">
        <v>16.481999999999999</v>
      </c>
      <c r="G48" s="537">
        <v>-7.4779999999999998</v>
      </c>
      <c r="H48" s="537">
        <v>2.089</v>
      </c>
      <c r="I48" s="537">
        <v>-2.895</v>
      </c>
      <c r="J48" s="537">
        <v>-16.895</v>
      </c>
      <c r="K48" s="537">
        <v>6.3220000000000001</v>
      </c>
      <c r="L48" s="537">
        <v>19.754999999999999</v>
      </c>
      <c r="M48" s="537">
        <v>25.768999999999998</v>
      </c>
      <c r="N48" s="150">
        <f t="shared" si="2"/>
        <v>11.633301115664848</v>
      </c>
      <c r="P48" s="308">
        <v>1972</v>
      </c>
      <c r="Q48" s="309"/>
      <c r="R48" s="309"/>
      <c r="S48" s="309"/>
      <c r="T48" s="309"/>
      <c r="U48" s="309"/>
      <c r="V48" s="309"/>
      <c r="W48" s="309"/>
      <c r="X48" s="309"/>
      <c r="Y48" s="309"/>
      <c r="Z48" s="309"/>
      <c r="AA48" s="309"/>
      <c r="AB48" s="309"/>
      <c r="AC48" s="310"/>
      <c r="AE48" s="147">
        <v>1972</v>
      </c>
      <c r="AF48" s="148">
        <f t="shared" si="8"/>
        <v>18.427</v>
      </c>
      <c r="AG48" s="148">
        <f t="shared" si="8"/>
        <v>25.815000000000001</v>
      </c>
      <c r="AH48" s="148">
        <f t="shared" si="8"/>
        <v>36.366</v>
      </c>
      <c r="AI48" s="148">
        <f t="shared" si="6"/>
        <v>15.795999999999999</v>
      </c>
      <c r="AJ48" s="148">
        <f t="shared" si="6"/>
        <v>16.481999999999999</v>
      </c>
      <c r="AK48" s="148">
        <f t="shared" si="6"/>
        <v>0</v>
      </c>
      <c r="AL48" s="148">
        <f t="shared" si="6"/>
        <v>2.089</v>
      </c>
      <c r="AM48" s="148">
        <f t="shared" si="6"/>
        <v>0</v>
      </c>
      <c r="AN48" s="148">
        <f t="shared" si="6"/>
        <v>0</v>
      </c>
      <c r="AO48" s="148">
        <f t="shared" si="6"/>
        <v>6.3220000000000001</v>
      </c>
      <c r="AP48" s="148">
        <f t="shared" si="6"/>
        <v>19.754999999999999</v>
      </c>
      <c r="AQ48" s="148">
        <f t="shared" si="6"/>
        <v>25.768999999999998</v>
      </c>
      <c r="AR48" s="150">
        <f t="shared" si="3"/>
        <v>13.895873292349727</v>
      </c>
      <c r="AT48" s="147">
        <v>1972</v>
      </c>
      <c r="AU48" s="148">
        <f t="shared" si="9"/>
        <v>0</v>
      </c>
      <c r="AV48" s="148">
        <f t="shared" si="9"/>
        <v>0</v>
      </c>
      <c r="AW48" s="148">
        <f t="shared" si="9"/>
        <v>0</v>
      </c>
      <c r="AX48" s="148">
        <f t="shared" si="9"/>
        <v>0</v>
      </c>
      <c r="AY48" s="148">
        <f t="shared" si="7"/>
        <v>0</v>
      </c>
      <c r="AZ48" s="148">
        <f t="shared" si="7"/>
        <v>0</v>
      </c>
      <c r="BA48" s="148">
        <f t="shared" si="7"/>
        <v>0</v>
      </c>
      <c r="BB48" s="148">
        <f t="shared" si="7"/>
        <v>0</v>
      </c>
      <c r="BC48" s="148">
        <f t="shared" si="7"/>
        <v>0</v>
      </c>
      <c r="BD48" s="148">
        <f t="shared" si="7"/>
        <v>0</v>
      </c>
      <c r="BE48" s="148">
        <f t="shared" si="7"/>
        <v>0</v>
      </c>
      <c r="BF48" s="148">
        <f t="shared" si="7"/>
        <v>0</v>
      </c>
      <c r="BG48" s="149"/>
    </row>
    <row r="49" spans="1:59" x14ac:dyDescent="0.25">
      <c r="A49" s="38">
        <v>1973</v>
      </c>
      <c r="B49" s="536">
        <v>18.32</v>
      </c>
      <c r="C49" s="537">
        <v>30.414000000000001</v>
      </c>
      <c r="D49" s="537">
        <v>36.564999999999998</v>
      </c>
      <c r="E49" s="537">
        <v>31.936</v>
      </c>
      <c r="F49" s="537">
        <v>36.472999999999999</v>
      </c>
      <c r="G49" s="537">
        <v>34.99</v>
      </c>
      <c r="H49" s="537">
        <v>27.181999999999999</v>
      </c>
      <c r="I49" s="537">
        <v>21.556000000000001</v>
      </c>
      <c r="J49" s="537">
        <v>18.693000000000001</v>
      </c>
      <c r="K49" s="537">
        <v>36.24</v>
      </c>
      <c r="L49" s="537">
        <v>37.338999999999999</v>
      </c>
      <c r="M49" s="537">
        <v>33.018999999999998</v>
      </c>
      <c r="N49" s="150">
        <f t="shared" si="2"/>
        <v>30.224295992714019</v>
      </c>
      <c r="P49" s="308">
        <v>1973</v>
      </c>
      <c r="Q49" s="309"/>
      <c r="R49" s="309"/>
      <c r="S49" s="309"/>
      <c r="T49" s="309"/>
      <c r="U49" s="309"/>
      <c r="V49" s="309"/>
      <c r="W49" s="309"/>
      <c r="X49" s="309"/>
      <c r="Y49" s="309"/>
      <c r="Z49" s="309"/>
      <c r="AA49" s="309"/>
      <c r="AB49" s="309"/>
      <c r="AC49" s="310"/>
      <c r="AE49" s="147">
        <v>1973</v>
      </c>
      <c r="AF49" s="148">
        <f t="shared" si="8"/>
        <v>18.32</v>
      </c>
      <c r="AG49" s="148">
        <f t="shared" si="8"/>
        <v>30.414000000000001</v>
      </c>
      <c r="AH49" s="148">
        <f t="shared" si="8"/>
        <v>36.564999999999998</v>
      </c>
      <c r="AI49" s="148">
        <f t="shared" si="6"/>
        <v>31.936</v>
      </c>
      <c r="AJ49" s="148">
        <f t="shared" si="6"/>
        <v>36.472999999999999</v>
      </c>
      <c r="AK49" s="148">
        <f t="shared" si="6"/>
        <v>34.99</v>
      </c>
      <c r="AL49" s="148">
        <f t="shared" si="6"/>
        <v>27.181999999999999</v>
      </c>
      <c r="AM49" s="148">
        <f t="shared" si="6"/>
        <v>21.556000000000001</v>
      </c>
      <c r="AN49" s="148">
        <f t="shared" si="6"/>
        <v>18.693000000000001</v>
      </c>
      <c r="AO49" s="148">
        <f t="shared" si="6"/>
        <v>36.24</v>
      </c>
      <c r="AP49" s="148">
        <f t="shared" si="6"/>
        <v>37.338999999999999</v>
      </c>
      <c r="AQ49" s="148">
        <f t="shared" si="6"/>
        <v>33.018999999999998</v>
      </c>
      <c r="AR49" s="150">
        <f t="shared" si="3"/>
        <v>30.224295992714019</v>
      </c>
      <c r="AT49" s="147">
        <v>1973</v>
      </c>
      <c r="AU49" s="148">
        <f t="shared" si="9"/>
        <v>0</v>
      </c>
      <c r="AV49" s="148">
        <f t="shared" si="9"/>
        <v>0</v>
      </c>
      <c r="AW49" s="148">
        <f t="shared" si="9"/>
        <v>0</v>
      </c>
      <c r="AX49" s="148">
        <f t="shared" si="9"/>
        <v>0</v>
      </c>
      <c r="AY49" s="148">
        <f t="shared" si="7"/>
        <v>0</v>
      </c>
      <c r="AZ49" s="148">
        <f t="shared" si="7"/>
        <v>0</v>
      </c>
      <c r="BA49" s="148">
        <f t="shared" si="7"/>
        <v>0</v>
      </c>
      <c r="BB49" s="148">
        <f t="shared" si="7"/>
        <v>0</v>
      </c>
      <c r="BC49" s="148">
        <f t="shared" si="7"/>
        <v>0</v>
      </c>
      <c r="BD49" s="148">
        <f t="shared" si="7"/>
        <v>0</v>
      </c>
      <c r="BE49" s="148">
        <f t="shared" si="7"/>
        <v>0</v>
      </c>
      <c r="BF49" s="148">
        <f t="shared" si="7"/>
        <v>0</v>
      </c>
      <c r="BG49" s="149"/>
    </row>
    <row r="50" spans="1:59" x14ac:dyDescent="0.25">
      <c r="A50" s="38">
        <v>1974</v>
      </c>
      <c r="B50" s="536">
        <v>25.99</v>
      </c>
      <c r="C50" s="537">
        <v>28.132999999999999</v>
      </c>
      <c r="D50" s="537">
        <v>30.603000000000002</v>
      </c>
      <c r="E50" s="537">
        <v>4.8639999999999999</v>
      </c>
      <c r="F50" s="537">
        <v>11.194000000000001</v>
      </c>
      <c r="G50" s="537">
        <v>7.8040000000000003</v>
      </c>
      <c r="H50" s="537">
        <v>1.288</v>
      </c>
      <c r="I50" s="537">
        <v>3.2690000000000001</v>
      </c>
      <c r="J50" s="537">
        <v>-15.930999999999999</v>
      </c>
      <c r="K50" s="537">
        <v>-3.157</v>
      </c>
      <c r="L50" s="537">
        <v>19.123999999999999</v>
      </c>
      <c r="M50" s="537">
        <v>26.995999999999999</v>
      </c>
      <c r="N50" s="150">
        <f t="shared" si="2"/>
        <v>11.70344273679417</v>
      </c>
      <c r="P50" s="308">
        <v>1974</v>
      </c>
      <c r="Q50" s="309"/>
      <c r="R50" s="309"/>
      <c r="S50" s="309"/>
      <c r="T50" s="309"/>
      <c r="U50" s="309"/>
      <c r="V50" s="309"/>
      <c r="W50" s="309"/>
      <c r="X50" s="309"/>
      <c r="Y50" s="309"/>
      <c r="Z50" s="309"/>
      <c r="AA50" s="309"/>
      <c r="AB50" s="309"/>
      <c r="AC50" s="310"/>
      <c r="AE50" s="147">
        <v>1974</v>
      </c>
      <c r="AF50" s="148">
        <f t="shared" si="8"/>
        <v>25.99</v>
      </c>
      <c r="AG50" s="148">
        <f t="shared" si="8"/>
        <v>28.132999999999999</v>
      </c>
      <c r="AH50" s="148">
        <f t="shared" si="8"/>
        <v>30.603000000000002</v>
      </c>
      <c r="AI50" s="148">
        <f t="shared" si="6"/>
        <v>4.8639999999999999</v>
      </c>
      <c r="AJ50" s="148">
        <f t="shared" si="6"/>
        <v>11.194000000000001</v>
      </c>
      <c r="AK50" s="148">
        <f t="shared" si="6"/>
        <v>7.8040000000000003</v>
      </c>
      <c r="AL50" s="148">
        <f t="shared" si="6"/>
        <v>1.288</v>
      </c>
      <c r="AM50" s="148">
        <f t="shared" si="6"/>
        <v>3.2690000000000001</v>
      </c>
      <c r="AN50" s="148">
        <f t="shared" si="6"/>
        <v>0</v>
      </c>
      <c r="AO50" s="148">
        <f t="shared" si="6"/>
        <v>0</v>
      </c>
      <c r="AP50" s="148">
        <f t="shared" si="6"/>
        <v>19.123999999999999</v>
      </c>
      <c r="AQ50" s="148">
        <f t="shared" si="6"/>
        <v>26.995999999999999</v>
      </c>
      <c r="AR50" s="150">
        <f t="shared" si="3"/>
        <v>13.276658583788706</v>
      </c>
      <c r="AT50" s="147">
        <v>1974</v>
      </c>
      <c r="AU50" s="148">
        <f t="shared" si="9"/>
        <v>0</v>
      </c>
      <c r="AV50" s="148">
        <f t="shared" si="9"/>
        <v>0</v>
      </c>
      <c r="AW50" s="148">
        <f t="shared" si="9"/>
        <v>0</v>
      </c>
      <c r="AX50" s="148">
        <f t="shared" si="9"/>
        <v>0</v>
      </c>
      <c r="AY50" s="148">
        <f t="shared" si="7"/>
        <v>0</v>
      </c>
      <c r="AZ50" s="148">
        <f t="shared" si="7"/>
        <v>0</v>
      </c>
      <c r="BA50" s="148">
        <f t="shared" si="7"/>
        <v>0</v>
      </c>
      <c r="BB50" s="148">
        <f t="shared" si="7"/>
        <v>0</v>
      </c>
      <c r="BC50" s="148">
        <f t="shared" si="7"/>
        <v>0</v>
      </c>
      <c r="BD50" s="148">
        <f t="shared" si="7"/>
        <v>0</v>
      </c>
      <c r="BE50" s="148">
        <f t="shared" si="7"/>
        <v>0</v>
      </c>
      <c r="BF50" s="148">
        <f t="shared" si="7"/>
        <v>0</v>
      </c>
      <c r="BG50" s="149"/>
    </row>
    <row r="51" spans="1:59" x14ac:dyDescent="0.25">
      <c r="A51" s="38">
        <v>1975</v>
      </c>
      <c r="B51" s="536">
        <v>22.26</v>
      </c>
      <c r="C51" s="537">
        <v>34.997999999999998</v>
      </c>
      <c r="D51" s="537">
        <v>38.601999999999997</v>
      </c>
      <c r="E51" s="537">
        <v>30.774999999999999</v>
      </c>
      <c r="F51" s="537">
        <v>29.934000000000001</v>
      </c>
      <c r="G51" s="537">
        <v>24.919</v>
      </c>
      <c r="H51" s="537">
        <v>19.803000000000001</v>
      </c>
      <c r="I51" s="537">
        <v>12.446</v>
      </c>
      <c r="J51" s="537">
        <v>-10.771000000000001</v>
      </c>
      <c r="K51" s="537">
        <v>7.7610000000000001</v>
      </c>
      <c r="L51" s="537">
        <v>26.277000000000001</v>
      </c>
      <c r="M51" s="537">
        <v>28.689</v>
      </c>
      <c r="N51" s="150">
        <f t="shared" si="2"/>
        <v>22.142939776867028</v>
      </c>
      <c r="P51" s="308">
        <v>1975</v>
      </c>
      <c r="Q51" s="309"/>
      <c r="R51" s="309"/>
      <c r="S51" s="309"/>
      <c r="T51" s="309"/>
      <c r="U51" s="309"/>
      <c r="V51" s="309"/>
      <c r="W51" s="309"/>
      <c r="X51" s="309"/>
      <c r="Y51" s="309"/>
      <c r="Z51" s="309"/>
      <c r="AA51" s="309"/>
      <c r="AB51" s="309"/>
      <c r="AC51" s="310"/>
      <c r="AE51" s="147">
        <v>1975</v>
      </c>
      <c r="AF51" s="148">
        <f t="shared" si="8"/>
        <v>22.26</v>
      </c>
      <c r="AG51" s="148">
        <f t="shared" si="8"/>
        <v>34.997999999999998</v>
      </c>
      <c r="AH51" s="148">
        <f t="shared" si="8"/>
        <v>38.601999999999997</v>
      </c>
      <c r="AI51" s="148">
        <f t="shared" si="6"/>
        <v>30.774999999999999</v>
      </c>
      <c r="AJ51" s="148">
        <f t="shared" si="6"/>
        <v>29.934000000000001</v>
      </c>
      <c r="AK51" s="148">
        <f t="shared" si="6"/>
        <v>24.919</v>
      </c>
      <c r="AL51" s="148">
        <f t="shared" si="6"/>
        <v>19.803000000000001</v>
      </c>
      <c r="AM51" s="148">
        <f t="shared" si="6"/>
        <v>12.446</v>
      </c>
      <c r="AN51" s="148">
        <f t="shared" si="6"/>
        <v>0</v>
      </c>
      <c r="AO51" s="148">
        <f t="shared" si="6"/>
        <v>7.7610000000000001</v>
      </c>
      <c r="AP51" s="148">
        <f t="shared" si="6"/>
        <v>26.277000000000001</v>
      </c>
      <c r="AQ51" s="148">
        <f t="shared" si="6"/>
        <v>28.689</v>
      </c>
      <c r="AR51" s="150">
        <f t="shared" si="3"/>
        <v>23.025808629326043</v>
      </c>
      <c r="AT51" s="147">
        <v>1975</v>
      </c>
      <c r="AU51" s="148">
        <f t="shared" si="9"/>
        <v>0</v>
      </c>
      <c r="AV51" s="148">
        <f t="shared" si="9"/>
        <v>0</v>
      </c>
      <c r="AW51" s="148">
        <f t="shared" si="9"/>
        <v>0</v>
      </c>
      <c r="AX51" s="148">
        <f t="shared" si="9"/>
        <v>0</v>
      </c>
      <c r="AY51" s="148">
        <f t="shared" si="7"/>
        <v>0</v>
      </c>
      <c r="AZ51" s="148">
        <f t="shared" si="7"/>
        <v>0</v>
      </c>
      <c r="BA51" s="148">
        <f t="shared" si="7"/>
        <v>0</v>
      </c>
      <c r="BB51" s="148">
        <f t="shared" si="7"/>
        <v>0</v>
      </c>
      <c r="BC51" s="148">
        <f t="shared" si="7"/>
        <v>0</v>
      </c>
      <c r="BD51" s="148">
        <f t="shared" si="7"/>
        <v>0</v>
      </c>
      <c r="BE51" s="148">
        <f t="shared" si="7"/>
        <v>0</v>
      </c>
      <c r="BF51" s="148">
        <f t="shared" si="7"/>
        <v>0</v>
      </c>
      <c r="BG51" s="149"/>
    </row>
    <row r="52" spans="1:59" x14ac:dyDescent="0.25">
      <c r="A52" s="38">
        <v>1976</v>
      </c>
      <c r="B52" s="536">
        <v>14.502000000000001</v>
      </c>
      <c r="C52" s="537">
        <v>21.276</v>
      </c>
      <c r="D52" s="537">
        <v>22.120999999999999</v>
      </c>
      <c r="E52" s="537">
        <v>16.419</v>
      </c>
      <c r="F52" s="537">
        <v>22.289000000000001</v>
      </c>
      <c r="G52" s="537">
        <v>21.518999999999998</v>
      </c>
      <c r="H52" s="537">
        <v>6.4180000000000001</v>
      </c>
      <c r="I52" s="537">
        <v>0.754</v>
      </c>
      <c r="J52" s="537">
        <v>0.48599999999999999</v>
      </c>
      <c r="K52" s="537">
        <v>11.449</v>
      </c>
      <c r="L52" s="537">
        <v>15.481</v>
      </c>
      <c r="M52" s="537">
        <v>21.678000000000001</v>
      </c>
      <c r="N52" s="150">
        <f t="shared" si="2"/>
        <v>14.512857581967214</v>
      </c>
      <c r="P52" s="308">
        <v>1976</v>
      </c>
      <c r="Q52" s="309"/>
      <c r="R52" s="309"/>
      <c r="S52" s="309"/>
      <c r="T52" s="309"/>
      <c r="U52" s="309"/>
      <c r="V52" s="309"/>
      <c r="W52" s="309"/>
      <c r="X52" s="309"/>
      <c r="Y52" s="309"/>
      <c r="Z52" s="309"/>
      <c r="AA52" s="309"/>
      <c r="AB52" s="309"/>
      <c r="AC52" s="310"/>
      <c r="AE52" s="147">
        <v>1976</v>
      </c>
      <c r="AF52" s="148">
        <f t="shared" si="8"/>
        <v>14.502000000000001</v>
      </c>
      <c r="AG52" s="148">
        <f t="shared" si="8"/>
        <v>21.276</v>
      </c>
      <c r="AH52" s="148">
        <f t="shared" si="8"/>
        <v>22.120999999999999</v>
      </c>
      <c r="AI52" s="148">
        <f t="shared" si="6"/>
        <v>16.419</v>
      </c>
      <c r="AJ52" s="148">
        <f t="shared" si="6"/>
        <v>22.289000000000001</v>
      </c>
      <c r="AK52" s="148">
        <f t="shared" si="6"/>
        <v>21.518999999999998</v>
      </c>
      <c r="AL52" s="148">
        <f t="shared" si="6"/>
        <v>6.4180000000000001</v>
      </c>
      <c r="AM52" s="148">
        <f t="shared" si="6"/>
        <v>0.754</v>
      </c>
      <c r="AN52" s="148">
        <f t="shared" si="6"/>
        <v>0.48599999999999999</v>
      </c>
      <c r="AO52" s="148">
        <f t="shared" si="6"/>
        <v>11.449</v>
      </c>
      <c r="AP52" s="148">
        <f t="shared" si="6"/>
        <v>15.481</v>
      </c>
      <c r="AQ52" s="148">
        <f t="shared" si="6"/>
        <v>21.678000000000001</v>
      </c>
      <c r="AR52" s="150">
        <f t="shared" si="3"/>
        <v>14.512857581967214</v>
      </c>
      <c r="AT52" s="147">
        <v>1976</v>
      </c>
      <c r="AU52" s="148">
        <f t="shared" si="9"/>
        <v>0</v>
      </c>
      <c r="AV52" s="148">
        <f t="shared" si="9"/>
        <v>0</v>
      </c>
      <c r="AW52" s="148">
        <f t="shared" si="9"/>
        <v>0</v>
      </c>
      <c r="AX52" s="148">
        <f t="shared" si="9"/>
        <v>0</v>
      </c>
      <c r="AY52" s="148">
        <f t="shared" si="7"/>
        <v>0</v>
      </c>
      <c r="AZ52" s="148">
        <f t="shared" si="7"/>
        <v>0</v>
      </c>
      <c r="BA52" s="148">
        <f t="shared" si="7"/>
        <v>0</v>
      </c>
      <c r="BB52" s="148">
        <f t="shared" si="7"/>
        <v>0</v>
      </c>
      <c r="BC52" s="148">
        <f t="shared" si="7"/>
        <v>0</v>
      </c>
      <c r="BD52" s="148">
        <f t="shared" si="7"/>
        <v>0</v>
      </c>
      <c r="BE52" s="148">
        <f t="shared" si="7"/>
        <v>0</v>
      </c>
      <c r="BF52" s="148">
        <f t="shared" si="7"/>
        <v>0</v>
      </c>
      <c r="BG52" s="149"/>
    </row>
    <row r="53" spans="1:59" x14ac:dyDescent="0.25">
      <c r="A53" s="38">
        <v>1977</v>
      </c>
      <c r="B53" s="536">
        <v>19.724</v>
      </c>
      <c r="C53" s="537">
        <v>33.595999999999997</v>
      </c>
      <c r="D53" s="537">
        <v>42.381999999999998</v>
      </c>
      <c r="E53" s="537">
        <v>46.414999999999999</v>
      </c>
      <c r="F53" s="537">
        <v>40.625</v>
      </c>
      <c r="G53" s="537">
        <v>39.173000000000002</v>
      </c>
      <c r="H53" s="537">
        <v>34.573</v>
      </c>
      <c r="I53" s="537">
        <v>30.096</v>
      </c>
      <c r="J53" s="537">
        <v>28.616</v>
      </c>
      <c r="K53" s="537">
        <v>43.134999999999998</v>
      </c>
      <c r="L53" s="537">
        <v>42.003999999999998</v>
      </c>
      <c r="M53" s="537">
        <v>36.383000000000003</v>
      </c>
      <c r="N53" s="150">
        <f t="shared" si="2"/>
        <v>36.403638319672133</v>
      </c>
      <c r="P53" s="308">
        <v>1977</v>
      </c>
      <c r="Q53" s="309"/>
      <c r="R53" s="309"/>
      <c r="S53" s="309"/>
      <c r="T53" s="309"/>
      <c r="U53" s="309"/>
      <c r="V53" s="309"/>
      <c r="W53" s="309"/>
      <c r="X53" s="309"/>
      <c r="Y53" s="309"/>
      <c r="Z53" s="309"/>
      <c r="AA53" s="309"/>
      <c r="AB53" s="309"/>
      <c r="AC53" s="310"/>
      <c r="AE53" s="147">
        <v>1977</v>
      </c>
      <c r="AF53" s="148">
        <f t="shared" si="8"/>
        <v>19.724</v>
      </c>
      <c r="AG53" s="148">
        <f t="shared" si="8"/>
        <v>33.595999999999997</v>
      </c>
      <c r="AH53" s="148">
        <f t="shared" si="8"/>
        <v>42.381999999999998</v>
      </c>
      <c r="AI53" s="148">
        <f t="shared" si="6"/>
        <v>46.414999999999999</v>
      </c>
      <c r="AJ53" s="148">
        <f t="shared" si="6"/>
        <v>40.625</v>
      </c>
      <c r="AK53" s="148">
        <f t="shared" si="6"/>
        <v>39.173000000000002</v>
      </c>
      <c r="AL53" s="148">
        <f t="shared" si="6"/>
        <v>34.573</v>
      </c>
      <c r="AM53" s="148">
        <f t="shared" si="6"/>
        <v>30.096</v>
      </c>
      <c r="AN53" s="148">
        <f t="shared" si="6"/>
        <v>28.616</v>
      </c>
      <c r="AO53" s="148">
        <f t="shared" si="6"/>
        <v>43.134999999999998</v>
      </c>
      <c r="AP53" s="148">
        <f t="shared" si="6"/>
        <v>42.003999999999998</v>
      </c>
      <c r="AQ53" s="148">
        <f t="shared" si="6"/>
        <v>36.383000000000003</v>
      </c>
      <c r="AR53" s="150">
        <f t="shared" si="3"/>
        <v>36.403638319672133</v>
      </c>
      <c r="AT53" s="147">
        <v>1977</v>
      </c>
      <c r="AU53" s="148">
        <f t="shared" si="9"/>
        <v>0</v>
      </c>
      <c r="AV53" s="148">
        <f t="shared" si="9"/>
        <v>0</v>
      </c>
      <c r="AW53" s="148">
        <f t="shared" si="9"/>
        <v>0</v>
      </c>
      <c r="AX53" s="148">
        <f t="shared" si="9"/>
        <v>0</v>
      </c>
      <c r="AY53" s="148">
        <f t="shared" si="7"/>
        <v>0</v>
      </c>
      <c r="AZ53" s="148">
        <f t="shared" si="7"/>
        <v>0</v>
      </c>
      <c r="BA53" s="148">
        <f t="shared" si="7"/>
        <v>0</v>
      </c>
      <c r="BB53" s="148">
        <f t="shared" si="7"/>
        <v>0</v>
      </c>
      <c r="BC53" s="148">
        <f t="shared" si="7"/>
        <v>0</v>
      </c>
      <c r="BD53" s="148">
        <f t="shared" si="7"/>
        <v>0</v>
      </c>
      <c r="BE53" s="148">
        <f t="shared" si="7"/>
        <v>0</v>
      </c>
      <c r="BF53" s="148">
        <f t="shared" si="7"/>
        <v>0</v>
      </c>
      <c r="BG53" s="149"/>
    </row>
    <row r="54" spans="1:59" x14ac:dyDescent="0.25">
      <c r="A54" s="38">
        <v>1978</v>
      </c>
      <c r="B54" s="536">
        <v>25.792000000000002</v>
      </c>
      <c r="C54" s="537">
        <v>33.277000000000001</v>
      </c>
      <c r="D54" s="537">
        <v>37.369</v>
      </c>
      <c r="E54" s="537">
        <v>33.344000000000001</v>
      </c>
      <c r="F54" s="537">
        <v>35.622</v>
      </c>
      <c r="G54" s="537">
        <v>24.372</v>
      </c>
      <c r="H54" s="537">
        <v>10.759</v>
      </c>
      <c r="I54" s="537">
        <v>8.1270000000000007</v>
      </c>
      <c r="J54" s="537">
        <v>7.4240000000000004</v>
      </c>
      <c r="K54" s="537">
        <v>19.765999999999998</v>
      </c>
      <c r="L54" s="537">
        <v>32.933999999999997</v>
      </c>
      <c r="M54" s="537">
        <v>26.077999999999999</v>
      </c>
      <c r="N54" s="150">
        <f t="shared" si="2"/>
        <v>24.569325250455378</v>
      </c>
      <c r="P54" s="308">
        <v>1978</v>
      </c>
      <c r="Q54" s="309"/>
      <c r="R54" s="309"/>
      <c r="S54" s="309"/>
      <c r="T54" s="309"/>
      <c r="U54" s="309"/>
      <c r="V54" s="309"/>
      <c r="W54" s="309"/>
      <c r="X54" s="309"/>
      <c r="Y54" s="309"/>
      <c r="Z54" s="309"/>
      <c r="AA54" s="309"/>
      <c r="AB54" s="309"/>
      <c r="AC54" s="310"/>
      <c r="AE54" s="147">
        <v>1978</v>
      </c>
      <c r="AF54" s="148">
        <f t="shared" si="8"/>
        <v>25.792000000000002</v>
      </c>
      <c r="AG54" s="148">
        <f t="shared" si="8"/>
        <v>33.277000000000001</v>
      </c>
      <c r="AH54" s="148">
        <f t="shared" si="8"/>
        <v>37.369</v>
      </c>
      <c r="AI54" s="148">
        <f t="shared" si="6"/>
        <v>33.344000000000001</v>
      </c>
      <c r="AJ54" s="148">
        <f t="shared" si="6"/>
        <v>35.622</v>
      </c>
      <c r="AK54" s="148">
        <f t="shared" si="6"/>
        <v>24.372</v>
      </c>
      <c r="AL54" s="148">
        <f t="shared" si="6"/>
        <v>10.759</v>
      </c>
      <c r="AM54" s="148">
        <f t="shared" si="6"/>
        <v>8.1270000000000007</v>
      </c>
      <c r="AN54" s="148">
        <f t="shared" si="6"/>
        <v>7.4240000000000004</v>
      </c>
      <c r="AO54" s="148">
        <f t="shared" si="6"/>
        <v>19.765999999999998</v>
      </c>
      <c r="AP54" s="148">
        <f t="shared" si="6"/>
        <v>32.933999999999997</v>
      </c>
      <c r="AQ54" s="148">
        <f t="shared" si="6"/>
        <v>26.077999999999999</v>
      </c>
      <c r="AR54" s="150">
        <f t="shared" si="3"/>
        <v>24.569325250455378</v>
      </c>
      <c r="AT54" s="147">
        <v>1978</v>
      </c>
      <c r="AU54" s="148">
        <f t="shared" si="9"/>
        <v>0</v>
      </c>
      <c r="AV54" s="148">
        <f t="shared" si="9"/>
        <v>0</v>
      </c>
      <c r="AW54" s="148">
        <f t="shared" si="9"/>
        <v>0</v>
      </c>
      <c r="AX54" s="148">
        <f t="shared" si="9"/>
        <v>0</v>
      </c>
      <c r="AY54" s="148">
        <f t="shared" si="7"/>
        <v>0</v>
      </c>
      <c r="AZ54" s="148">
        <f t="shared" si="7"/>
        <v>0</v>
      </c>
      <c r="BA54" s="148">
        <f t="shared" si="7"/>
        <v>0</v>
      </c>
      <c r="BB54" s="148">
        <f t="shared" si="7"/>
        <v>0</v>
      </c>
      <c r="BC54" s="148">
        <f t="shared" si="7"/>
        <v>0</v>
      </c>
      <c r="BD54" s="148">
        <f t="shared" si="7"/>
        <v>0</v>
      </c>
      <c r="BE54" s="148">
        <f t="shared" si="7"/>
        <v>0</v>
      </c>
      <c r="BF54" s="148">
        <f t="shared" si="7"/>
        <v>0</v>
      </c>
      <c r="BG54" s="149"/>
    </row>
    <row r="55" spans="1:59" x14ac:dyDescent="0.25">
      <c r="A55" s="38">
        <v>1979</v>
      </c>
      <c r="B55" s="536">
        <v>20.381</v>
      </c>
      <c r="C55" s="537">
        <v>27.914999999999999</v>
      </c>
      <c r="D55" s="537">
        <v>41.899000000000001</v>
      </c>
      <c r="E55" s="537">
        <v>37.177999999999997</v>
      </c>
      <c r="F55" s="537">
        <v>40.950000000000003</v>
      </c>
      <c r="G55" s="537">
        <v>30.966999999999999</v>
      </c>
      <c r="H55" s="537">
        <v>22.315999999999999</v>
      </c>
      <c r="I55" s="537">
        <v>11.205</v>
      </c>
      <c r="J55" s="537">
        <v>13.863</v>
      </c>
      <c r="K55" s="537">
        <v>34.805</v>
      </c>
      <c r="L55" s="537">
        <v>38.840000000000003</v>
      </c>
      <c r="M55" s="537">
        <v>31.89</v>
      </c>
      <c r="N55" s="150">
        <f t="shared" si="2"/>
        <v>29.345540528233141</v>
      </c>
      <c r="P55" s="308">
        <v>1979</v>
      </c>
      <c r="Q55" s="309"/>
      <c r="R55" s="309"/>
      <c r="S55" s="309"/>
      <c r="T55" s="309"/>
      <c r="U55" s="309"/>
      <c r="V55" s="309"/>
      <c r="W55" s="309"/>
      <c r="X55" s="309"/>
      <c r="Y55" s="309"/>
      <c r="Z55" s="309"/>
      <c r="AA55" s="309"/>
      <c r="AB55" s="309"/>
      <c r="AC55" s="310"/>
      <c r="AE55" s="147">
        <v>1979</v>
      </c>
      <c r="AF55" s="148">
        <f t="shared" si="8"/>
        <v>20.381</v>
      </c>
      <c r="AG55" s="148">
        <f t="shared" si="8"/>
        <v>27.914999999999999</v>
      </c>
      <c r="AH55" s="148">
        <f t="shared" si="8"/>
        <v>41.899000000000001</v>
      </c>
      <c r="AI55" s="148">
        <f t="shared" si="6"/>
        <v>37.177999999999997</v>
      </c>
      <c r="AJ55" s="148">
        <f t="shared" si="6"/>
        <v>40.950000000000003</v>
      </c>
      <c r="AK55" s="148">
        <f t="shared" si="6"/>
        <v>30.966999999999999</v>
      </c>
      <c r="AL55" s="148">
        <f t="shared" si="6"/>
        <v>22.315999999999999</v>
      </c>
      <c r="AM55" s="148">
        <f t="shared" si="6"/>
        <v>11.205</v>
      </c>
      <c r="AN55" s="148">
        <f t="shared" si="6"/>
        <v>13.863</v>
      </c>
      <c r="AO55" s="148">
        <f t="shared" si="6"/>
        <v>34.805</v>
      </c>
      <c r="AP55" s="148">
        <f t="shared" si="6"/>
        <v>38.840000000000003</v>
      </c>
      <c r="AQ55" s="148">
        <f t="shared" si="6"/>
        <v>31.89</v>
      </c>
      <c r="AR55" s="150">
        <f t="shared" si="3"/>
        <v>29.345540528233141</v>
      </c>
      <c r="AT55" s="147">
        <v>1979</v>
      </c>
      <c r="AU55" s="148">
        <f t="shared" si="9"/>
        <v>0</v>
      </c>
      <c r="AV55" s="148">
        <f t="shared" si="9"/>
        <v>0</v>
      </c>
      <c r="AW55" s="148">
        <f t="shared" si="9"/>
        <v>0</v>
      </c>
      <c r="AX55" s="148">
        <f t="shared" si="9"/>
        <v>0</v>
      </c>
      <c r="AY55" s="148">
        <f t="shared" si="7"/>
        <v>0</v>
      </c>
      <c r="AZ55" s="148">
        <f t="shared" si="7"/>
        <v>0</v>
      </c>
      <c r="BA55" s="148">
        <f t="shared" si="7"/>
        <v>0</v>
      </c>
      <c r="BB55" s="148">
        <f t="shared" si="7"/>
        <v>0</v>
      </c>
      <c r="BC55" s="148">
        <f t="shared" si="7"/>
        <v>0</v>
      </c>
      <c r="BD55" s="148">
        <f t="shared" si="7"/>
        <v>0</v>
      </c>
      <c r="BE55" s="148">
        <f t="shared" si="7"/>
        <v>0</v>
      </c>
      <c r="BF55" s="148">
        <f t="shared" si="7"/>
        <v>0</v>
      </c>
      <c r="BG55" s="149"/>
    </row>
    <row r="56" spans="1:59" x14ac:dyDescent="0.25">
      <c r="A56" s="38">
        <v>1980</v>
      </c>
      <c r="B56" s="536">
        <v>23.651</v>
      </c>
      <c r="C56" s="537">
        <v>35.965000000000003</v>
      </c>
      <c r="D56" s="537">
        <v>44.164999999999999</v>
      </c>
      <c r="E56" s="537">
        <v>35.628</v>
      </c>
      <c r="F56" s="537">
        <v>39.295000000000002</v>
      </c>
      <c r="G56" s="537">
        <v>31.600999999999999</v>
      </c>
      <c r="H56" s="537">
        <v>14.917999999999999</v>
      </c>
      <c r="I56" s="537">
        <v>-0.33</v>
      </c>
      <c r="J56" s="537">
        <v>-1.714</v>
      </c>
      <c r="K56" s="537">
        <v>27.478000000000002</v>
      </c>
      <c r="L56" s="537">
        <v>34.317999999999998</v>
      </c>
      <c r="M56" s="537">
        <v>31.05</v>
      </c>
      <c r="N56" s="150">
        <f t="shared" si="2"/>
        <v>26.33373724954463</v>
      </c>
      <c r="P56" s="308">
        <v>1980</v>
      </c>
      <c r="Q56" s="309"/>
      <c r="R56" s="309"/>
      <c r="S56" s="309"/>
      <c r="T56" s="309"/>
      <c r="U56" s="309"/>
      <c r="V56" s="309"/>
      <c r="W56" s="309"/>
      <c r="X56" s="309"/>
      <c r="Y56" s="309"/>
      <c r="Z56" s="309"/>
      <c r="AA56" s="309"/>
      <c r="AB56" s="309"/>
      <c r="AC56" s="310"/>
      <c r="AE56" s="147">
        <v>1980</v>
      </c>
      <c r="AF56" s="148">
        <f t="shared" si="8"/>
        <v>23.651</v>
      </c>
      <c r="AG56" s="148">
        <f t="shared" si="8"/>
        <v>35.965000000000003</v>
      </c>
      <c r="AH56" s="148">
        <f t="shared" si="8"/>
        <v>44.164999999999999</v>
      </c>
      <c r="AI56" s="148">
        <f t="shared" si="6"/>
        <v>35.628</v>
      </c>
      <c r="AJ56" s="148">
        <f t="shared" si="6"/>
        <v>39.295000000000002</v>
      </c>
      <c r="AK56" s="148">
        <f t="shared" si="6"/>
        <v>31.600999999999999</v>
      </c>
      <c r="AL56" s="148">
        <f t="shared" si="6"/>
        <v>14.917999999999999</v>
      </c>
      <c r="AM56" s="148">
        <f t="shared" si="6"/>
        <v>0</v>
      </c>
      <c r="AN56" s="148">
        <f t="shared" si="6"/>
        <v>0</v>
      </c>
      <c r="AO56" s="148">
        <f t="shared" si="6"/>
        <v>27.478000000000002</v>
      </c>
      <c r="AP56" s="148">
        <f t="shared" si="6"/>
        <v>34.317999999999998</v>
      </c>
      <c r="AQ56" s="148">
        <f t="shared" si="6"/>
        <v>31.05</v>
      </c>
      <c r="AR56" s="150">
        <f t="shared" si="3"/>
        <v>26.502179872495446</v>
      </c>
      <c r="AT56" s="147">
        <v>1980</v>
      </c>
      <c r="AU56" s="148">
        <f t="shared" si="9"/>
        <v>0</v>
      </c>
      <c r="AV56" s="148">
        <f t="shared" si="9"/>
        <v>0</v>
      </c>
      <c r="AW56" s="148">
        <f t="shared" si="9"/>
        <v>0</v>
      </c>
      <c r="AX56" s="148">
        <f t="shared" si="9"/>
        <v>0</v>
      </c>
      <c r="AY56" s="148">
        <f t="shared" si="7"/>
        <v>0</v>
      </c>
      <c r="AZ56" s="148">
        <f t="shared" si="7"/>
        <v>0</v>
      </c>
      <c r="BA56" s="148">
        <f t="shared" si="7"/>
        <v>0</v>
      </c>
      <c r="BB56" s="148">
        <f t="shared" si="7"/>
        <v>0</v>
      </c>
      <c r="BC56" s="148">
        <f t="shared" si="7"/>
        <v>0</v>
      </c>
      <c r="BD56" s="148">
        <f t="shared" si="7"/>
        <v>0</v>
      </c>
      <c r="BE56" s="148">
        <f t="shared" si="7"/>
        <v>0</v>
      </c>
      <c r="BF56" s="148">
        <f t="shared" si="7"/>
        <v>0</v>
      </c>
      <c r="BG56" s="149"/>
    </row>
    <row r="57" spans="1:59" x14ac:dyDescent="0.25">
      <c r="A57" s="38">
        <v>1981</v>
      </c>
      <c r="B57" s="536">
        <v>25.390999999999998</v>
      </c>
      <c r="C57" s="537">
        <v>30.321000000000002</v>
      </c>
      <c r="D57" s="537">
        <v>29.387</v>
      </c>
      <c r="E57" s="537">
        <v>22.393999999999998</v>
      </c>
      <c r="F57" s="537">
        <v>23.306000000000001</v>
      </c>
      <c r="G57" s="537">
        <v>30.475000000000001</v>
      </c>
      <c r="H57" s="537">
        <v>23.372</v>
      </c>
      <c r="I57" s="537">
        <v>14.207000000000001</v>
      </c>
      <c r="J57" s="537">
        <v>-6.1120000000000001</v>
      </c>
      <c r="K57" s="537">
        <v>17.265000000000001</v>
      </c>
      <c r="L57" s="537">
        <v>25.15</v>
      </c>
      <c r="M57" s="537">
        <v>28.608000000000001</v>
      </c>
      <c r="N57" s="150">
        <f t="shared" si="2"/>
        <v>22.005127276867032</v>
      </c>
      <c r="P57" s="308">
        <v>1981</v>
      </c>
      <c r="Q57" s="309"/>
      <c r="R57" s="309"/>
      <c r="S57" s="309"/>
      <c r="T57" s="309"/>
      <c r="U57" s="309"/>
      <c r="V57" s="309"/>
      <c r="W57" s="309"/>
      <c r="X57" s="309"/>
      <c r="Y57" s="309"/>
      <c r="Z57" s="309"/>
      <c r="AA57" s="309"/>
      <c r="AB57" s="309"/>
      <c r="AC57" s="310"/>
      <c r="AE57" s="147">
        <v>1981</v>
      </c>
      <c r="AF57" s="148">
        <f t="shared" si="8"/>
        <v>25.390999999999998</v>
      </c>
      <c r="AG57" s="148">
        <f t="shared" si="8"/>
        <v>30.321000000000002</v>
      </c>
      <c r="AH57" s="148">
        <f t="shared" si="8"/>
        <v>29.387</v>
      </c>
      <c r="AI57" s="148">
        <f t="shared" si="6"/>
        <v>22.393999999999998</v>
      </c>
      <c r="AJ57" s="148">
        <f t="shared" si="6"/>
        <v>23.306000000000001</v>
      </c>
      <c r="AK57" s="148">
        <f t="shared" si="6"/>
        <v>30.475000000000001</v>
      </c>
      <c r="AL57" s="148">
        <f t="shared" si="6"/>
        <v>23.372</v>
      </c>
      <c r="AM57" s="148">
        <f t="shared" si="6"/>
        <v>14.207000000000001</v>
      </c>
      <c r="AN57" s="148">
        <f t="shared" si="6"/>
        <v>0</v>
      </c>
      <c r="AO57" s="148">
        <f t="shared" si="6"/>
        <v>17.265000000000001</v>
      </c>
      <c r="AP57" s="148">
        <f t="shared" si="6"/>
        <v>25.15</v>
      </c>
      <c r="AQ57" s="148">
        <f t="shared" si="6"/>
        <v>28.608000000000001</v>
      </c>
      <c r="AR57" s="150">
        <f t="shared" si="3"/>
        <v>22.506110883424409</v>
      </c>
      <c r="AT57" s="147">
        <v>1981</v>
      </c>
      <c r="AU57" s="148">
        <f t="shared" si="9"/>
        <v>0</v>
      </c>
      <c r="AV57" s="148">
        <f t="shared" si="9"/>
        <v>0</v>
      </c>
      <c r="AW57" s="148">
        <f t="shared" si="9"/>
        <v>0</v>
      </c>
      <c r="AX57" s="148">
        <f t="shared" si="9"/>
        <v>0</v>
      </c>
      <c r="AY57" s="148">
        <f t="shared" si="7"/>
        <v>0</v>
      </c>
      <c r="AZ57" s="148">
        <f t="shared" si="7"/>
        <v>0</v>
      </c>
      <c r="BA57" s="148">
        <f t="shared" si="7"/>
        <v>0</v>
      </c>
      <c r="BB57" s="148">
        <f t="shared" si="7"/>
        <v>0</v>
      </c>
      <c r="BC57" s="148">
        <f t="shared" si="7"/>
        <v>0</v>
      </c>
      <c r="BD57" s="148">
        <f t="shared" si="7"/>
        <v>0</v>
      </c>
      <c r="BE57" s="148">
        <f t="shared" si="7"/>
        <v>0</v>
      </c>
      <c r="BF57" s="148">
        <f t="shared" si="7"/>
        <v>0</v>
      </c>
      <c r="BG57" s="149"/>
    </row>
    <row r="58" spans="1:59" x14ac:dyDescent="0.25">
      <c r="A58" s="38">
        <v>1982</v>
      </c>
      <c r="B58" s="536">
        <v>21.032</v>
      </c>
      <c r="C58" s="537">
        <v>28.911999999999999</v>
      </c>
      <c r="D58" s="537">
        <v>34.887</v>
      </c>
      <c r="E58" s="537">
        <v>22.690999999999999</v>
      </c>
      <c r="F58" s="537">
        <v>13.869</v>
      </c>
      <c r="G58" s="537">
        <v>0.72899999999999998</v>
      </c>
      <c r="H58" s="537">
        <v>9.91</v>
      </c>
      <c r="I58" s="537">
        <v>4.4169999999999998</v>
      </c>
      <c r="J58" s="537">
        <v>-8.968</v>
      </c>
      <c r="K58" s="537">
        <v>3.0630000000000002</v>
      </c>
      <c r="L58" s="537">
        <v>21.763000000000002</v>
      </c>
      <c r="M58" s="537">
        <v>26.611999999999998</v>
      </c>
      <c r="N58" s="150">
        <f t="shared" si="2"/>
        <v>14.927315004553732</v>
      </c>
      <c r="P58" s="308">
        <v>1982</v>
      </c>
      <c r="Q58" s="309"/>
      <c r="R58" s="309"/>
      <c r="S58" s="309"/>
      <c r="T58" s="309"/>
      <c r="U58" s="309"/>
      <c r="V58" s="309"/>
      <c r="W58" s="309"/>
      <c r="X58" s="309"/>
      <c r="Y58" s="309"/>
      <c r="Z58" s="309"/>
      <c r="AA58" s="309"/>
      <c r="AB58" s="309"/>
      <c r="AC58" s="310"/>
      <c r="AE58" s="147">
        <v>1982</v>
      </c>
      <c r="AF58" s="148">
        <f t="shared" si="8"/>
        <v>21.032</v>
      </c>
      <c r="AG58" s="148">
        <f t="shared" si="8"/>
        <v>28.911999999999999</v>
      </c>
      <c r="AH58" s="148">
        <f t="shared" si="8"/>
        <v>34.887</v>
      </c>
      <c r="AI58" s="148">
        <f t="shared" si="6"/>
        <v>22.690999999999999</v>
      </c>
      <c r="AJ58" s="148">
        <f t="shared" si="6"/>
        <v>13.869</v>
      </c>
      <c r="AK58" s="148">
        <f t="shared" si="6"/>
        <v>0.72899999999999998</v>
      </c>
      <c r="AL58" s="148">
        <f t="shared" si="6"/>
        <v>9.91</v>
      </c>
      <c r="AM58" s="148">
        <f t="shared" si="6"/>
        <v>4.4169999999999998</v>
      </c>
      <c r="AN58" s="148">
        <f t="shared" si="6"/>
        <v>0</v>
      </c>
      <c r="AO58" s="148">
        <f t="shared" si="6"/>
        <v>3.0630000000000002</v>
      </c>
      <c r="AP58" s="148">
        <f t="shared" si="6"/>
        <v>21.763000000000002</v>
      </c>
      <c r="AQ58" s="148">
        <f t="shared" si="6"/>
        <v>26.611999999999998</v>
      </c>
      <c r="AR58" s="150">
        <f t="shared" si="3"/>
        <v>15.662396971766848</v>
      </c>
      <c r="AT58" s="147">
        <v>1982</v>
      </c>
      <c r="AU58" s="148">
        <f t="shared" si="9"/>
        <v>0</v>
      </c>
      <c r="AV58" s="148">
        <f t="shared" si="9"/>
        <v>0</v>
      </c>
      <c r="AW58" s="148">
        <f t="shared" si="9"/>
        <v>0</v>
      </c>
      <c r="AX58" s="148">
        <f t="shared" si="9"/>
        <v>0</v>
      </c>
      <c r="AY58" s="148">
        <f t="shared" si="7"/>
        <v>0</v>
      </c>
      <c r="AZ58" s="148">
        <f t="shared" si="7"/>
        <v>0</v>
      </c>
      <c r="BA58" s="148">
        <f t="shared" si="7"/>
        <v>0</v>
      </c>
      <c r="BB58" s="148">
        <f t="shared" si="7"/>
        <v>0</v>
      </c>
      <c r="BC58" s="148">
        <f t="shared" si="7"/>
        <v>0</v>
      </c>
      <c r="BD58" s="148">
        <f t="shared" si="7"/>
        <v>0</v>
      </c>
      <c r="BE58" s="148">
        <f t="shared" si="7"/>
        <v>0</v>
      </c>
      <c r="BF58" s="148">
        <f t="shared" si="7"/>
        <v>0</v>
      </c>
      <c r="BG58" s="149"/>
    </row>
    <row r="59" spans="1:59" x14ac:dyDescent="0.25">
      <c r="A59" s="38">
        <v>1983</v>
      </c>
      <c r="B59" s="536">
        <v>15.218999999999999</v>
      </c>
      <c r="C59" s="537">
        <v>27.634</v>
      </c>
      <c r="D59" s="537">
        <v>31.983000000000001</v>
      </c>
      <c r="E59" s="537">
        <v>19.645</v>
      </c>
      <c r="F59" s="537">
        <v>23.535</v>
      </c>
      <c r="G59" s="537">
        <v>2.8969999999999998</v>
      </c>
      <c r="H59" s="537">
        <v>10.545999999999999</v>
      </c>
      <c r="I59" s="537">
        <v>9.7409999999999997</v>
      </c>
      <c r="J59" s="537">
        <v>4.899</v>
      </c>
      <c r="K59" s="537">
        <v>9.7140000000000004</v>
      </c>
      <c r="L59" s="537">
        <v>25.033999999999999</v>
      </c>
      <c r="M59" s="537">
        <v>27.111000000000001</v>
      </c>
      <c r="N59" s="150">
        <f t="shared" si="2"/>
        <v>17.296362591074683</v>
      </c>
      <c r="P59" s="308">
        <v>1983</v>
      </c>
      <c r="Q59" s="309"/>
      <c r="R59" s="309"/>
      <c r="S59" s="309"/>
      <c r="T59" s="309"/>
      <c r="U59" s="309"/>
      <c r="V59" s="309"/>
      <c r="W59" s="309"/>
      <c r="X59" s="309"/>
      <c r="Y59" s="309"/>
      <c r="Z59" s="309"/>
      <c r="AA59" s="309"/>
      <c r="AB59" s="309"/>
      <c r="AC59" s="310"/>
      <c r="AE59" s="147">
        <v>1983</v>
      </c>
      <c r="AF59" s="148">
        <f t="shared" si="8"/>
        <v>15.218999999999999</v>
      </c>
      <c r="AG59" s="148">
        <f t="shared" si="8"/>
        <v>27.634</v>
      </c>
      <c r="AH59" s="148">
        <f t="shared" si="8"/>
        <v>31.983000000000001</v>
      </c>
      <c r="AI59" s="148">
        <f t="shared" si="6"/>
        <v>19.645</v>
      </c>
      <c r="AJ59" s="148">
        <f t="shared" si="6"/>
        <v>23.535</v>
      </c>
      <c r="AK59" s="148">
        <f t="shared" si="6"/>
        <v>2.8969999999999998</v>
      </c>
      <c r="AL59" s="148">
        <f t="shared" si="6"/>
        <v>10.545999999999999</v>
      </c>
      <c r="AM59" s="148">
        <f t="shared" si="6"/>
        <v>9.7409999999999997</v>
      </c>
      <c r="AN59" s="148">
        <f t="shared" si="6"/>
        <v>4.899</v>
      </c>
      <c r="AO59" s="148">
        <f t="shared" si="6"/>
        <v>9.7140000000000004</v>
      </c>
      <c r="AP59" s="148">
        <f t="shared" si="6"/>
        <v>25.033999999999999</v>
      </c>
      <c r="AQ59" s="148">
        <f t="shared" si="6"/>
        <v>27.111000000000001</v>
      </c>
      <c r="AR59" s="150">
        <f t="shared" si="3"/>
        <v>17.296362591074683</v>
      </c>
      <c r="AT59" s="147">
        <v>1983</v>
      </c>
      <c r="AU59" s="148">
        <f t="shared" si="9"/>
        <v>0</v>
      </c>
      <c r="AV59" s="148">
        <f t="shared" si="9"/>
        <v>0</v>
      </c>
      <c r="AW59" s="148">
        <f t="shared" si="9"/>
        <v>0</v>
      </c>
      <c r="AX59" s="148">
        <f t="shared" si="9"/>
        <v>0</v>
      </c>
      <c r="AY59" s="148">
        <f t="shared" si="7"/>
        <v>0</v>
      </c>
      <c r="AZ59" s="148">
        <f t="shared" si="7"/>
        <v>0</v>
      </c>
      <c r="BA59" s="148">
        <f t="shared" si="7"/>
        <v>0</v>
      </c>
      <c r="BB59" s="148">
        <f t="shared" si="7"/>
        <v>0</v>
      </c>
      <c r="BC59" s="148">
        <f t="shared" si="7"/>
        <v>0</v>
      </c>
      <c r="BD59" s="148">
        <f t="shared" si="7"/>
        <v>0</v>
      </c>
      <c r="BE59" s="148">
        <f t="shared" si="7"/>
        <v>0</v>
      </c>
      <c r="BF59" s="148">
        <f t="shared" si="7"/>
        <v>0</v>
      </c>
      <c r="BG59" s="149"/>
    </row>
    <row r="60" spans="1:59" x14ac:dyDescent="0.25">
      <c r="A60" s="38">
        <v>1984</v>
      </c>
      <c r="B60" s="536">
        <v>19.128</v>
      </c>
      <c r="C60" s="537">
        <v>14.938000000000001</v>
      </c>
      <c r="D60" s="537">
        <v>34.415999999999997</v>
      </c>
      <c r="E60" s="537">
        <v>24.25</v>
      </c>
      <c r="F60" s="537">
        <v>27.902999999999999</v>
      </c>
      <c r="G60" s="537">
        <v>20.329000000000001</v>
      </c>
      <c r="H60" s="537">
        <v>11.16</v>
      </c>
      <c r="I60" s="537">
        <v>11.622999999999999</v>
      </c>
      <c r="J60" s="537">
        <v>-7.6740000000000004</v>
      </c>
      <c r="K60" s="537">
        <v>12.022</v>
      </c>
      <c r="L60" s="537">
        <v>28.937000000000001</v>
      </c>
      <c r="M60" s="537">
        <v>27.52</v>
      </c>
      <c r="N60" s="150">
        <f t="shared" si="2"/>
        <v>18.740812500000001</v>
      </c>
      <c r="P60" s="308">
        <v>1984</v>
      </c>
      <c r="Q60" s="309"/>
      <c r="R60" s="309"/>
      <c r="S60" s="309"/>
      <c r="T60" s="309"/>
      <c r="U60" s="309"/>
      <c r="V60" s="309"/>
      <c r="W60" s="309"/>
      <c r="X60" s="309"/>
      <c r="Y60" s="309"/>
      <c r="Z60" s="309"/>
      <c r="AA60" s="309"/>
      <c r="AB60" s="309"/>
      <c r="AC60" s="310"/>
      <c r="AE60" s="147">
        <v>1984</v>
      </c>
      <c r="AF60" s="148">
        <f t="shared" si="8"/>
        <v>19.128</v>
      </c>
      <c r="AG60" s="148">
        <f t="shared" si="8"/>
        <v>14.938000000000001</v>
      </c>
      <c r="AH60" s="148">
        <f t="shared" si="8"/>
        <v>34.415999999999997</v>
      </c>
      <c r="AI60" s="148">
        <f t="shared" si="6"/>
        <v>24.25</v>
      </c>
      <c r="AJ60" s="148">
        <f t="shared" si="6"/>
        <v>27.902999999999999</v>
      </c>
      <c r="AK60" s="148">
        <f t="shared" si="6"/>
        <v>20.329000000000001</v>
      </c>
      <c r="AL60" s="148">
        <f t="shared" si="6"/>
        <v>11.16</v>
      </c>
      <c r="AM60" s="148">
        <f t="shared" si="6"/>
        <v>11.622999999999999</v>
      </c>
      <c r="AN60" s="148">
        <f t="shared" si="6"/>
        <v>0</v>
      </c>
      <c r="AO60" s="148">
        <f t="shared" si="6"/>
        <v>12.022</v>
      </c>
      <c r="AP60" s="148">
        <f t="shared" si="6"/>
        <v>28.937000000000001</v>
      </c>
      <c r="AQ60" s="148">
        <f t="shared" si="6"/>
        <v>27.52</v>
      </c>
      <c r="AR60" s="150">
        <f t="shared" si="3"/>
        <v>19.369828893442623</v>
      </c>
      <c r="AT60" s="147">
        <v>1984</v>
      </c>
      <c r="AU60" s="148">
        <f t="shared" si="9"/>
        <v>0</v>
      </c>
      <c r="AV60" s="148">
        <f t="shared" si="9"/>
        <v>0</v>
      </c>
      <c r="AW60" s="148">
        <f t="shared" si="9"/>
        <v>0</v>
      </c>
      <c r="AX60" s="148">
        <f t="shared" si="9"/>
        <v>0</v>
      </c>
      <c r="AY60" s="148">
        <f t="shared" si="7"/>
        <v>0</v>
      </c>
      <c r="AZ60" s="148">
        <f t="shared" si="7"/>
        <v>0</v>
      </c>
      <c r="BA60" s="148">
        <f t="shared" si="7"/>
        <v>0</v>
      </c>
      <c r="BB60" s="148">
        <f t="shared" si="7"/>
        <v>0</v>
      </c>
      <c r="BC60" s="148">
        <f t="shared" si="7"/>
        <v>0</v>
      </c>
      <c r="BD60" s="148">
        <f t="shared" si="7"/>
        <v>0</v>
      </c>
      <c r="BE60" s="148">
        <f t="shared" si="7"/>
        <v>0</v>
      </c>
      <c r="BF60" s="148">
        <f t="shared" si="7"/>
        <v>0</v>
      </c>
      <c r="BG60" s="149"/>
    </row>
    <row r="61" spans="1:59" x14ac:dyDescent="0.25">
      <c r="A61" s="38">
        <v>1985</v>
      </c>
      <c r="B61" s="536">
        <v>18.361000000000001</v>
      </c>
      <c r="C61" s="537">
        <v>26.114000000000001</v>
      </c>
      <c r="D61" s="537">
        <v>36.055</v>
      </c>
      <c r="E61" s="537">
        <v>35.953000000000003</v>
      </c>
      <c r="F61" s="537">
        <v>35.619999999999997</v>
      </c>
      <c r="G61" s="537">
        <v>31.023</v>
      </c>
      <c r="H61" s="537">
        <v>15.994</v>
      </c>
      <c r="I61" s="537">
        <v>10.478999999999999</v>
      </c>
      <c r="J61" s="537">
        <v>13.619</v>
      </c>
      <c r="K61" s="537">
        <v>33.372999999999998</v>
      </c>
      <c r="L61" s="537">
        <v>42.21</v>
      </c>
      <c r="M61" s="537">
        <v>32.610999999999997</v>
      </c>
      <c r="N61" s="150">
        <f t="shared" si="2"/>
        <v>27.63385097905282</v>
      </c>
      <c r="P61" s="308">
        <v>1985</v>
      </c>
      <c r="Q61" s="309"/>
      <c r="R61" s="309"/>
      <c r="S61" s="309"/>
      <c r="T61" s="309"/>
      <c r="U61" s="309"/>
      <c r="V61" s="309"/>
      <c r="W61" s="309"/>
      <c r="X61" s="309"/>
      <c r="Y61" s="309"/>
      <c r="Z61" s="309"/>
      <c r="AA61" s="309"/>
      <c r="AB61" s="309"/>
      <c r="AC61" s="310"/>
      <c r="AE61" s="147">
        <v>1985</v>
      </c>
      <c r="AF61" s="148">
        <f t="shared" si="8"/>
        <v>18.361000000000001</v>
      </c>
      <c r="AG61" s="148">
        <f t="shared" si="8"/>
        <v>26.114000000000001</v>
      </c>
      <c r="AH61" s="148">
        <f t="shared" si="8"/>
        <v>36.055</v>
      </c>
      <c r="AI61" s="148">
        <f t="shared" si="6"/>
        <v>35.953000000000003</v>
      </c>
      <c r="AJ61" s="148">
        <f t="shared" si="6"/>
        <v>35.619999999999997</v>
      </c>
      <c r="AK61" s="148">
        <f t="shared" si="6"/>
        <v>31.023</v>
      </c>
      <c r="AL61" s="148">
        <f t="shared" si="6"/>
        <v>15.994</v>
      </c>
      <c r="AM61" s="148">
        <f t="shared" si="6"/>
        <v>10.478999999999999</v>
      </c>
      <c r="AN61" s="148">
        <f t="shared" si="6"/>
        <v>13.619</v>
      </c>
      <c r="AO61" s="148">
        <f t="shared" si="6"/>
        <v>33.372999999999998</v>
      </c>
      <c r="AP61" s="148">
        <f t="shared" si="6"/>
        <v>42.21</v>
      </c>
      <c r="AQ61" s="148">
        <f t="shared" si="6"/>
        <v>32.610999999999997</v>
      </c>
      <c r="AR61" s="150">
        <f t="shared" si="3"/>
        <v>27.63385097905282</v>
      </c>
      <c r="AT61" s="147">
        <v>1985</v>
      </c>
      <c r="AU61" s="148">
        <f t="shared" si="9"/>
        <v>0</v>
      </c>
      <c r="AV61" s="148">
        <f t="shared" si="9"/>
        <v>0</v>
      </c>
      <c r="AW61" s="148">
        <f t="shared" si="9"/>
        <v>0</v>
      </c>
      <c r="AX61" s="148">
        <f t="shared" si="9"/>
        <v>0</v>
      </c>
      <c r="AY61" s="148">
        <f t="shared" si="7"/>
        <v>0</v>
      </c>
      <c r="AZ61" s="148">
        <f t="shared" si="7"/>
        <v>0</v>
      </c>
      <c r="BA61" s="148">
        <f t="shared" si="7"/>
        <v>0</v>
      </c>
      <c r="BB61" s="148">
        <f t="shared" si="7"/>
        <v>0</v>
      </c>
      <c r="BC61" s="148">
        <f t="shared" si="7"/>
        <v>0</v>
      </c>
      <c r="BD61" s="148">
        <f t="shared" si="7"/>
        <v>0</v>
      </c>
      <c r="BE61" s="148">
        <f t="shared" si="7"/>
        <v>0</v>
      </c>
      <c r="BF61" s="148">
        <f t="shared" si="7"/>
        <v>0</v>
      </c>
      <c r="BG61" s="149"/>
    </row>
    <row r="62" spans="1:59" x14ac:dyDescent="0.25">
      <c r="A62" s="38">
        <v>1986</v>
      </c>
      <c r="B62" s="536">
        <v>17.937999999999999</v>
      </c>
      <c r="C62" s="537">
        <v>23.693000000000001</v>
      </c>
      <c r="D62" s="537">
        <v>36.718000000000004</v>
      </c>
      <c r="E62" s="537">
        <v>26.059000000000001</v>
      </c>
      <c r="F62" s="537">
        <v>25.271000000000001</v>
      </c>
      <c r="G62" s="537">
        <v>4.835</v>
      </c>
      <c r="H62" s="537">
        <v>4.7590000000000003</v>
      </c>
      <c r="I62" s="537">
        <v>10.369</v>
      </c>
      <c r="J62" s="537">
        <v>2.617</v>
      </c>
      <c r="K62" s="537">
        <v>25.972000000000001</v>
      </c>
      <c r="L62" s="537">
        <v>33.603000000000002</v>
      </c>
      <c r="M62" s="537">
        <v>30.353000000000002</v>
      </c>
      <c r="N62" s="150">
        <f t="shared" si="2"/>
        <v>20.209340846994539</v>
      </c>
      <c r="P62" s="308">
        <v>1986</v>
      </c>
      <c r="Q62" s="309"/>
      <c r="R62" s="309"/>
      <c r="S62" s="309"/>
      <c r="T62" s="309"/>
      <c r="U62" s="309"/>
      <c r="V62" s="309"/>
      <c r="W62" s="309"/>
      <c r="X62" s="309"/>
      <c r="Y62" s="309"/>
      <c r="Z62" s="309"/>
      <c r="AA62" s="309"/>
      <c r="AB62" s="309"/>
      <c r="AC62" s="310"/>
      <c r="AE62" s="147">
        <v>1986</v>
      </c>
      <c r="AF62" s="148">
        <f t="shared" si="8"/>
        <v>17.937999999999999</v>
      </c>
      <c r="AG62" s="148">
        <f t="shared" si="8"/>
        <v>23.693000000000001</v>
      </c>
      <c r="AH62" s="148">
        <f t="shared" si="8"/>
        <v>36.718000000000004</v>
      </c>
      <c r="AI62" s="148">
        <f t="shared" si="6"/>
        <v>26.059000000000001</v>
      </c>
      <c r="AJ62" s="148">
        <f t="shared" si="6"/>
        <v>25.271000000000001</v>
      </c>
      <c r="AK62" s="148">
        <f t="shared" si="6"/>
        <v>4.835</v>
      </c>
      <c r="AL62" s="148">
        <f t="shared" si="6"/>
        <v>4.7590000000000003</v>
      </c>
      <c r="AM62" s="148">
        <f t="shared" si="6"/>
        <v>10.369</v>
      </c>
      <c r="AN62" s="148">
        <f t="shared" si="6"/>
        <v>2.617</v>
      </c>
      <c r="AO62" s="148">
        <f t="shared" si="6"/>
        <v>25.972000000000001</v>
      </c>
      <c r="AP62" s="148">
        <f t="shared" si="6"/>
        <v>33.603000000000002</v>
      </c>
      <c r="AQ62" s="148">
        <f t="shared" si="6"/>
        <v>30.353000000000002</v>
      </c>
      <c r="AR62" s="150">
        <f t="shared" si="3"/>
        <v>20.209340846994539</v>
      </c>
      <c r="AT62" s="147">
        <v>1986</v>
      </c>
      <c r="AU62" s="148">
        <f t="shared" si="9"/>
        <v>0</v>
      </c>
      <c r="AV62" s="148">
        <f t="shared" si="9"/>
        <v>0</v>
      </c>
      <c r="AW62" s="148">
        <f t="shared" si="9"/>
        <v>0</v>
      </c>
      <c r="AX62" s="148">
        <f t="shared" si="9"/>
        <v>0</v>
      </c>
      <c r="AY62" s="148">
        <f t="shared" si="7"/>
        <v>0</v>
      </c>
      <c r="AZ62" s="148">
        <f t="shared" si="7"/>
        <v>0</v>
      </c>
      <c r="BA62" s="148">
        <f t="shared" si="7"/>
        <v>0</v>
      </c>
      <c r="BB62" s="148">
        <f t="shared" si="7"/>
        <v>0</v>
      </c>
      <c r="BC62" s="148">
        <f t="shared" si="7"/>
        <v>0</v>
      </c>
      <c r="BD62" s="148">
        <f t="shared" si="7"/>
        <v>0</v>
      </c>
      <c r="BE62" s="148">
        <f t="shared" si="7"/>
        <v>0</v>
      </c>
      <c r="BF62" s="148">
        <f t="shared" si="7"/>
        <v>0</v>
      </c>
      <c r="BG62" s="149"/>
    </row>
    <row r="63" spans="1:59" x14ac:dyDescent="0.25">
      <c r="A63" s="38">
        <v>1987</v>
      </c>
      <c r="B63" s="536">
        <v>27.981000000000002</v>
      </c>
      <c r="C63" s="537">
        <v>30.335999999999999</v>
      </c>
      <c r="D63" s="537">
        <v>38.033999999999999</v>
      </c>
      <c r="E63" s="537">
        <v>34.307000000000002</v>
      </c>
      <c r="F63" s="537">
        <v>38.466999999999999</v>
      </c>
      <c r="G63" s="537">
        <v>28.975999999999999</v>
      </c>
      <c r="H63" s="537">
        <v>17.814</v>
      </c>
      <c r="I63" s="537">
        <v>13.911</v>
      </c>
      <c r="J63" s="537">
        <v>18.77</v>
      </c>
      <c r="K63" s="537">
        <v>38.137</v>
      </c>
      <c r="L63" s="537">
        <v>38.594000000000001</v>
      </c>
      <c r="M63" s="537">
        <v>31.375</v>
      </c>
      <c r="N63" s="150">
        <f t="shared" si="2"/>
        <v>29.733851548269573</v>
      </c>
      <c r="P63" s="308">
        <v>1987</v>
      </c>
      <c r="Q63" s="309"/>
      <c r="R63" s="309"/>
      <c r="S63" s="309"/>
      <c r="T63" s="309"/>
      <c r="U63" s="309"/>
      <c r="V63" s="309"/>
      <c r="W63" s="309"/>
      <c r="X63" s="309"/>
      <c r="Y63" s="309"/>
      <c r="Z63" s="309"/>
      <c r="AA63" s="309"/>
      <c r="AB63" s="309"/>
      <c r="AC63" s="310"/>
      <c r="AE63" s="147">
        <v>1987</v>
      </c>
      <c r="AF63" s="148">
        <f t="shared" si="8"/>
        <v>27.981000000000002</v>
      </c>
      <c r="AG63" s="148">
        <f t="shared" si="8"/>
        <v>30.335999999999999</v>
      </c>
      <c r="AH63" s="148">
        <f t="shared" si="8"/>
        <v>38.033999999999999</v>
      </c>
      <c r="AI63" s="148">
        <f t="shared" si="6"/>
        <v>34.307000000000002</v>
      </c>
      <c r="AJ63" s="148">
        <f t="shared" si="6"/>
        <v>38.466999999999999</v>
      </c>
      <c r="AK63" s="148">
        <f t="shared" si="6"/>
        <v>28.975999999999999</v>
      </c>
      <c r="AL63" s="148">
        <f t="shared" si="6"/>
        <v>17.814</v>
      </c>
      <c r="AM63" s="148">
        <f t="shared" si="6"/>
        <v>13.911</v>
      </c>
      <c r="AN63" s="148">
        <f t="shared" si="6"/>
        <v>18.77</v>
      </c>
      <c r="AO63" s="148">
        <f t="shared" si="6"/>
        <v>38.137</v>
      </c>
      <c r="AP63" s="148">
        <f t="shared" si="6"/>
        <v>38.594000000000001</v>
      </c>
      <c r="AQ63" s="148">
        <f t="shared" si="6"/>
        <v>31.375</v>
      </c>
      <c r="AR63" s="150">
        <f t="shared" si="3"/>
        <v>29.733851548269573</v>
      </c>
      <c r="AT63" s="147">
        <v>1987</v>
      </c>
      <c r="AU63" s="148">
        <f t="shared" si="9"/>
        <v>0</v>
      </c>
      <c r="AV63" s="148">
        <f t="shared" si="9"/>
        <v>0</v>
      </c>
      <c r="AW63" s="148">
        <f t="shared" si="9"/>
        <v>0</v>
      </c>
      <c r="AX63" s="148">
        <f t="shared" si="9"/>
        <v>0</v>
      </c>
      <c r="AY63" s="148">
        <f t="shared" si="7"/>
        <v>0</v>
      </c>
      <c r="AZ63" s="148">
        <f t="shared" si="7"/>
        <v>0</v>
      </c>
      <c r="BA63" s="148">
        <f t="shared" si="7"/>
        <v>0</v>
      </c>
      <c r="BB63" s="148">
        <f t="shared" si="7"/>
        <v>0</v>
      </c>
      <c r="BC63" s="148">
        <f t="shared" si="7"/>
        <v>0</v>
      </c>
      <c r="BD63" s="148">
        <f t="shared" si="7"/>
        <v>0</v>
      </c>
      <c r="BE63" s="148">
        <f t="shared" si="7"/>
        <v>0</v>
      </c>
      <c r="BF63" s="148">
        <f t="shared" si="7"/>
        <v>0</v>
      </c>
      <c r="BG63" s="149"/>
    </row>
    <row r="64" spans="1:59" x14ac:dyDescent="0.25">
      <c r="A64" s="38">
        <v>1988</v>
      </c>
      <c r="B64" s="536">
        <v>26.818000000000001</v>
      </c>
      <c r="C64" s="537">
        <v>33.640999999999998</v>
      </c>
      <c r="D64" s="537">
        <v>42.932000000000002</v>
      </c>
      <c r="E64" s="537">
        <v>45.185000000000002</v>
      </c>
      <c r="F64" s="537">
        <v>43.908000000000001</v>
      </c>
      <c r="G64" s="537">
        <v>35.552</v>
      </c>
      <c r="H64" s="537">
        <v>23.878</v>
      </c>
      <c r="I64" s="537">
        <v>20.837</v>
      </c>
      <c r="J64" s="537">
        <v>17.073</v>
      </c>
      <c r="K64" s="537">
        <v>28.212</v>
      </c>
      <c r="L64" s="537">
        <v>38.271999999999998</v>
      </c>
      <c r="M64" s="537">
        <v>30.303000000000001</v>
      </c>
      <c r="N64" s="150">
        <f t="shared" si="2"/>
        <v>32.218990095628413</v>
      </c>
      <c r="P64" s="308">
        <v>1988</v>
      </c>
      <c r="Q64" s="309"/>
      <c r="R64" s="309"/>
      <c r="S64" s="309"/>
      <c r="T64" s="309"/>
      <c r="U64" s="309"/>
      <c r="V64" s="309"/>
      <c r="W64" s="309"/>
      <c r="X64" s="309"/>
      <c r="Y64" s="309"/>
      <c r="Z64" s="309"/>
      <c r="AA64" s="309"/>
      <c r="AB64" s="309"/>
      <c r="AC64" s="310"/>
      <c r="AE64" s="147">
        <v>1988</v>
      </c>
      <c r="AF64" s="148">
        <f t="shared" si="8"/>
        <v>26.818000000000001</v>
      </c>
      <c r="AG64" s="148">
        <f t="shared" si="8"/>
        <v>33.640999999999998</v>
      </c>
      <c r="AH64" s="148">
        <f t="shared" si="8"/>
        <v>42.932000000000002</v>
      </c>
      <c r="AI64" s="148">
        <f t="shared" si="6"/>
        <v>45.185000000000002</v>
      </c>
      <c r="AJ64" s="148">
        <f t="shared" si="6"/>
        <v>43.908000000000001</v>
      </c>
      <c r="AK64" s="148">
        <f t="shared" si="6"/>
        <v>35.552</v>
      </c>
      <c r="AL64" s="148">
        <f t="shared" si="6"/>
        <v>23.878</v>
      </c>
      <c r="AM64" s="148">
        <f t="shared" si="6"/>
        <v>20.837</v>
      </c>
      <c r="AN64" s="148">
        <f t="shared" si="6"/>
        <v>17.073</v>
      </c>
      <c r="AO64" s="148">
        <f t="shared" si="6"/>
        <v>28.212</v>
      </c>
      <c r="AP64" s="148">
        <f t="shared" si="6"/>
        <v>38.271999999999998</v>
      </c>
      <c r="AQ64" s="148">
        <f t="shared" si="6"/>
        <v>30.303000000000001</v>
      </c>
      <c r="AR64" s="150">
        <f t="shared" si="3"/>
        <v>32.218990095628413</v>
      </c>
      <c r="AT64" s="147">
        <v>1988</v>
      </c>
      <c r="AU64" s="148">
        <f t="shared" si="9"/>
        <v>0</v>
      </c>
      <c r="AV64" s="148">
        <f t="shared" si="9"/>
        <v>0</v>
      </c>
      <c r="AW64" s="148">
        <f t="shared" si="9"/>
        <v>0</v>
      </c>
      <c r="AX64" s="148">
        <f t="shared" si="9"/>
        <v>0</v>
      </c>
      <c r="AY64" s="148">
        <f t="shared" si="7"/>
        <v>0</v>
      </c>
      <c r="AZ64" s="148">
        <f t="shared" si="7"/>
        <v>0</v>
      </c>
      <c r="BA64" s="148">
        <f t="shared" si="7"/>
        <v>0</v>
      </c>
      <c r="BB64" s="148">
        <f t="shared" si="7"/>
        <v>0</v>
      </c>
      <c r="BC64" s="148">
        <f t="shared" si="7"/>
        <v>0</v>
      </c>
      <c r="BD64" s="148">
        <f t="shared" si="7"/>
        <v>0</v>
      </c>
      <c r="BE64" s="148">
        <f t="shared" si="7"/>
        <v>0</v>
      </c>
      <c r="BF64" s="148">
        <f t="shared" si="7"/>
        <v>0</v>
      </c>
      <c r="BG64" s="149"/>
    </row>
    <row r="65" spans="1:59" x14ac:dyDescent="0.25">
      <c r="A65" s="38">
        <v>1989</v>
      </c>
      <c r="B65" s="536">
        <v>27.128</v>
      </c>
      <c r="C65" s="537">
        <v>29.693999999999999</v>
      </c>
      <c r="D65" s="537">
        <v>42.368000000000002</v>
      </c>
      <c r="E65" s="537">
        <v>37.372999999999998</v>
      </c>
      <c r="F65" s="537">
        <v>52.481000000000002</v>
      </c>
      <c r="G65" s="537">
        <v>30.324999999999999</v>
      </c>
      <c r="H65" s="537">
        <v>9.9499999999999993</v>
      </c>
      <c r="I65" s="537">
        <v>11.912000000000001</v>
      </c>
      <c r="J65" s="537">
        <v>13.025</v>
      </c>
      <c r="K65" s="537">
        <v>28.521000000000001</v>
      </c>
      <c r="L65" s="537">
        <v>35.945</v>
      </c>
      <c r="M65" s="537">
        <v>31.204999999999998</v>
      </c>
      <c r="N65" s="150">
        <f t="shared" si="2"/>
        <v>29.122608492714026</v>
      </c>
      <c r="P65" s="308">
        <v>1989</v>
      </c>
      <c r="Q65" s="548">
        <v>25.126000000000001</v>
      </c>
      <c r="R65" s="548">
        <v>29.213000000000001</v>
      </c>
      <c r="S65" s="548">
        <v>38.484000000000002</v>
      </c>
      <c r="T65" s="548">
        <v>39.170999999999999</v>
      </c>
      <c r="U65" s="548">
        <v>50.679000000000002</v>
      </c>
      <c r="V65" s="548">
        <v>30.431000000000001</v>
      </c>
      <c r="W65" s="548">
        <v>9.2140000000000004</v>
      </c>
      <c r="X65" s="548">
        <v>11.38</v>
      </c>
      <c r="Y65" s="548">
        <v>14.67</v>
      </c>
      <c r="Z65" s="548">
        <v>32.048000000000002</v>
      </c>
      <c r="AA65" s="548">
        <v>36.701999999999998</v>
      </c>
      <c r="AB65" s="548">
        <v>31.664000000000001</v>
      </c>
      <c r="AC65" s="150">
        <f>SUMPRODUCT(Q65:AB65,$AF$96:$AQ$96)/SUM($AU$96:$BF$96)</f>
        <v>29.032984289617485</v>
      </c>
      <c r="AE65" s="147">
        <v>1989</v>
      </c>
      <c r="AF65" s="148">
        <f t="shared" si="8"/>
        <v>27.128</v>
      </c>
      <c r="AG65" s="148">
        <f t="shared" si="8"/>
        <v>29.693999999999999</v>
      </c>
      <c r="AH65" s="148">
        <f t="shared" si="8"/>
        <v>42.368000000000002</v>
      </c>
      <c r="AI65" s="148">
        <f t="shared" si="6"/>
        <v>37.372999999999998</v>
      </c>
      <c r="AJ65" s="148">
        <f t="shared" si="6"/>
        <v>52.481000000000002</v>
      </c>
      <c r="AK65" s="148">
        <f t="shared" si="6"/>
        <v>30.324999999999999</v>
      </c>
      <c r="AL65" s="148">
        <f t="shared" si="6"/>
        <v>9.9499999999999993</v>
      </c>
      <c r="AM65" s="148">
        <f t="shared" si="6"/>
        <v>11.912000000000001</v>
      </c>
      <c r="AN65" s="148">
        <f t="shared" si="6"/>
        <v>13.025</v>
      </c>
      <c r="AO65" s="148">
        <f t="shared" si="6"/>
        <v>28.521000000000001</v>
      </c>
      <c r="AP65" s="148">
        <f t="shared" si="6"/>
        <v>35.945</v>
      </c>
      <c r="AQ65" s="148">
        <f t="shared" si="6"/>
        <v>31.204999999999998</v>
      </c>
      <c r="AR65" s="150">
        <f t="shared" si="3"/>
        <v>29.122608492714026</v>
      </c>
      <c r="AT65" s="313">
        <v>1989</v>
      </c>
      <c r="AU65" s="314">
        <f t="shared" si="9"/>
        <v>25.126000000000001</v>
      </c>
      <c r="AV65" s="314">
        <f t="shared" si="9"/>
        <v>29.213000000000001</v>
      </c>
      <c r="AW65" s="314">
        <f t="shared" si="9"/>
        <v>38.484000000000002</v>
      </c>
      <c r="AX65" s="314">
        <f t="shared" si="9"/>
        <v>39.170999999999999</v>
      </c>
      <c r="AY65" s="314">
        <f t="shared" si="7"/>
        <v>50.679000000000002</v>
      </c>
      <c r="AZ65" s="314">
        <f t="shared" si="7"/>
        <v>30.431000000000001</v>
      </c>
      <c r="BA65" s="314">
        <f t="shared" si="7"/>
        <v>9.2140000000000004</v>
      </c>
      <c r="BB65" s="314">
        <f t="shared" si="7"/>
        <v>11.38</v>
      </c>
      <c r="BC65" s="314">
        <f t="shared" si="7"/>
        <v>14.67</v>
      </c>
      <c r="BD65" s="314">
        <f t="shared" si="7"/>
        <v>32.048000000000002</v>
      </c>
      <c r="BE65" s="314">
        <f t="shared" si="7"/>
        <v>36.701999999999998</v>
      </c>
      <c r="BF65" s="314">
        <f t="shared" si="7"/>
        <v>31.664000000000001</v>
      </c>
      <c r="BG65" s="315">
        <f>SUMPRODUCT(AU65:BF65,$AU$96:$BF$96)/SUM($AU$96:$BF$96)</f>
        <v>29.032984289617485</v>
      </c>
    </row>
    <row r="66" spans="1:59" x14ac:dyDescent="0.25">
      <c r="A66" s="38">
        <v>1990</v>
      </c>
      <c r="B66" s="536">
        <v>26.260999999999999</v>
      </c>
      <c r="C66" s="537">
        <v>27.963000000000001</v>
      </c>
      <c r="D66" s="537">
        <v>33.712000000000003</v>
      </c>
      <c r="E66" s="537">
        <v>24.856999999999999</v>
      </c>
      <c r="F66" s="537">
        <v>26.082000000000001</v>
      </c>
      <c r="G66" s="537">
        <v>23.861000000000001</v>
      </c>
      <c r="H66" s="537">
        <v>9.843</v>
      </c>
      <c r="I66" s="537">
        <v>11.949</v>
      </c>
      <c r="J66" s="537">
        <v>1.776</v>
      </c>
      <c r="K66" s="537">
        <v>16.675999999999998</v>
      </c>
      <c r="L66" s="537">
        <v>26.712</v>
      </c>
      <c r="M66" s="537">
        <v>28.966000000000001</v>
      </c>
      <c r="N66" s="150">
        <f t="shared" si="2"/>
        <v>21.578844034608377</v>
      </c>
      <c r="P66" s="308">
        <v>1990</v>
      </c>
      <c r="Q66" s="548">
        <v>24.341999999999999</v>
      </c>
      <c r="R66" s="548">
        <v>28.141999999999999</v>
      </c>
      <c r="S66" s="548">
        <v>33.218000000000004</v>
      </c>
      <c r="T66" s="548">
        <v>26.399000000000001</v>
      </c>
      <c r="U66" s="548">
        <v>27.212</v>
      </c>
      <c r="V66" s="548">
        <v>25.045000000000002</v>
      </c>
      <c r="W66" s="548">
        <v>10.007999999999999</v>
      </c>
      <c r="X66" s="548">
        <v>15.185</v>
      </c>
      <c r="Y66" s="548">
        <v>4.4640000000000004</v>
      </c>
      <c r="Z66" s="548">
        <v>19.481999999999999</v>
      </c>
      <c r="AA66" s="548">
        <v>25.103999999999999</v>
      </c>
      <c r="AB66" s="548">
        <v>30.593</v>
      </c>
      <c r="AC66" s="150">
        <f t="shared" ref="AC66:AC94" si="10">SUMPRODUCT(Q66:AB66,$AF$96:$AQ$96)/SUM($AU$96:$BF$96)</f>
        <v>22.452218693078319</v>
      </c>
      <c r="AE66" s="147">
        <v>1990</v>
      </c>
      <c r="AF66" s="148">
        <f t="shared" si="8"/>
        <v>26.260999999999999</v>
      </c>
      <c r="AG66" s="148">
        <f t="shared" si="8"/>
        <v>27.963000000000001</v>
      </c>
      <c r="AH66" s="148">
        <f t="shared" si="8"/>
        <v>33.712000000000003</v>
      </c>
      <c r="AI66" s="148">
        <f t="shared" si="6"/>
        <v>24.856999999999999</v>
      </c>
      <c r="AJ66" s="148">
        <f t="shared" si="6"/>
        <v>26.082000000000001</v>
      </c>
      <c r="AK66" s="148">
        <f t="shared" si="6"/>
        <v>23.861000000000001</v>
      </c>
      <c r="AL66" s="148">
        <f t="shared" si="6"/>
        <v>9.843</v>
      </c>
      <c r="AM66" s="148">
        <f t="shared" si="6"/>
        <v>11.949</v>
      </c>
      <c r="AN66" s="148">
        <f t="shared" si="6"/>
        <v>1.776</v>
      </c>
      <c r="AO66" s="148">
        <f t="shared" si="6"/>
        <v>16.675999999999998</v>
      </c>
      <c r="AP66" s="148">
        <f t="shared" si="6"/>
        <v>26.712</v>
      </c>
      <c r="AQ66" s="148">
        <f t="shared" si="6"/>
        <v>28.966000000000001</v>
      </c>
      <c r="AR66" s="150">
        <f t="shared" si="3"/>
        <v>21.578844034608377</v>
      </c>
      <c r="AT66" s="313">
        <v>1990</v>
      </c>
      <c r="AU66" s="314">
        <f t="shared" si="9"/>
        <v>24.341999999999999</v>
      </c>
      <c r="AV66" s="314">
        <f t="shared" si="9"/>
        <v>28.141999999999999</v>
      </c>
      <c r="AW66" s="314">
        <f t="shared" si="9"/>
        <v>33.218000000000004</v>
      </c>
      <c r="AX66" s="314">
        <f t="shared" si="9"/>
        <v>26.399000000000001</v>
      </c>
      <c r="AY66" s="314">
        <f t="shared" si="7"/>
        <v>27.212</v>
      </c>
      <c r="AZ66" s="314">
        <f t="shared" si="7"/>
        <v>25.045000000000002</v>
      </c>
      <c r="BA66" s="314">
        <f t="shared" si="7"/>
        <v>10.007999999999999</v>
      </c>
      <c r="BB66" s="314">
        <f t="shared" si="7"/>
        <v>15.185</v>
      </c>
      <c r="BC66" s="314">
        <f t="shared" si="7"/>
        <v>4.4640000000000004</v>
      </c>
      <c r="BD66" s="314">
        <f t="shared" si="7"/>
        <v>19.481999999999999</v>
      </c>
      <c r="BE66" s="314">
        <f t="shared" si="7"/>
        <v>25.103999999999999</v>
      </c>
      <c r="BF66" s="314">
        <f t="shared" si="7"/>
        <v>30.593</v>
      </c>
      <c r="BG66" s="315">
        <f>SUMPRODUCT(AU66:BF66,$AU$96:$BF$96)/SUM($AU$96:$BF$96)</f>
        <v>22.452218693078319</v>
      </c>
    </row>
    <row r="67" spans="1:59" x14ac:dyDescent="0.25">
      <c r="A67" s="38">
        <v>1991</v>
      </c>
      <c r="B67" s="536">
        <v>24.087</v>
      </c>
      <c r="C67" s="537">
        <v>18.484000000000002</v>
      </c>
      <c r="D67" s="537">
        <v>33.613</v>
      </c>
      <c r="E67" s="537">
        <v>27.013999999999999</v>
      </c>
      <c r="F67" s="537">
        <v>23.463999999999999</v>
      </c>
      <c r="G67" s="537">
        <v>22.968</v>
      </c>
      <c r="H67" s="537">
        <v>14.192</v>
      </c>
      <c r="I67" s="537">
        <v>11.314</v>
      </c>
      <c r="J67" s="537">
        <v>4.327</v>
      </c>
      <c r="K67" s="537">
        <v>11.417999999999999</v>
      </c>
      <c r="L67" s="537">
        <v>26.422999999999998</v>
      </c>
      <c r="M67" s="537">
        <v>31.885000000000002</v>
      </c>
      <c r="N67" s="150">
        <f t="shared" si="2"/>
        <v>20.789224499089254</v>
      </c>
      <c r="P67" s="308">
        <v>1991</v>
      </c>
      <c r="Q67" s="548">
        <v>25.064</v>
      </c>
      <c r="R67" s="548">
        <v>17.701000000000001</v>
      </c>
      <c r="S67" s="548">
        <v>34.247999999999998</v>
      </c>
      <c r="T67" s="548">
        <v>24.625</v>
      </c>
      <c r="U67" s="548">
        <v>23.545999999999999</v>
      </c>
      <c r="V67" s="548">
        <v>24.861000000000001</v>
      </c>
      <c r="W67" s="548">
        <v>12.797000000000001</v>
      </c>
      <c r="X67" s="548">
        <v>12.837</v>
      </c>
      <c r="Y67" s="548">
        <v>7.2229999999999999</v>
      </c>
      <c r="Z67" s="548">
        <v>10.003</v>
      </c>
      <c r="AA67" s="548">
        <v>25.366</v>
      </c>
      <c r="AB67" s="548">
        <v>30.986000000000001</v>
      </c>
      <c r="AC67" s="150">
        <f t="shared" si="10"/>
        <v>20.794725865209472</v>
      </c>
      <c r="AE67" s="147">
        <v>1991</v>
      </c>
      <c r="AF67" s="148">
        <f t="shared" si="8"/>
        <v>24.087</v>
      </c>
      <c r="AG67" s="148">
        <f t="shared" si="8"/>
        <v>18.484000000000002</v>
      </c>
      <c r="AH67" s="148">
        <f t="shared" si="8"/>
        <v>33.613</v>
      </c>
      <c r="AI67" s="148">
        <f t="shared" si="6"/>
        <v>27.013999999999999</v>
      </c>
      <c r="AJ67" s="148">
        <f t="shared" si="6"/>
        <v>23.463999999999999</v>
      </c>
      <c r="AK67" s="148">
        <f t="shared" si="6"/>
        <v>22.968</v>
      </c>
      <c r="AL67" s="148">
        <f t="shared" si="6"/>
        <v>14.192</v>
      </c>
      <c r="AM67" s="148">
        <f t="shared" si="6"/>
        <v>11.314</v>
      </c>
      <c r="AN67" s="148">
        <f t="shared" si="6"/>
        <v>4.327</v>
      </c>
      <c r="AO67" s="148">
        <f t="shared" si="6"/>
        <v>11.417999999999999</v>
      </c>
      <c r="AP67" s="148">
        <f t="shared" si="6"/>
        <v>26.422999999999998</v>
      </c>
      <c r="AQ67" s="148">
        <f t="shared" si="6"/>
        <v>31.885000000000002</v>
      </c>
      <c r="AR67" s="150">
        <f t="shared" si="3"/>
        <v>20.789224499089254</v>
      </c>
      <c r="AT67" s="313">
        <v>1991</v>
      </c>
      <c r="AU67" s="314">
        <f t="shared" si="9"/>
        <v>25.064</v>
      </c>
      <c r="AV67" s="314">
        <f t="shared" si="9"/>
        <v>17.701000000000001</v>
      </c>
      <c r="AW67" s="314">
        <f t="shared" si="9"/>
        <v>34.247999999999998</v>
      </c>
      <c r="AX67" s="314">
        <f t="shared" si="9"/>
        <v>24.625</v>
      </c>
      <c r="AY67" s="314">
        <f t="shared" si="7"/>
        <v>23.545999999999999</v>
      </c>
      <c r="AZ67" s="314">
        <f t="shared" si="7"/>
        <v>24.861000000000001</v>
      </c>
      <c r="BA67" s="314">
        <f t="shared" si="7"/>
        <v>12.797000000000001</v>
      </c>
      <c r="BB67" s="314">
        <f t="shared" si="7"/>
        <v>12.837</v>
      </c>
      <c r="BC67" s="314">
        <f t="shared" si="7"/>
        <v>7.2229999999999999</v>
      </c>
      <c r="BD67" s="314">
        <f t="shared" si="7"/>
        <v>10.003</v>
      </c>
      <c r="BE67" s="314">
        <f t="shared" si="7"/>
        <v>25.366</v>
      </c>
      <c r="BF67" s="314">
        <f t="shared" si="7"/>
        <v>30.986000000000001</v>
      </c>
      <c r="BG67" s="315">
        <f t="shared" ref="BG67:BG94" si="11">SUMPRODUCT(AU67:BF67,$AU$96:$BF$96)/SUM($AU$96:$BF$96)</f>
        <v>20.794725865209472</v>
      </c>
    </row>
    <row r="68" spans="1:59" x14ac:dyDescent="0.25">
      <c r="A68" s="38">
        <v>1992</v>
      </c>
      <c r="B68" s="536">
        <v>28.484999999999999</v>
      </c>
      <c r="C68" s="537">
        <v>29.039000000000001</v>
      </c>
      <c r="D68" s="537">
        <v>43.506</v>
      </c>
      <c r="E68" s="537">
        <v>37.472000000000001</v>
      </c>
      <c r="F68" s="537">
        <v>37.436</v>
      </c>
      <c r="G68" s="537">
        <v>32.616999999999997</v>
      </c>
      <c r="H68" s="537">
        <v>26.28</v>
      </c>
      <c r="I68" s="537">
        <v>20.474</v>
      </c>
      <c r="J68" s="537">
        <v>24.905999999999999</v>
      </c>
      <c r="K68" s="537">
        <v>39.61</v>
      </c>
      <c r="L68" s="537">
        <v>40.011000000000003</v>
      </c>
      <c r="M68" s="537">
        <v>34.228000000000002</v>
      </c>
      <c r="N68" s="150">
        <f t="shared" si="2"/>
        <v>32.859316712203999</v>
      </c>
      <c r="P68" s="308">
        <v>1992</v>
      </c>
      <c r="Q68" s="548">
        <v>26.382999999999999</v>
      </c>
      <c r="R68" s="548">
        <v>32.606000000000002</v>
      </c>
      <c r="S68" s="548">
        <v>45.540999999999997</v>
      </c>
      <c r="T68" s="548">
        <v>38.469000000000001</v>
      </c>
      <c r="U68" s="548">
        <v>39.76</v>
      </c>
      <c r="V68" s="548">
        <v>34.024000000000001</v>
      </c>
      <c r="W68" s="548">
        <v>24.841000000000001</v>
      </c>
      <c r="X68" s="548">
        <v>18.478000000000002</v>
      </c>
      <c r="Y68" s="548">
        <v>24.334</v>
      </c>
      <c r="Z68" s="548">
        <v>40.337000000000003</v>
      </c>
      <c r="AA68" s="548">
        <v>43.158999999999999</v>
      </c>
      <c r="AB68" s="548">
        <v>34.776000000000003</v>
      </c>
      <c r="AC68" s="150">
        <f t="shared" si="10"/>
        <v>33.573256602914391</v>
      </c>
      <c r="AE68" s="147">
        <v>1992</v>
      </c>
      <c r="AF68" s="148">
        <f t="shared" si="8"/>
        <v>28.484999999999999</v>
      </c>
      <c r="AG68" s="148">
        <f t="shared" si="8"/>
        <v>29.039000000000001</v>
      </c>
      <c r="AH68" s="148">
        <f t="shared" si="8"/>
        <v>43.506</v>
      </c>
      <c r="AI68" s="148">
        <f t="shared" si="6"/>
        <v>37.472000000000001</v>
      </c>
      <c r="AJ68" s="148">
        <f t="shared" si="6"/>
        <v>37.436</v>
      </c>
      <c r="AK68" s="148">
        <f t="shared" si="6"/>
        <v>32.616999999999997</v>
      </c>
      <c r="AL68" s="148">
        <f t="shared" si="6"/>
        <v>26.28</v>
      </c>
      <c r="AM68" s="148">
        <f t="shared" si="6"/>
        <v>20.474</v>
      </c>
      <c r="AN68" s="148">
        <f t="shared" si="6"/>
        <v>24.905999999999999</v>
      </c>
      <c r="AO68" s="148">
        <f t="shared" si="6"/>
        <v>39.61</v>
      </c>
      <c r="AP68" s="148">
        <f t="shared" si="6"/>
        <v>40.011000000000003</v>
      </c>
      <c r="AQ68" s="148">
        <f t="shared" si="6"/>
        <v>34.228000000000002</v>
      </c>
      <c r="AR68" s="150">
        <f t="shared" si="3"/>
        <v>32.859316712203999</v>
      </c>
      <c r="AT68" s="313">
        <v>1992</v>
      </c>
      <c r="AU68" s="314">
        <f t="shared" si="9"/>
        <v>26.382999999999999</v>
      </c>
      <c r="AV68" s="314">
        <f t="shared" si="9"/>
        <v>32.606000000000002</v>
      </c>
      <c r="AW68" s="314">
        <f t="shared" si="9"/>
        <v>45.540999999999997</v>
      </c>
      <c r="AX68" s="314">
        <f t="shared" si="9"/>
        <v>38.469000000000001</v>
      </c>
      <c r="AY68" s="314">
        <f t="shared" si="7"/>
        <v>39.76</v>
      </c>
      <c r="AZ68" s="314">
        <f t="shared" si="7"/>
        <v>34.024000000000001</v>
      </c>
      <c r="BA68" s="314">
        <f t="shared" si="7"/>
        <v>24.841000000000001</v>
      </c>
      <c r="BB68" s="314">
        <f t="shared" si="7"/>
        <v>18.478000000000002</v>
      </c>
      <c r="BC68" s="314">
        <f t="shared" si="7"/>
        <v>24.334</v>
      </c>
      <c r="BD68" s="314">
        <f t="shared" si="7"/>
        <v>40.337000000000003</v>
      </c>
      <c r="BE68" s="314">
        <f t="shared" si="7"/>
        <v>43.158999999999999</v>
      </c>
      <c r="BF68" s="314">
        <f t="shared" si="7"/>
        <v>34.776000000000003</v>
      </c>
      <c r="BG68" s="315">
        <f t="shared" si="11"/>
        <v>33.573256602914391</v>
      </c>
    </row>
    <row r="69" spans="1:59" x14ac:dyDescent="0.25">
      <c r="A69" s="38">
        <v>1993</v>
      </c>
      <c r="B69" s="536">
        <v>28.881</v>
      </c>
      <c r="C69" s="537">
        <v>31.905000000000001</v>
      </c>
      <c r="D69" s="537">
        <v>43.869</v>
      </c>
      <c r="E69" s="537">
        <v>43.643999999999998</v>
      </c>
      <c r="F69" s="537">
        <v>53.222999999999999</v>
      </c>
      <c r="G69" s="537">
        <v>34.384</v>
      </c>
      <c r="H69" s="537">
        <v>22.5</v>
      </c>
      <c r="I69" s="537">
        <v>9.0739999999999998</v>
      </c>
      <c r="J69" s="537">
        <v>10.776</v>
      </c>
      <c r="K69" s="537">
        <v>28.605</v>
      </c>
      <c r="L69" s="537">
        <v>33.417000000000002</v>
      </c>
      <c r="M69" s="537">
        <v>30.853000000000002</v>
      </c>
      <c r="N69" s="150">
        <f t="shared" si="2"/>
        <v>30.881086634790524</v>
      </c>
      <c r="P69" s="308">
        <v>1993</v>
      </c>
      <c r="Q69" s="548">
        <v>32.526000000000003</v>
      </c>
      <c r="R69" s="548">
        <v>35.322000000000003</v>
      </c>
      <c r="S69" s="548">
        <v>43.878</v>
      </c>
      <c r="T69" s="548">
        <v>45.287999999999997</v>
      </c>
      <c r="U69" s="548">
        <v>51.613</v>
      </c>
      <c r="V69" s="548">
        <v>34.286000000000001</v>
      </c>
      <c r="W69" s="548">
        <v>21.7</v>
      </c>
      <c r="X69" s="548">
        <v>6.1159999999999997</v>
      </c>
      <c r="Y69" s="548">
        <v>11.234999999999999</v>
      </c>
      <c r="Z69" s="548">
        <v>27.442</v>
      </c>
      <c r="AA69" s="548">
        <v>33.454000000000001</v>
      </c>
      <c r="AB69" s="548">
        <v>29.045999999999999</v>
      </c>
      <c r="AC69" s="150">
        <f t="shared" si="10"/>
        <v>30.952459471766854</v>
      </c>
      <c r="AE69" s="147">
        <v>1993</v>
      </c>
      <c r="AF69" s="148">
        <f t="shared" si="8"/>
        <v>28.881</v>
      </c>
      <c r="AG69" s="148">
        <f t="shared" si="8"/>
        <v>31.905000000000001</v>
      </c>
      <c r="AH69" s="148">
        <f t="shared" si="8"/>
        <v>43.869</v>
      </c>
      <c r="AI69" s="148">
        <f t="shared" si="6"/>
        <v>43.643999999999998</v>
      </c>
      <c r="AJ69" s="148">
        <f t="shared" si="6"/>
        <v>53.222999999999999</v>
      </c>
      <c r="AK69" s="148">
        <f t="shared" si="6"/>
        <v>34.384</v>
      </c>
      <c r="AL69" s="148">
        <f t="shared" si="6"/>
        <v>22.5</v>
      </c>
      <c r="AM69" s="148">
        <f t="shared" si="6"/>
        <v>9.0739999999999998</v>
      </c>
      <c r="AN69" s="148">
        <f t="shared" si="6"/>
        <v>10.776</v>
      </c>
      <c r="AO69" s="148">
        <f t="shared" si="6"/>
        <v>28.605</v>
      </c>
      <c r="AP69" s="148">
        <f t="shared" si="6"/>
        <v>33.417000000000002</v>
      </c>
      <c r="AQ69" s="148">
        <f t="shared" si="6"/>
        <v>30.853000000000002</v>
      </c>
      <c r="AR69" s="150">
        <f t="shared" si="3"/>
        <v>30.881086634790524</v>
      </c>
      <c r="AT69" s="313">
        <v>1993</v>
      </c>
      <c r="AU69" s="314">
        <f t="shared" si="9"/>
        <v>32.526000000000003</v>
      </c>
      <c r="AV69" s="314">
        <f t="shared" si="9"/>
        <v>35.322000000000003</v>
      </c>
      <c r="AW69" s="314">
        <f t="shared" si="9"/>
        <v>43.878</v>
      </c>
      <c r="AX69" s="314">
        <f t="shared" si="9"/>
        <v>45.287999999999997</v>
      </c>
      <c r="AY69" s="314">
        <f t="shared" si="7"/>
        <v>51.613</v>
      </c>
      <c r="AZ69" s="314">
        <f t="shared" si="7"/>
        <v>34.286000000000001</v>
      </c>
      <c r="BA69" s="314">
        <f t="shared" si="7"/>
        <v>21.7</v>
      </c>
      <c r="BB69" s="314">
        <f t="shared" si="7"/>
        <v>6.1159999999999997</v>
      </c>
      <c r="BC69" s="314">
        <f t="shared" si="7"/>
        <v>11.234999999999999</v>
      </c>
      <c r="BD69" s="314">
        <f t="shared" si="7"/>
        <v>27.442</v>
      </c>
      <c r="BE69" s="314">
        <f t="shared" si="7"/>
        <v>33.454000000000001</v>
      </c>
      <c r="BF69" s="314">
        <f t="shared" si="7"/>
        <v>29.045999999999999</v>
      </c>
      <c r="BG69" s="315">
        <f t="shared" si="11"/>
        <v>30.952459471766854</v>
      </c>
    </row>
    <row r="70" spans="1:59" x14ac:dyDescent="0.25">
      <c r="A70" s="38">
        <v>1994</v>
      </c>
      <c r="B70" s="536">
        <v>27.18</v>
      </c>
      <c r="C70" s="537">
        <v>30.745000000000001</v>
      </c>
      <c r="D70" s="537">
        <v>41.651000000000003</v>
      </c>
      <c r="E70" s="537">
        <v>39.890999999999998</v>
      </c>
      <c r="F70" s="537">
        <v>37.905999999999999</v>
      </c>
      <c r="G70" s="537">
        <v>30.164999999999999</v>
      </c>
      <c r="H70" s="537">
        <v>16.02</v>
      </c>
      <c r="I70" s="537">
        <v>16.177</v>
      </c>
      <c r="J70" s="537">
        <v>19.792000000000002</v>
      </c>
      <c r="K70" s="537">
        <v>30.416</v>
      </c>
      <c r="L70" s="537">
        <v>36.962000000000003</v>
      </c>
      <c r="M70" s="537">
        <v>31.335000000000001</v>
      </c>
      <c r="N70" s="150">
        <f t="shared" ref="N70:N84" si="12">SUMPRODUCT(B70:M70,$AF$96:$AQ$96)/SUM($AU$96:$BF$96)</f>
        <v>29.868197176684884</v>
      </c>
      <c r="P70" s="308">
        <v>1994</v>
      </c>
      <c r="Q70" s="548">
        <v>25.213999999999999</v>
      </c>
      <c r="R70" s="548">
        <v>33.159999999999997</v>
      </c>
      <c r="S70" s="548">
        <v>43.351999999999997</v>
      </c>
      <c r="T70" s="548">
        <v>42.752000000000002</v>
      </c>
      <c r="U70" s="548">
        <v>42.77</v>
      </c>
      <c r="V70" s="548">
        <v>34.616</v>
      </c>
      <c r="W70" s="548">
        <v>21.713000000000001</v>
      </c>
      <c r="X70" s="548">
        <v>17.431999999999999</v>
      </c>
      <c r="Y70" s="548">
        <v>21.754000000000001</v>
      </c>
      <c r="Z70" s="548">
        <v>34.945999999999998</v>
      </c>
      <c r="AA70" s="548">
        <v>39.884999999999998</v>
      </c>
      <c r="AB70" s="548">
        <v>32.35</v>
      </c>
      <c r="AC70" s="150">
        <f t="shared" si="10"/>
        <v>32.49641074681238</v>
      </c>
      <c r="AE70" s="147">
        <v>1994</v>
      </c>
      <c r="AF70" s="148">
        <f t="shared" si="8"/>
        <v>27.18</v>
      </c>
      <c r="AG70" s="148">
        <f t="shared" si="8"/>
        <v>30.745000000000001</v>
      </c>
      <c r="AH70" s="148">
        <f t="shared" si="8"/>
        <v>41.651000000000003</v>
      </c>
      <c r="AI70" s="148">
        <f t="shared" si="6"/>
        <v>39.890999999999998</v>
      </c>
      <c r="AJ70" s="148">
        <f t="shared" si="6"/>
        <v>37.905999999999999</v>
      </c>
      <c r="AK70" s="148">
        <f t="shared" si="6"/>
        <v>30.164999999999999</v>
      </c>
      <c r="AL70" s="148">
        <f t="shared" ref="AL70:AQ85" si="13">MAX(H70, 0)</f>
        <v>16.02</v>
      </c>
      <c r="AM70" s="148">
        <f t="shared" si="13"/>
        <v>16.177</v>
      </c>
      <c r="AN70" s="148">
        <f t="shared" si="13"/>
        <v>19.792000000000002</v>
      </c>
      <c r="AO70" s="148">
        <f t="shared" si="13"/>
        <v>30.416</v>
      </c>
      <c r="AP70" s="148">
        <f t="shared" si="13"/>
        <v>36.962000000000003</v>
      </c>
      <c r="AQ70" s="148">
        <f t="shared" si="13"/>
        <v>31.335000000000001</v>
      </c>
      <c r="AR70" s="150">
        <f t="shared" ref="AR70:AR94" si="14">SUMPRODUCT(AF70:AQ70,$AF$96:$AQ$96)/SUM($AU$96:$BF$96)</f>
        <v>29.868197176684884</v>
      </c>
      <c r="AT70" s="313">
        <v>1994</v>
      </c>
      <c r="AU70" s="314">
        <f t="shared" si="9"/>
        <v>25.213999999999999</v>
      </c>
      <c r="AV70" s="314">
        <f t="shared" si="9"/>
        <v>33.159999999999997</v>
      </c>
      <c r="AW70" s="314">
        <f t="shared" si="9"/>
        <v>43.351999999999997</v>
      </c>
      <c r="AX70" s="314">
        <f t="shared" si="9"/>
        <v>42.752000000000002</v>
      </c>
      <c r="AY70" s="314">
        <f t="shared" si="7"/>
        <v>42.77</v>
      </c>
      <c r="AZ70" s="314">
        <f t="shared" si="7"/>
        <v>34.616</v>
      </c>
      <c r="BA70" s="314">
        <f t="shared" si="7"/>
        <v>21.713000000000001</v>
      </c>
      <c r="BB70" s="314">
        <f t="shared" si="7"/>
        <v>17.431999999999999</v>
      </c>
      <c r="BC70" s="314">
        <f t="shared" si="7"/>
        <v>21.754000000000001</v>
      </c>
      <c r="BD70" s="314">
        <f t="shared" si="7"/>
        <v>34.945999999999998</v>
      </c>
      <c r="BE70" s="314">
        <f t="shared" si="7"/>
        <v>39.884999999999998</v>
      </c>
      <c r="BF70" s="314">
        <f t="shared" si="7"/>
        <v>32.35</v>
      </c>
      <c r="BG70" s="315">
        <f t="shared" si="11"/>
        <v>32.49641074681238</v>
      </c>
    </row>
    <row r="71" spans="1:59" x14ac:dyDescent="0.25">
      <c r="A71" s="38">
        <v>1995</v>
      </c>
      <c r="B71" s="536">
        <v>24.085999999999999</v>
      </c>
      <c r="C71" s="537">
        <v>34.628</v>
      </c>
      <c r="D71" s="537">
        <v>40.472000000000001</v>
      </c>
      <c r="E71" s="537">
        <v>36.390999999999998</v>
      </c>
      <c r="F71" s="537">
        <v>33.212000000000003</v>
      </c>
      <c r="G71" s="537">
        <v>21.076000000000001</v>
      </c>
      <c r="H71" s="537">
        <v>21.369</v>
      </c>
      <c r="I71" s="537">
        <v>12.198</v>
      </c>
      <c r="J71" s="537">
        <v>-3.1269999999999998</v>
      </c>
      <c r="K71" s="537">
        <v>21.805</v>
      </c>
      <c r="L71" s="537">
        <v>32.584000000000003</v>
      </c>
      <c r="M71" s="537">
        <v>29.242000000000001</v>
      </c>
      <c r="N71" s="150">
        <f t="shared" si="12"/>
        <v>25.338919854280512</v>
      </c>
      <c r="P71" s="308">
        <v>1995</v>
      </c>
      <c r="Q71" s="548">
        <v>26.033000000000001</v>
      </c>
      <c r="R71" s="548">
        <v>33.363</v>
      </c>
      <c r="S71" s="548">
        <v>39.767000000000003</v>
      </c>
      <c r="T71" s="548">
        <v>39.392000000000003</v>
      </c>
      <c r="U71" s="548">
        <v>35.034999999999997</v>
      </c>
      <c r="V71" s="548">
        <v>22.408999999999999</v>
      </c>
      <c r="W71" s="548">
        <v>22.952999999999999</v>
      </c>
      <c r="X71" s="548">
        <v>14.898</v>
      </c>
      <c r="Y71" s="548">
        <v>1.405</v>
      </c>
      <c r="Z71" s="548">
        <v>22.635999999999999</v>
      </c>
      <c r="AA71" s="548">
        <v>32.078000000000003</v>
      </c>
      <c r="AB71" s="548">
        <v>28.875</v>
      </c>
      <c r="AC71" s="150">
        <f t="shared" si="10"/>
        <v>26.579110428051003</v>
      </c>
      <c r="AE71" s="147">
        <v>1995</v>
      </c>
      <c r="AF71" s="148">
        <f t="shared" si="8"/>
        <v>24.085999999999999</v>
      </c>
      <c r="AG71" s="148">
        <f t="shared" si="8"/>
        <v>34.628</v>
      </c>
      <c r="AH71" s="148">
        <f t="shared" si="8"/>
        <v>40.472000000000001</v>
      </c>
      <c r="AI71" s="148">
        <f t="shared" si="8"/>
        <v>36.390999999999998</v>
      </c>
      <c r="AJ71" s="148">
        <f t="shared" si="8"/>
        <v>33.212000000000003</v>
      </c>
      <c r="AK71" s="148">
        <f t="shared" si="8"/>
        <v>21.076000000000001</v>
      </c>
      <c r="AL71" s="148">
        <f t="shared" si="13"/>
        <v>21.369</v>
      </c>
      <c r="AM71" s="148">
        <f t="shared" si="13"/>
        <v>12.198</v>
      </c>
      <c r="AN71" s="148">
        <f t="shared" si="13"/>
        <v>0</v>
      </c>
      <c r="AO71" s="148">
        <f t="shared" si="13"/>
        <v>21.805</v>
      </c>
      <c r="AP71" s="148">
        <f t="shared" si="13"/>
        <v>32.584000000000003</v>
      </c>
      <c r="AQ71" s="148">
        <f t="shared" si="13"/>
        <v>29.242000000000001</v>
      </c>
      <c r="AR71" s="150">
        <f t="shared" si="14"/>
        <v>25.59523132969035</v>
      </c>
      <c r="AT71" s="313">
        <v>1995</v>
      </c>
      <c r="AU71" s="314">
        <f t="shared" si="9"/>
        <v>26.033000000000001</v>
      </c>
      <c r="AV71" s="314">
        <f t="shared" si="9"/>
        <v>33.363</v>
      </c>
      <c r="AW71" s="314">
        <f t="shared" si="9"/>
        <v>39.767000000000003</v>
      </c>
      <c r="AX71" s="314">
        <f t="shared" si="9"/>
        <v>39.392000000000003</v>
      </c>
      <c r="AY71" s="314">
        <f t="shared" si="7"/>
        <v>35.034999999999997</v>
      </c>
      <c r="AZ71" s="314">
        <f t="shared" si="7"/>
        <v>22.408999999999999</v>
      </c>
      <c r="BA71" s="314">
        <f t="shared" si="7"/>
        <v>22.952999999999999</v>
      </c>
      <c r="BB71" s="314">
        <f t="shared" si="7"/>
        <v>14.898</v>
      </c>
      <c r="BC71" s="314">
        <f t="shared" si="7"/>
        <v>1.405</v>
      </c>
      <c r="BD71" s="314">
        <f t="shared" si="7"/>
        <v>22.635999999999999</v>
      </c>
      <c r="BE71" s="314">
        <f t="shared" si="7"/>
        <v>32.078000000000003</v>
      </c>
      <c r="BF71" s="314">
        <f t="shared" si="7"/>
        <v>28.875</v>
      </c>
      <c r="BG71" s="315">
        <f t="shared" si="11"/>
        <v>26.579110428051003</v>
      </c>
    </row>
    <row r="72" spans="1:59" x14ac:dyDescent="0.25">
      <c r="A72" s="38">
        <v>1996</v>
      </c>
      <c r="B72" s="536">
        <v>14.896000000000001</v>
      </c>
      <c r="C72" s="537">
        <v>13.417999999999999</v>
      </c>
      <c r="D72" s="537">
        <v>12.728999999999999</v>
      </c>
      <c r="E72" s="537">
        <v>7.6829999999999998</v>
      </c>
      <c r="F72" s="537">
        <v>4.8179999999999996</v>
      </c>
      <c r="G72" s="537">
        <v>0.36799999999999999</v>
      </c>
      <c r="H72" s="537">
        <v>3.383</v>
      </c>
      <c r="I72" s="537">
        <v>6.05</v>
      </c>
      <c r="J72" s="537">
        <v>-2.5009999999999999</v>
      </c>
      <c r="K72" s="537">
        <v>12.816000000000001</v>
      </c>
      <c r="L72" s="537">
        <v>29.143000000000001</v>
      </c>
      <c r="M72" s="537">
        <v>30.858000000000001</v>
      </c>
      <c r="N72" s="150">
        <f t="shared" si="12"/>
        <v>11.172788934426228</v>
      </c>
      <c r="P72" s="308">
        <v>1996</v>
      </c>
      <c r="Q72" s="548">
        <v>17.670000000000002</v>
      </c>
      <c r="R72" s="548">
        <v>14.417999999999999</v>
      </c>
      <c r="S72" s="548">
        <v>16.529</v>
      </c>
      <c r="T72" s="548">
        <v>10.028</v>
      </c>
      <c r="U72" s="548">
        <v>9.64</v>
      </c>
      <c r="V72" s="548">
        <v>-0.70099999999999996</v>
      </c>
      <c r="W72" s="548">
        <v>1.752</v>
      </c>
      <c r="X72" s="548">
        <v>2.9470000000000001</v>
      </c>
      <c r="Y72" s="548">
        <v>-1.0900000000000001</v>
      </c>
      <c r="Z72" s="548">
        <v>13.058999999999999</v>
      </c>
      <c r="AA72" s="548">
        <v>24.349</v>
      </c>
      <c r="AB72" s="548">
        <v>28.998000000000001</v>
      </c>
      <c r="AC72" s="150">
        <f t="shared" si="10"/>
        <v>11.48317201730419</v>
      </c>
      <c r="AE72" s="147">
        <v>1996</v>
      </c>
      <c r="AF72" s="148">
        <f t="shared" si="8"/>
        <v>14.896000000000001</v>
      </c>
      <c r="AG72" s="148">
        <f t="shared" si="8"/>
        <v>13.417999999999999</v>
      </c>
      <c r="AH72" s="148">
        <f t="shared" si="8"/>
        <v>12.728999999999999</v>
      </c>
      <c r="AI72" s="148">
        <f t="shared" si="8"/>
        <v>7.6829999999999998</v>
      </c>
      <c r="AJ72" s="148">
        <f t="shared" si="8"/>
        <v>4.8179999999999996</v>
      </c>
      <c r="AK72" s="148">
        <f t="shared" si="8"/>
        <v>0.36799999999999999</v>
      </c>
      <c r="AL72" s="148">
        <f t="shared" si="13"/>
        <v>3.383</v>
      </c>
      <c r="AM72" s="148">
        <f t="shared" si="13"/>
        <v>6.05</v>
      </c>
      <c r="AN72" s="148">
        <f t="shared" si="13"/>
        <v>0</v>
      </c>
      <c r="AO72" s="148">
        <f t="shared" si="13"/>
        <v>12.816000000000001</v>
      </c>
      <c r="AP72" s="148">
        <f t="shared" si="13"/>
        <v>29.143000000000001</v>
      </c>
      <c r="AQ72" s="148">
        <f t="shared" si="13"/>
        <v>30.858000000000001</v>
      </c>
      <c r="AR72" s="150">
        <f t="shared" si="14"/>
        <v>11.37778893442623</v>
      </c>
      <c r="AT72" s="313">
        <v>1996</v>
      </c>
      <c r="AU72" s="314">
        <f t="shared" si="9"/>
        <v>17.670000000000002</v>
      </c>
      <c r="AV72" s="314">
        <f t="shared" si="9"/>
        <v>14.417999999999999</v>
      </c>
      <c r="AW72" s="314">
        <f t="shared" si="9"/>
        <v>16.529</v>
      </c>
      <c r="AX72" s="314">
        <f t="shared" si="9"/>
        <v>10.028</v>
      </c>
      <c r="AY72" s="314">
        <f t="shared" si="7"/>
        <v>9.64</v>
      </c>
      <c r="AZ72" s="314">
        <f t="shared" si="7"/>
        <v>0</v>
      </c>
      <c r="BA72" s="314">
        <f t="shared" si="7"/>
        <v>1.752</v>
      </c>
      <c r="BB72" s="314">
        <f t="shared" si="7"/>
        <v>2.9470000000000001</v>
      </c>
      <c r="BC72" s="314">
        <f t="shared" si="7"/>
        <v>0</v>
      </c>
      <c r="BD72" s="314">
        <f t="shared" si="7"/>
        <v>13.058999999999999</v>
      </c>
      <c r="BE72" s="314">
        <f t="shared" si="7"/>
        <v>24.349</v>
      </c>
      <c r="BF72" s="314">
        <f t="shared" si="7"/>
        <v>28.998000000000001</v>
      </c>
      <c r="BG72" s="315">
        <f t="shared" si="11"/>
        <v>11.631810792349727</v>
      </c>
    </row>
    <row r="73" spans="1:59" x14ac:dyDescent="0.25">
      <c r="A73" s="38">
        <v>1997</v>
      </c>
      <c r="B73" s="536">
        <v>22.375</v>
      </c>
      <c r="C73" s="537">
        <v>27.289000000000001</v>
      </c>
      <c r="D73" s="537">
        <v>30.722000000000001</v>
      </c>
      <c r="E73" s="537">
        <v>8.4760000000000009</v>
      </c>
      <c r="F73" s="537">
        <v>4.6710000000000003</v>
      </c>
      <c r="G73" s="537">
        <v>3.056</v>
      </c>
      <c r="H73" s="537">
        <v>-4.05</v>
      </c>
      <c r="I73" s="537">
        <v>-9.4760000000000009</v>
      </c>
      <c r="J73" s="537">
        <v>-16.053999999999998</v>
      </c>
      <c r="K73" s="537">
        <v>5.8419999999999996</v>
      </c>
      <c r="L73" s="537">
        <v>20.184999999999999</v>
      </c>
      <c r="M73" s="537">
        <v>24.585000000000001</v>
      </c>
      <c r="N73" s="150">
        <f t="shared" si="12"/>
        <v>9.85286532331512</v>
      </c>
      <c r="P73" s="308">
        <v>1997</v>
      </c>
      <c r="Q73" s="548">
        <v>21.152999999999999</v>
      </c>
      <c r="R73" s="548">
        <v>27.553000000000001</v>
      </c>
      <c r="S73" s="548">
        <v>31.509</v>
      </c>
      <c r="T73" s="548">
        <v>10.243</v>
      </c>
      <c r="U73" s="548">
        <v>14.22</v>
      </c>
      <c r="V73" s="548">
        <v>3.5030000000000001</v>
      </c>
      <c r="W73" s="548">
        <v>-4.2640000000000002</v>
      </c>
      <c r="X73" s="548">
        <v>-13.741</v>
      </c>
      <c r="Y73" s="548">
        <v>-16.459</v>
      </c>
      <c r="Z73" s="548">
        <v>7.3659999999999997</v>
      </c>
      <c r="AA73" s="548">
        <v>21.013000000000002</v>
      </c>
      <c r="AB73" s="548">
        <v>25.274999999999999</v>
      </c>
      <c r="AC73" s="150">
        <f t="shared" si="10"/>
        <v>10.625568533697633</v>
      </c>
      <c r="AE73" s="147">
        <v>1997</v>
      </c>
      <c r="AF73" s="148">
        <f t="shared" si="8"/>
        <v>22.375</v>
      </c>
      <c r="AG73" s="148">
        <f t="shared" si="8"/>
        <v>27.289000000000001</v>
      </c>
      <c r="AH73" s="148">
        <f t="shared" si="8"/>
        <v>30.722000000000001</v>
      </c>
      <c r="AI73" s="148">
        <f t="shared" si="8"/>
        <v>8.4760000000000009</v>
      </c>
      <c r="AJ73" s="148">
        <f t="shared" si="8"/>
        <v>4.6710000000000003</v>
      </c>
      <c r="AK73" s="148">
        <f t="shared" si="8"/>
        <v>3.056</v>
      </c>
      <c r="AL73" s="148">
        <f t="shared" si="13"/>
        <v>0</v>
      </c>
      <c r="AM73" s="148">
        <f t="shared" si="13"/>
        <v>0</v>
      </c>
      <c r="AN73" s="148">
        <f t="shared" si="13"/>
        <v>0</v>
      </c>
      <c r="AO73" s="148">
        <f t="shared" si="13"/>
        <v>5.8419999999999996</v>
      </c>
      <c r="AP73" s="148">
        <f t="shared" si="13"/>
        <v>20.184999999999999</v>
      </c>
      <c r="AQ73" s="148">
        <f t="shared" si="13"/>
        <v>24.585000000000001</v>
      </c>
      <c r="AR73" s="150">
        <f t="shared" si="14"/>
        <v>12.303346197632061</v>
      </c>
      <c r="AT73" s="313">
        <v>1997</v>
      </c>
      <c r="AU73" s="314">
        <f t="shared" si="9"/>
        <v>21.152999999999999</v>
      </c>
      <c r="AV73" s="314">
        <f t="shared" si="9"/>
        <v>27.553000000000001</v>
      </c>
      <c r="AW73" s="314">
        <f t="shared" si="9"/>
        <v>31.509</v>
      </c>
      <c r="AX73" s="314">
        <f t="shared" si="9"/>
        <v>10.243</v>
      </c>
      <c r="AY73" s="314">
        <f t="shared" si="7"/>
        <v>14.22</v>
      </c>
      <c r="AZ73" s="314">
        <f t="shared" si="7"/>
        <v>3.5030000000000001</v>
      </c>
      <c r="BA73" s="314">
        <f t="shared" si="7"/>
        <v>0</v>
      </c>
      <c r="BB73" s="314">
        <f t="shared" si="7"/>
        <v>0</v>
      </c>
      <c r="BC73" s="314">
        <f t="shared" si="7"/>
        <v>0</v>
      </c>
      <c r="BD73" s="314">
        <f t="shared" si="7"/>
        <v>7.3659999999999997</v>
      </c>
      <c r="BE73" s="314">
        <f t="shared" si="7"/>
        <v>21.013000000000002</v>
      </c>
      <c r="BF73" s="314">
        <f t="shared" ref="BF73:BF94" si="15">MAX(AB73, 0)</f>
        <v>25.274999999999999</v>
      </c>
      <c r="BG73" s="315">
        <f t="shared" si="11"/>
        <v>13.488030282331513</v>
      </c>
    </row>
    <row r="74" spans="1:59" x14ac:dyDescent="0.25">
      <c r="A74" s="38">
        <v>1998</v>
      </c>
      <c r="B74" s="536">
        <v>7.69</v>
      </c>
      <c r="C74" s="537">
        <v>22.919</v>
      </c>
      <c r="D74" s="537">
        <v>38.987000000000002</v>
      </c>
      <c r="E74" s="537">
        <v>28.870999999999999</v>
      </c>
      <c r="F74" s="537">
        <v>30.37</v>
      </c>
      <c r="G74" s="537">
        <v>26.808</v>
      </c>
      <c r="H74" s="537">
        <v>21.311</v>
      </c>
      <c r="I74" s="537">
        <v>5.3739999999999997</v>
      </c>
      <c r="J74" s="537">
        <v>-2.0840000000000001</v>
      </c>
      <c r="K74" s="537">
        <v>20.077000000000002</v>
      </c>
      <c r="L74" s="537">
        <v>28.23</v>
      </c>
      <c r="M74" s="537">
        <v>28.036000000000001</v>
      </c>
      <c r="N74" s="150">
        <f t="shared" si="12"/>
        <v>21.374794968123862</v>
      </c>
      <c r="P74" s="308">
        <v>1998</v>
      </c>
      <c r="Q74" s="548">
        <v>9.1189999999999998</v>
      </c>
      <c r="R74" s="548">
        <v>21.798999999999999</v>
      </c>
      <c r="S74" s="548">
        <v>35.564999999999998</v>
      </c>
      <c r="T74" s="548">
        <v>28.914999999999999</v>
      </c>
      <c r="U74" s="548">
        <v>28.11</v>
      </c>
      <c r="V74" s="548">
        <v>26.405000000000001</v>
      </c>
      <c r="W74" s="548">
        <v>18.617000000000001</v>
      </c>
      <c r="X74" s="548">
        <v>2.5910000000000002</v>
      </c>
      <c r="Y74" s="548">
        <v>-0.63</v>
      </c>
      <c r="Z74" s="548">
        <v>20.189</v>
      </c>
      <c r="AA74" s="548">
        <v>26.018000000000001</v>
      </c>
      <c r="AB74" s="548">
        <v>29.026</v>
      </c>
      <c r="AC74" s="150">
        <f t="shared" si="10"/>
        <v>20.470546675774131</v>
      </c>
      <c r="AE74" s="147">
        <v>1998</v>
      </c>
      <c r="AF74" s="148">
        <f t="shared" si="8"/>
        <v>7.69</v>
      </c>
      <c r="AG74" s="148">
        <f t="shared" si="8"/>
        <v>22.919</v>
      </c>
      <c r="AH74" s="148">
        <f t="shared" si="8"/>
        <v>38.987000000000002</v>
      </c>
      <c r="AI74" s="148">
        <f t="shared" si="8"/>
        <v>28.870999999999999</v>
      </c>
      <c r="AJ74" s="148">
        <f t="shared" si="8"/>
        <v>30.37</v>
      </c>
      <c r="AK74" s="148">
        <f t="shared" si="8"/>
        <v>26.808</v>
      </c>
      <c r="AL74" s="148">
        <f t="shared" si="13"/>
        <v>21.311</v>
      </c>
      <c r="AM74" s="148">
        <f t="shared" si="13"/>
        <v>5.3739999999999997</v>
      </c>
      <c r="AN74" s="148">
        <f t="shared" si="13"/>
        <v>0</v>
      </c>
      <c r="AO74" s="148">
        <f t="shared" si="13"/>
        <v>20.077000000000002</v>
      </c>
      <c r="AP74" s="148">
        <f t="shared" si="13"/>
        <v>28.23</v>
      </c>
      <c r="AQ74" s="148">
        <f t="shared" si="13"/>
        <v>28.036000000000001</v>
      </c>
      <c r="AR74" s="150">
        <f t="shared" si="14"/>
        <v>21.54561464025501</v>
      </c>
      <c r="AT74" s="313">
        <v>1998</v>
      </c>
      <c r="AU74" s="314">
        <f t="shared" si="9"/>
        <v>9.1189999999999998</v>
      </c>
      <c r="AV74" s="314">
        <f t="shared" si="9"/>
        <v>21.798999999999999</v>
      </c>
      <c r="AW74" s="314">
        <f t="shared" si="9"/>
        <v>35.564999999999998</v>
      </c>
      <c r="AX74" s="314">
        <f t="shared" si="9"/>
        <v>28.914999999999999</v>
      </c>
      <c r="AY74" s="314">
        <f t="shared" si="9"/>
        <v>28.11</v>
      </c>
      <c r="AZ74" s="314">
        <f t="shared" si="9"/>
        <v>26.405000000000001</v>
      </c>
      <c r="BA74" s="314">
        <f t="shared" si="9"/>
        <v>18.617000000000001</v>
      </c>
      <c r="BB74" s="314">
        <f t="shared" si="9"/>
        <v>2.5910000000000002</v>
      </c>
      <c r="BC74" s="314">
        <f t="shared" si="9"/>
        <v>0</v>
      </c>
      <c r="BD74" s="314">
        <f t="shared" si="9"/>
        <v>20.189</v>
      </c>
      <c r="BE74" s="314">
        <f t="shared" si="9"/>
        <v>26.018000000000001</v>
      </c>
      <c r="BF74" s="314">
        <f t="shared" si="15"/>
        <v>29.026</v>
      </c>
      <c r="BG74" s="315">
        <f t="shared" si="11"/>
        <v>20.522186020036429</v>
      </c>
    </row>
    <row r="75" spans="1:59" x14ac:dyDescent="0.25">
      <c r="A75" s="38">
        <v>1999</v>
      </c>
      <c r="B75" s="536">
        <v>25.626000000000001</v>
      </c>
      <c r="C75" s="537">
        <v>30.608000000000001</v>
      </c>
      <c r="D75" s="537">
        <v>32.847000000000001</v>
      </c>
      <c r="E75" s="537">
        <v>18.21</v>
      </c>
      <c r="F75" s="537">
        <v>23.007000000000001</v>
      </c>
      <c r="G75" s="537">
        <v>7.343</v>
      </c>
      <c r="H75" s="537">
        <v>6.5670000000000002</v>
      </c>
      <c r="I75" s="537">
        <v>8.4480000000000004</v>
      </c>
      <c r="J75" s="537">
        <v>-5.6779999999999999</v>
      </c>
      <c r="K75" s="537">
        <v>4.0019999999999998</v>
      </c>
      <c r="L75" s="537">
        <v>18.934000000000001</v>
      </c>
      <c r="M75" s="537">
        <v>29.914999999999999</v>
      </c>
      <c r="N75" s="150">
        <f t="shared" si="12"/>
        <v>16.634542008196721</v>
      </c>
      <c r="P75" s="308">
        <v>1999</v>
      </c>
      <c r="Q75" s="548">
        <v>25.776</v>
      </c>
      <c r="R75" s="548">
        <v>32.158999999999999</v>
      </c>
      <c r="S75" s="548">
        <v>36.000999999999998</v>
      </c>
      <c r="T75" s="548">
        <v>17.670000000000002</v>
      </c>
      <c r="U75" s="548">
        <v>23.193000000000001</v>
      </c>
      <c r="V75" s="548">
        <v>3.9049999999999998</v>
      </c>
      <c r="W75" s="548">
        <v>6.84</v>
      </c>
      <c r="X75" s="548">
        <v>9.4649999999999999</v>
      </c>
      <c r="Y75" s="548">
        <v>-6.444</v>
      </c>
      <c r="Z75" s="548">
        <v>4.093</v>
      </c>
      <c r="AA75" s="548">
        <v>16.009</v>
      </c>
      <c r="AB75" s="548">
        <v>27.812999999999999</v>
      </c>
      <c r="AC75" s="150">
        <f t="shared" si="10"/>
        <v>16.353287568306008</v>
      </c>
      <c r="AE75" s="147">
        <v>1999</v>
      </c>
      <c r="AF75" s="148">
        <f t="shared" si="8"/>
        <v>25.626000000000001</v>
      </c>
      <c r="AG75" s="148">
        <f t="shared" si="8"/>
        <v>30.608000000000001</v>
      </c>
      <c r="AH75" s="148">
        <f t="shared" si="8"/>
        <v>32.847000000000001</v>
      </c>
      <c r="AI75" s="148">
        <f t="shared" si="8"/>
        <v>18.21</v>
      </c>
      <c r="AJ75" s="148">
        <f t="shared" si="8"/>
        <v>23.007000000000001</v>
      </c>
      <c r="AK75" s="148">
        <f t="shared" si="8"/>
        <v>7.343</v>
      </c>
      <c r="AL75" s="148">
        <f t="shared" si="13"/>
        <v>6.5670000000000002</v>
      </c>
      <c r="AM75" s="148">
        <f t="shared" si="13"/>
        <v>8.4480000000000004</v>
      </c>
      <c r="AN75" s="148">
        <f t="shared" si="13"/>
        <v>0</v>
      </c>
      <c r="AO75" s="148">
        <f t="shared" si="13"/>
        <v>4.0019999999999998</v>
      </c>
      <c r="AP75" s="148">
        <f t="shared" si="13"/>
        <v>18.934000000000001</v>
      </c>
      <c r="AQ75" s="148">
        <f t="shared" si="13"/>
        <v>29.914999999999999</v>
      </c>
      <c r="AR75" s="150">
        <f t="shared" si="14"/>
        <v>17.099951844262296</v>
      </c>
      <c r="AT75" s="313">
        <v>1999</v>
      </c>
      <c r="AU75" s="314">
        <f t="shared" si="9"/>
        <v>25.776</v>
      </c>
      <c r="AV75" s="314">
        <f t="shared" si="9"/>
        <v>32.158999999999999</v>
      </c>
      <c r="AW75" s="314">
        <f t="shared" si="9"/>
        <v>36.000999999999998</v>
      </c>
      <c r="AX75" s="314">
        <f t="shared" si="9"/>
        <v>17.670000000000002</v>
      </c>
      <c r="AY75" s="314">
        <f t="shared" si="9"/>
        <v>23.193000000000001</v>
      </c>
      <c r="AZ75" s="314">
        <f t="shared" si="9"/>
        <v>3.9049999999999998</v>
      </c>
      <c r="BA75" s="314">
        <f t="shared" si="9"/>
        <v>6.84</v>
      </c>
      <c r="BB75" s="314">
        <f t="shared" si="9"/>
        <v>9.4649999999999999</v>
      </c>
      <c r="BC75" s="314">
        <f t="shared" si="9"/>
        <v>0</v>
      </c>
      <c r="BD75" s="314">
        <f t="shared" si="9"/>
        <v>4.093</v>
      </c>
      <c r="BE75" s="314">
        <f t="shared" si="9"/>
        <v>16.009</v>
      </c>
      <c r="BF75" s="314">
        <f t="shared" si="15"/>
        <v>27.812999999999999</v>
      </c>
      <c r="BG75" s="315">
        <f t="shared" si="11"/>
        <v>16.881484289617486</v>
      </c>
    </row>
    <row r="76" spans="1:59" x14ac:dyDescent="0.25">
      <c r="A76" s="38">
        <v>2000</v>
      </c>
      <c r="B76" s="536">
        <v>23.196000000000002</v>
      </c>
      <c r="C76" s="537">
        <v>19.350999999999999</v>
      </c>
      <c r="D76" s="537">
        <v>31.09</v>
      </c>
      <c r="E76" s="537">
        <v>27.934000000000001</v>
      </c>
      <c r="F76" s="537">
        <v>33.915999999999997</v>
      </c>
      <c r="G76" s="537">
        <v>28.187999999999999</v>
      </c>
      <c r="H76" s="537">
        <v>6.8890000000000002</v>
      </c>
      <c r="I76" s="537">
        <v>11.946</v>
      </c>
      <c r="J76" s="537">
        <v>16.295000000000002</v>
      </c>
      <c r="K76" s="537">
        <v>26.574999999999999</v>
      </c>
      <c r="L76" s="537">
        <v>35.643999999999998</v>
      </c>
      <c r="M76" s="537">
        <v>34.459000000000003</v>
      </c>
      <c r="N76" s="150">
        <f t="shared" si="12"/>
        <v>24.630543146630231</v>
      </c>
      <c r="P76" s="308">
        <v>2000</v>
      </c>
      <c r="Q76" s="548">
        <v>23.606000000000002</v>
      </c>
      <c r="R76" s="548">
        <v>20.035</v>
      </c>
      <c r="S76" s="548">
        <v>28.864000000000001</v>
      </c>
      <c r="T76" s="548">
        <v>26.263999999999999</v>
      </c>
      <c r="U76" s="548">
        <v>30.077000000000002</v>
      </c>
      <c r="V76" s="548">
        <v>25.356000000000002</v>
      </c>
      <c r="W76" s="548">
        <v>7.0179999999999998</v>
      </c>
      <c r="X76" s="548">
        <v>11.597</v>
      </c>
      <c r="Y76" s="548">
        <v>14.305</v>
      </c>
      <c r="Z76" s="548">
        <v>27.344000000000001</v>
      </c>
      <c r="AA76" s="548">
        <v>33.814</v>
      </c>
      <c r="AB76" s="548">
        <v>31.707000000000001</v>
      </c>
      <c r="AC76" s="150">
        <f t="shared" si="10"/>
        <v>23.350153802367949</v>
      </c>
      <c r="AE76" s="147">
        <v>2000</v>
      </c>
      <c r="AF76" s="148">
        <f t="shared" si="8"/>
        <v>23.196000000000002</v>
      </c>
      <c r="AG76" s="148">
        <f t="shared" si="8"/>
        <v>19.350999999999999</v>
      </c>
      <c r="AH76" s="148">
        <f t="shared" si="8"/>
        <v>31.09</v>
      </c>
      <c r="AI76" s="148">
        <f t="shared" si="8"/>
        <v>27.934000000000001</v>
      </c>
      <c r="AJ76" s="148">
        <f t="shared" si="8"/>
        <v>33.915999999999997</v>
      </c>
      <c r="AK76" s="148">
        <f t="shared" si="8"/>
        <v>28.187999999999999</v>
      </c>
      <c r="AL76" s="148">
        <f t="shared" si="13"/>
        <v>6.8890000000000002</v>
      </c>
      <c r="AM76" s="148">
        <f t="shared" si="13"/>
        <v>11.946</v>
      </c>
      <c r="AN76" s="148">
        <f t="shared" si="13"/>
        <v>16.295000000000002</v>
      </c>
      <c r="AO76" s="148">
        <f t="shared" si="13"/>
        <v>26.574999999999999</v>
      </c>
      <c r="AP76" s="148">
        <f t="shared" si="13"/>
        <v>35.643999999999998</v>
      </c>
      <c r="AQ76" s="148">
        <f t="shared" si="13"/>
        <v>34.459000000000003</v>
      </c>
      <c r="AR76" s="150">
        <f t="shared" si="14"/>
        <v>24.630543146630231</v>
      </c>
      <c r="AT76" s="313">
        <v>2000</v>
      </c>
      <c r="AU76" s="314">
        <f t="shared" si="9"/>
        <v>23.606000000000002</v>
      </c>
      <c r="AV76" s="314">
        <f t="shared" si="9"/>
        <v>20.035</v>
      </c>
      <c r="AW76" s="314">
        <f t="shared" si="9"/>
        <v>28.864000000000001</v>
      </c>
      <c r="AX76" s="314">
        <f t="shared" si="9"/>
        <v>26.263999999999999</v>
      </c>
      <c r="AY76" s="314">
        <f t="shared" si="9"/>
        <v>30.077000000000002</v>
      </c>
      <c r="AZ76" s="314">
        <f t="shared" si="9"/>
        <v>25.356000000000002</v>
      </c>
      <c r="BA76" s="314">
        <f t="shared" si="9"/>
        <v>7.0179999999999998</v>
      </c>
      <c r="BB76" s="314">
        <f t="shared" si="9"/>
        <v>11.597</v>
      </c>
      <c r="BC76" s="314">
        <f t="shared" si="9"/>
        <v>14.305</v>
      </c>
      <c r="BD76" s="314">
        <f t="shared" si="9"/>
        <v>27.344000000000001</v>
      </c>
      <c r="BE76" s="314">
        <f t="shared" si="9"/>
        <v>33.814</v>
      </c>
      <c r="BF76" s="314">
        <f t="shared" si="15"/>
        <v>31.707000000000001</v>
      </c>
      <c r="BG76" s="315">
        <f t="shared" si="11"/>
        <v>23.350153802367949</v>
      </c>
    </row>
    <row r="77" spans="1:59" x14ac:dyDescent="0.25">
      <c r="A77" s="38">
        <v>2001</v>
      </c>
      <c r="B77" s="536">
        <v>24.001000000000001</v>
      </c>
      <c r="C77" s="537">
        <v>31.675999999999998</v>
      </c>
      <c r="D77" s="537">
        <v>42.329000000000001</v>
      </c>
      <c r="E77" s="537">
        <v>44.094000000000001</v>
      </c>
      <c r="F77" s="537">
        <v>39.799999999999997</v>
      </c>
      <c r="G77" s="537">
        <v>37.540999999999997</v>
      </c>
      <c r="H77" s="537">
        <v>31.623000000000001</v>
      </c>
      <c r="I77" s="537">
        <v>27.672000000000001</v>
      </c>
      <c r="J77" s="537">
        <v>25.492000000000001</v>
      </c>
      <c r="K77" s="537">
        <v>34.729999999999997</v>
      </c>
      <c r="L77" s="537">
        <v>38.706000000000003</v>
      </c>
      <c r="M77" s="537">
        <v>35.531999999999996</v>
      </c>
      <c r="N77" s="150">
        <f t="shared" si="12"/>
        <v>34.439641051912567</v>
      </c>
      <c r="P77" s="308">
        <v>2001</v>
      </c>
      <c r="Q77" s="548">
        <v>24.093</v>
      </c>
      <c r="R77" s="548">
        <v>33.301000000000002</v>
      </c>
      <c r="S77" s="548">
        <v>41.232999999999997</v>
      </c>
      <c r="T77" s="548">
        <v>42.973999999999997</v>
      </c>
      <c r="U77" s="548">
        <v>41.008000000000003</v>
      </c>
      <c r="V77" s="548">
        <v>34.588999999999999</v>
      </c>
      <c r="W77" s="548">
        <v>30.567</v>
      </c>
      <c r="X77" s="548">
        <v>24.558</v>
      </c>
      <c r="Y77" s="548">
        <v>23.888999999999999</v>
      </c>
      <c r="Z77" s="548">
        <v>35.435000000000002</v>
      </c>
      <c r="AA77" s="548">
        <v>37.356000000000002</v>
      </c>
      <c r="AB77" s="548">
        <v>33.317</v>
      </c>
      <c r="AC77" s="150">
        <f t="shared" si="10"/>
        <v>33.521246812386153</v>
      </c>
      <c r="AE77" s="147">
        <v>2001</v>
      </c>
      <c r="AF77" s="148">
        <f t="shared" si="8"/>
        <v>24.001000000000001</v>
      </c>
      <c r="AG77" s="148">
        <f t="shared" si="8"/>
        <v>31.675999999999998</v>
      </c>
      <c r="AH77" s="148">
        <f t="shared" si="8"/>
        <v>42.329000000000001</v>
      </c>
      <c r="AI77" s="148">
        <f t="shared" si="8"/>
        <v>44.094000000000001</v>
      </c>
      <c r="AJ77" s="148">
        <f t="shared" si="8"/>
        <v>39.799999999999997</v>
      </c>
      <c r="AK77" s="148">
        <f t="shared" si="8"/>
        <v>37.540999999999997</v>
      </c>
      <c r="AL77" s="148">
        <f t="shared" si="13"/>
        <v>31.623000000000001</v>
      </c>
      <c r="AM77" s="148">
        <f t="shared" si="13"/>
        <v>27.672000000000001</v>
      </c>
      <c r="AN77" s="148">
        <f t="shared" si="13"/>
        <v>25.492000000000001</v>
      </c>
      <c r="AO77" s="148">
        <f t="shared" si="13"/>
        <v>34.729999999999997</v>
      </c>
      <c r="AP77" s="148">
        <f t="shared" si="13"/>
        <v>38.706000000000003</v>
      </c>
      <c r="AQ77" s="148">
        <f t="shared" si="13"/>
        <v>35.531999999999996</v>
      </c>
      <c r="AR77" s="150">
        <f t="shared" si="14"/>
        <v>34.439641051912567</v>
      </c>
      <c r="AS77" s="317"/>
      <c r="AT77" s="520">
        <v>2001</v>
      </c>
      <c r="AU77" s="316">
        <f t="shared" si="9"/>
        <v>24.093</v>
      </c>
      <c r="AV77" s="316">
        <f t="shared" si="9"/>
        <v>33.301000000000002</v>
      </c>
      <c r="AW77" s="316">
        <f t="shared" si="9"/>
        <v>41.232999999999997</v>
      </c>
      <c r="AX77" s="316">
        <f t="shared" si="9"/>
        <v>42.973999999999997</v>
      </c>
      <c r="AY77" s="316">
        <f t="shared" si="9"/>
        <v>41.008000000000003</v>
      </c>
      <c r="AZ77" s="316">
        <f t="shared" si="9"/>
        <v>34.588999999999999</v>
      </c>
      <c r="BA77" s="316">
        <f t="shared" si="9"/>
        <v>30.567</v>
      </c>
      <c r="BB77" s="316">
        <f t="shared" si="9"/>
        <v>24.558</v>
      </c>
      <c r="BC77" s="316">
        <f t="shared" si="9"/>
        <v>23.888999999999999</v>
      </c>
      <c r="BD77" s="316">
        <f t="shared" si="9"/>
        <v>35.435000000000002</v>
      </c>
      <c r="BE77" s="316">
        <f t="shared" si="9"/>
        <v>37.356000000000002</v>
      </c>
      <c r="BF77" s="316">
        <f t="shared" si="15"/>
        <v>33.317</v>
      </c>
      <c r="BG77" s="318">
        <f>SUMPRODUCT(AU77:BF77,$AU$96:$BF$96)/SUM($AU$96:$BF$96)</f>
        <v>33.521246812386153</v>
      </c>
    </row>
    <row r="78" spans="1:59" x14ac:dyDescent="0.25">
      <c r="A78" s="38">
        <v>2002</v>
      </c>
      <c r="B78" s="536">
        <v>27.387</v>
      </c>
      <c r="C78" s="537">
        <v>36.165999999999997</v>
      </c>
      <c r="D78" s="537">
        <v>40.390999999999998</v>
      </c>
      <c r="E78" s="537">
        <v>42.597000000000001</v>
      </c>
      <c r="F78" s="537">
        <v>45.005000000000003</v>
      </c>
      <c r="G78" s="537">
        <v>34.747</v>
      </c>
      <c r="H78" s="537">
        <v>14.005000000000001</v>
      </c>
      <c r="I78" s="537">
        <v>12.619</v>
      </c>
      <c r="J78" s="537">
        <v>-1.51</v>
      </c>
      <c r="K78" s="537">
        <v>16.93</v>
      </c>
      <c r="L78" s="537">
        <v>33.445</v>
      </c>
      <c r="M78" s="537">
        <v>30.611000000000001</v>
      </c>
      <c r="N78" s="150">
        <f t="shared" si="12"/>
        <v>27.691147882513665</v>
      </c>
      <c r="P78" s="308">
        <v>2002</v>
      </c>
      <c r="Q78" s="548">
        <v>26.152999999999999</v>
      </c>
      <c r="R78" s="548">
        <v>33.573999999999998</v>
      </c>
      <c r="S78" s="548">
        <v>37.86</v>
      </c>
      <c r="T78" s="548">
        <v>39.607999999999997</v>
      </c>
      <c r="U78" s="548">
        <v>40.646000000000001</v>
      </c>
      <c r="V78" s="548">
        <v>32.372999999999998</v>
      </c>
      <c r="W78" s="548">
        <v>12.099</v>
      </c>
      <c r="X78" s="548">
        <v>9.6010000000000009</v>
      </c>
      <c r="Y78" s="548">
        <v>1.044</v>
      </c>
      <c r="Z78" s="548">
        <v>16.763000000000002</v>
      </c>
      <c r="AA78" s="548">
        <v>33.466000000000001</v>
      </c>
      <c r="AB78" s="548">
        <v>30.763000000000002</v>
      </c>
      <c r="AC78" s="150">
        <f t="shared" si="10"/>
        <v>26.157726889799637</v>
      </c>
      <c r="AE78" s="147">
        <v>2002</v>
      </c>
      <c r="AF78" s="148">
        <f t="shared" si="8"/>
        <v>27.387</v>
      </c>
      <c r="AG78" s="148">
        <f t="shared" si="8"/>
        <v>36.165999999999997</v>
      </c>
      <c r="AH78" s="148">
        <f t="shared" si="8"/>
        <v>40.390999999999998</v>
      </c>
      <c r="AI78" s="148">
        <f t="shared" si="8"/>
        <v>42.597000000000001</v>
      </c>
      <c r="AJ78" s="148">
        <f t="shared" si="8"/>
        <v>45.005000000000003</v>
      </c>
      <c r="AK78" s="148">
        <f t="shared" si="8"/>
        <v>34.747</v>
      </c>
      <c r="AL78" s="148">
        <f t="shared" si="13"/>
        <v>14.005000000000001</v>
      </c>
      <c r="AM78" s="148">
        <f t="shared" si="13"/>
        <v>12.619</v>
      </c>
      <c r="AN78" s="148">
        <f t="shared" si="13"/>
        <v>0</v>
      </c>
      <c r="AO78" s="148">
        <f t="shared" si="13"/>
        <v>16.93</v>
      </c>
      <c r="AP78" s="148">
        <f t="shared" si="13"/>
        <v>33.445</v>
      </c>
      <c r="AQ78" s="148">
        <f t="shared" si="13"/>
        <v>30.611000000000001</v>
      </c>
      <c r="AR78" s="150">
        <f t="shared" si="14"/>
        <v>27.814918374316946</v>
      </c>
      <c r="AT78" s="313">
        <v>2002</v>
      </c>
      <c r="AU78" s="314">
        <f t="shared" si="9"/>
        <v>26.152999999999999</v>
      </c>
      <c r="AV78" s="314">
        <f t="shared" si="9"/>
        <v>33.573999999999998</v>
      </c>
      <c r="AW78" s="314">
        <f t="shared" si="9"/>
        <v>37.86</v>
      </c>
      <c r="AX78" s="314">
        <f t="shared" si="9"/>
        <v>39.607999999999997</v>
      </c>
      <c r="AY78" s="314">
        <f t="shared" si="9"/>
        <v>40.646000000000001</v>
      </c>
      <c r="AZ78" s="314">
        <f t="shared" si="9"/>
        <v>32.372999999999998</v>
      </c>
      <c r="BA78" s="314">
        <f t="shared" si="9"/>
        <v>12.099</v>
      </c>
      <c r="BB78" s="314">
        <f t="shared" si="9"/>
        <v>9.6010000000000009</v>
      </c>
      <c r="BC78" s="314">
        <f t="shared" si="9"/>
        <v>1.044</v>
      </c>
      <c r="BD78" s="314">
        <f t="shared" si="9"/>
        <v>16.763000000000002</v>
      </c>
      <c r="BE78" s="314">
        <f t="shared" si="9"/>
        <v>33.466000000000001</v>
      </c>
      <c r="BF78" s="314">
        <f t="shared" si="15"/>
        <v>30.763000000000002</v>
      </c>
      <c r="BG78" s="315">
        <f t="shared" si="11"/>
        <v>26.157726889799637</v>
      </c>
    </row>
    <row r="79" spans="1:59" x14ac:dyDescent="0.25">
      <c r="A79" s="38">
        <v>2003</v>
      </c>
      <c r="B79" s="536">
        <v>26.785</v>
      </c>
      <c r="C79" s="537">
        <v>35.326000000000001</v>
      </c>
      <c r="D79" s="537">
        <v>43.079000000000001</v>
      </c>
      <c r="E79" s="537">
        <v>38.497999999999998</v>
      </c>
      <c r="F79" s="537">
        <v>38.65</v>
      </c>
      <c r="G79" s="537">
        <v>29.358000000000001</v>
      </c>
      <c r="H79" s="537">
        <v>18.765999999999998</v>
      </c>
      <c r="I79" s="537">
        <v>19.312000000000001</v>
      </c>
      <c r="J79" s="537">
        <v>7.77</v>
      </c>
      <c r="K79" s="537">
        <v>35.323999999999998</v>
      </c>
      <c r="L79" s="537">
        <v>43.561999999999998</v>
      </c>
      <c r="M79" s="537">
        <v>35.423000000000002</v>
      </c>
      <c r="N79" s="150">
        <f t="shared" si="12"/>
        <v>31.019417122040071</v>
      </c>
      <c r="P79" s="308">
        <v>2003</v>
      </c>
      <c r="Q79" s="548">
        <v>24.97</v>
      </c>
      <c r="R79" s="548">
        <v>29.937999999999999</v>
      </c>
      <c r="S79" s="548">
        <v>40.008000000000003</v>
      </c>
      <c r="T79" s="548">
        <v>36.343000000000004</v>
      </c>
      <c r="U79" s="548">
        <v>36.927999999999997</v>
      </c>
      <c r="V79" s="548">
        <v>25.323</v>
      </c>
      <c r="W79" s="548">
        <v>15.98</v>
      </c>
      <c r="X79" s="548">
        <v>15.45</v>
      </c>
      <c r="Y79" s="548">
        <v>8.6430000000000007</v>
      </c>
      <c r="Z79" s="548">
        <v>31.567</v>
      </c>
      <c r="AA79" s="548">
        <v>39.607999999999997</v>
      </c>
      <c r="AB79" s="548">
        <v>32.911999999999999</v>
      </c>
      <c r="AC79" s="150">
        <f t="shared" si="10"/>
        <v>28.160200250455375</v>
      </c>
      <c r="AE79" s="147">
        <v>2003</v>
      </c>
      <c r="AF79" s="148">
        <f t="shared" si="8"/>
        <v>26.785</v>
      </c>
      <c r="AG79" s="148">
        <f t="shared" si="8"/>
        <v>35.326000000000001</v>
      </c>
      <c r="AH79" s="148">
        <f t="shared" si="8"/>
        <v>43.079000000000001</v>
      </c>
      <c r="AI79" s="148">
        <f t="shared" si="8"/>
        <v>38.497999999999998</v>
      </c>
      <c r="AJ79" s="148">
        <f t="shared" si="8"/>
        <v>38.65</v>
      </c>
      <c r="AK79" s="148">
        <f t="shared" si="8"/>
        <v>29.358000000000001</v>
      </c>
      <c r="AL79" s="148">
        <f t="shared" si="13"/>
        <v>18.765999999999998</v>
      </c>
      <c r="AM79" s="148">
        <f t="shared" si="13"/>
        <v>19.312000000000001</v>
      </c>
      <c r="AN79" s="148">
        <f t="shared" si="13"/>
        <v>7.77</v>
      </c>
      <c r="AO79" s="148">
        <f t="shared" si="13"/>
        <v>35.323999999999998</v>
      </c>
      <c r="AP79" s="148">
        <f t="shared" si="13"/>
        <v>43.561999999999998</v>
      </c>
      <c r="AQ79" s="148">
        <f t="shared" si="13"/>
        <v>35.423000000000002</v>
      </c>
      <c r="AR79" s="150">
        <f t="shared" si="14"/>
        <v>31.019417122040071</v>
      </c>
      <c r="AT79" s="313">
        <v>2003</v>
      </c>
      <c r="AU79" s="314">
        <f t="shared" si="9"/>
        <v>24.97</v>
      </c>
      <c r="AV79" s="314">
        <f t="shared" si="9"/>
        <v>29.937999999999999</v>
      </c>
      <c r="AW79" s="314">
        <f t="shared" si="9"/>
        <v>40.008000000000003</v>
      </c>
      <c r="AX79" s="314">
        <f t="shared" si="9"/>
        <v>36.343000000000004</v>
      </c>
      <c r="AY79" s="314">
        <f t="shared" si="9"/>
        <v>36.927999999999997</v>
      </c>
      <c r="AZ79" s="314">
        <f t="shared" si="9"/>
        <v>25.323</v>
      </c>
      <c r="BA79" s="314">
        <f t="shared" si="9"/>
        <v>15.98</v>
      </c>
      <c r="BB79" s="314">
        <f t="shared" si="9"/>
        <v>15.45</v>
      </c>
      <c r="BC79" s="314">
        <f t="shared" si="9"/>
        <v>8.6430000000000007</v>
      </c>
      <c r="BD79" s="314">
        <f t="shared" si="9"/>
        <v>31.567</v>
      </c>
      <c r="BE79" s="314">
        <f t="shared" si="9"/>
        <v>39.607999999999997</v>
      </c>
      <c r="BF79" s="314">
        <f t="shared" si="15"/>
        <v>32.911999999999999</v>
      </c>
      <c r="BG79" s="315">
        <f t="shared" si="11"/>
        <v>28.160200250455375</v>
      </c>
    </row>
    <row r="80" spans="1:59" x14ac:dyDescent="0.25">
      <c r="A80" s="38">
        <v>2004</v>
      </c>
      <c r="B80" s="536">
        <v>27.37</v>
      </c>
      <c r="C80" s="537">
        <v>30.11</v>
      </c>
      <c r="D80" s="537">
        <v>37.649000000000001</v>
      </c>
      <c r="E80" s="537">
        <v>35.805999999999997</v>
      </c>
      <c r="F80" s="537">
        <v>36.981999999999999</v>
      </c>
      <c r="G80" s="537">
        <v>33.216000000000001</v>
      </c>
      <c r="H80" s="537">
        <v>19.495999999999999</v>
      </c>
      <c r="I80" s="537">
        <v>19.236999999999998</v>
      </c>
      <c r="J80" s="537">
        <v>14.081</v>
      </c>
      <c r="K80" s="537">
        <v>32.158000000000001</v>
      </c>
      <c r="L80" s="537">
        <v>36.817</v>
      </c>
      <c r="M80" s="537">
        <v>30.489000000000001</v>
      </c>
      <c r="N80" s="150">
        <f t="shared" si="12"/>
        <v>29.473966074681236</v>
      </c>
      <c r="P80" s="308">
        <v>2004</v>
      </c>
      <c r="Q80" s="548">
        <v>25.021999999999998</v>
      </c>
      <c r="R80" s="548">
        <v>28.571999999999999</v>
      </c>
      <c r="S80" s="548">
        <v>36.771000000000001</v>
      </c>
      <c r="T80" s="548">
        <v>37.015999999999998</v>
      </c>
      <c r="U80" s="548">
        <v>38.154000000000003</v>
      </c>
      <c r="V80" s="548">
        <v>33.143000000000001</v>
      </c>
      <c r="W80" s="548">
        <v>21.945</v>
      </c>
      <c r="X80" s="548">
        <v>17.722999999999999</v>
      </c>
      <c r="Y80" s="548">
        <v>13.637</v>
      </c>
      <c r="Z80" s="548">
        <v>34.057000000000002</v>
      </c>
      <c r="AA80" s="548">
        <v>38.173999999999999</v>
      </c>
      <c r="AB80" s="548">
        <v>30.670999999999999</v>
      </c>
      <c r="AC80" s="150">
        <f t="shared" si="10"/>
        <v>29.590468693078328</v>
      </c>
      <c r="AE80" s="147">
        <v>2004</v>
      </c>
      <c r="AF80" s="148">
        <f t="shared" si="8"/>
        <v>27.37</v>
      </c>
      <c r="AG80" s="148">
        <f t="shared" si="8"/>
        <v>30.11</v>
      </c>
      <c r="AH80" s="148">
        <f t="shared" si="8"/>
        <v>37.649000000000001</v>
      </c>
      <c r="AI80" s="148">
        <f t="shared" si="8"/>
        <v>35.805999999999997</v>
      </c>
      <c r="AJ80" s="148">
        <f t="shared" si="8"/>
        <v>36.981999999999999</v>
      </c>
      <c r="AK80" s="148">
        <f t="shared" si="8"/>
        <v>33.216000000000001</v>
      </c>
      <c r="AL80" s="148">
        <f t="shared" si="13"/>
        <v>19.495999999999999</v>
      </c>
      <c r="AM80" s="148">
        <f t="shared" si="13"/>
        <v>19.236999999999998</v>
      </c>
      <c r="AN80" s="148">
        <f t="shared" si="13"/>
        <v>14.081</v>
      </c>
      <c r="AO80" s="148">
        <f t="shared" si="13"/>
        <v>32.158000000000001</v>
      </c>
      <c r="AP80" s="148">
        <f t="shared" si="13"/>
        <v>36.817</v>
      </c>
      <c r="AQ80" s="148">
        <f t="shared" si="13"/>
        <v>30.489000000000001</v>
      </c>
      <c r="AR80" s="150">
        <f t="shared" si="14"/>
        <v>29.473966074681236</v>
      </c>
      <c r="AT80" s="313">
        <v>2004</v>
      </c>
      <c r="AU80" s="314">
        <f t="shared" si="9"/>
        <v>25.021999999999998</v>
      </c>
      <c r="AV80" s="314">
        <f t="shared" si="9"/>
        <v>28.571999999999999</v>
      </c>
      <c r="AW80" s="314">
        <f t="shared" si="9"/>
        <v>36.771000000000001</v>
      </c>
      <c r="AX80" s="314">
        <f t="shared" si="9"/>
        <v>37.015999999999998</v>
      </c>
      <c r="AY80" s="314">
        <f t="shared" si="9"/>
        <v>38.154000000000003</v>
      </c>
      <c r="AZ80" s="314">
        <f t="shared" si="9"/>
        <v>33.143000000000001</v>
      </c>
      <c r="BA80" s="314">
        <f t="shared" si="9"/>
        <v>21.945</v>
      </c>
      <c r="BB80" s="314">
        <f t="shared" si="9"/>
        <v>17.722999999999999</v>
      </c>
      <c r="BC80" s="314">
        <f t="shared" si="9"/>
        <v>13.637</v>
      </c>
      <c r="BD80" s="314">
        <f t="shared" si="9"/>
        <v>34.057000000000002</v>
      </c>
      <c r="BE80" s="314">
        <f t="shared" si="9"/>
        <v>38.173999999999999</v>
      </c>
      <c r="BF80" s="314">
        <f t="shared" si="15"/>
        <v>30.670999999999999</v>
      </c>
      <c r="BG80" s="315">
        <f t="shared" si="11"/>
        <v>29.590468693078328</v>
      </c>
    </row>
    <row r="81" spans="1:59" x14ac:dyDescent="0.25">
      <c r="A81" s="38">
        <v>2005</v>
      </c>
      <c r="B81" s="536">
        <v>19.384</v>
      </c>
      <c r="C81" s="537">
        <v>28.183</v>
      </c>
      <c r="D81" s="537">
        <v>34.226999999999997</v>
      </c>
      <c r="E81" s="537">
        <v>32.588999999999999</v>
      </c>
      <c r="F81" s="537">
        <v>31.974</v>
      </c>
      <c r="G81" s="537">
        <v>30.82</v>
      </c>
      <c r="H81" s="537">
        <v>27.213999999999999</v>
      </c>
      <c r="I81" s="537">
        <v>19.96</v>
      </c>
      <c r="J81" s="537">
        <v>16.382999999999999</v>
      </c>
      <c r="K81" s="537">
        <v>33.125999999999998</v>
      </c>
      <c r="L81" s="537">
        <v>39.988999999999997</v>
      </c>
      <c r="M81" s="537">
        <v>31.300999999999998</v>
      </c>
      <c r="N81" s="150">
        <f t="shared" si="12"/>
        <v>28.777352800546446</v>
      </c>
      <c r="P81" s="308">
        <v>2005</v>
      </c>
      <c r="Q81" s="548">
        <v>22.655999999999999</v>
      </c>
      <c r="R81" s="548">
        <v>28.300999999999998</v>
      </c>
      <c r="S81" s="548">
        <v>35.03</v>
      </c>
      <c r="T81" s="548">
        <v>33.244999999999997</v>
      </c>
      <c r="U81" s="548">
        <v>33.564</v>
      </c>
      <c r="V81" s="548">
        <v>33.034999999999997</v>
      </c>
      <c r="W81" s="548">
        <v>28.186</v>
      </c>
      <c r="X81" s="548">
        <v>20.974</v>
      </c>
      <c r="Y81" s="548">
        <v>16.513999999999999</v>
      </c>
      <c r="Z81" s="548">
        <v>29.888000000000002</v>
      </c>
      <c r="AA81" s="548">
        <v>37.398000000000003</v>
      </c>
      <c r="AB81" s="548">
        <v>31.693000000000001</v>
      </c>
      <c r="AC81" s="150">
        <f t="shared" si="10"/>
        <v>29.215805327868846</v>
      </c>
      <c r="AE81" s="147">
        <v>2005</v>
      </c>
      <c r="AF81" s="148">
        <f t="shared" si="8"/>
        <v>19.384</v>
      </c>
      <c r="AG81" s="148">
        <f t="shared" si="8"/>
        <v>28.183</v>
      </c>
      <c r="AH81" s="148">
        <f t="shared" si="8"/>
        <v>34.226999999999997</v>
      </c>
      <c r="AI81" s="148">
        <f t="shared" si="8"/>
        <v>32.588999999999999</v>
      </c>
      <c r="AJ81" s="148">
        <f t="shared" si="8"/>
        <v>31.974</v>
      </c>
      <c r="AK81" s="148">
        <f t="shared" si="8"/>
        <v>30.82</v>
      </c>
      <c r="AL81" s="148">
        <f t="shared" si="13"/>
        <v>27.213999999999999</v>
      </c>
      <c r="AM81" s="148">
        <f t="shared" si="13"/>
        <v>19.96</v>
      </c>
      <c r="AN81" s="148">
        <f t="shared" si="13"/>
        <v>16.382999999999999</v>
      </c>
      <c r="AO81" s="148">
        <f t="shared" si="13"/>
        <v>33.125999999999998</v>
      </c>
      <c r="AP81" s="148">
        <f t="shared" si="13"/>
        <v>39.988999999999997</v>
      </c>
      <c r="AQ81" s="148">
        <f t="shared" si="13"/>
        <v>31.300999999999998</v>
      </c>
      <c r="AR81" s="150">
        <f t="shared" si="14"/>
        <v>28.777352800546446</v>
      </c>
      <c r="AT81" s="313">
        <v>2005</v>
      </c>
      <c r="AU81" s="314">
        <f t="shared" si="9"/>
        <v>22.655999999999999</v>
      </c>
      <c r="AV81" s="314">
        <f t="shared" si="9"/>
        <v>28.300999999999998</v>
      </c>
      <c r="AW81" s="314">
        <f t="shared" si="9"/>
        <v>35.03</v>
      </c>
      <c r="AX81" s="314">
        <f t="shared" si="9"/>
        <v>33.244999999999997</v>
      </c>
      <c r="AY81" s="314">
        <f t="shared" si="9"/>
        <v>33.564</v>
      </c>
      <c r="AZ81" s="314">
        <f t="shared" si="9"/>
        <v>33.034999999999997</v>
      </c>
      <c r="BA81" s="314">
        <f t="shared" si="9"/>
        <v>28.186</v>
      </c>
      <c r="BB81" s="314">
        <f t="shared" si="9"/>
        <v>20.974</v>
      </c>
      <c r="BC81" s="314">
        <f t="shared" si="9"/>
        <v>16.513999999999999</v>
      </c>
      <c r="BD81" s="314">
        <f t="shared" si="9"/>
        <v>29.888000000000002</v>
      </c>
      <c r="BE81" s="314">
        <f t="shared" si="9"/>
        <v>37.398000000000003</v>
      </c>
      <c r="BF81" s="314">
        <f t="shared" si="15"/>
        <v>31.693000000000001</v>
      </c>
      <c r="BG81" s="315">
        <f t="shared" si="11"/>
        <v>29.215805327868846</v>
      </c>
    </row>
    <row r="82" spans="1:59" x14ac:dyDescent="0.25">
      <c r="A82" s="38">
        <v>2006</v>
      </c>
      <c r="B82" s="536">
        <v>28.084</v>
      </c>
      <c r="C82" s="537">
        <v>29.664999999999999</v>
      </c>
      <c r="D82" s="537">
        <v>38.780999999999999</v>
      </c>
      <c r="E82" s="537">
        <v>27.393000000000001</v>
      </c>
      <c r="F82" s="537">
        <v>23.734000000000002</v>
      </c>
      <c r="G82" s="537">
        <v>28.055</v>
      </c>
      <c r="H82" s="537">
        <v>3.7250000000000001</v>
      </c>
      <c r="I82" s="537">
        <v>2.016</v>
      </c>
      <c r="J82" s="537">
        <v>1.5629999999999999</v>
      </c>
      <c r="K82" s="537">
        <v>26.344999999999999</v>
      </c>
      <c r="L82" s="537">
        <v>35.426000000000002</v>
      </c>
      <c r="M82" s="537">
        <v>32.427999999999997</v>
      </c>
      <c r="N82" s="150">
        <f t="shared" si="12"/>
        <v>23.166347222222221</v>
      </c>
      <c r="P82" s="308">
        <v>2006</v>
      </c>
      <c r="Q82" s="548">
        <v>28.686</v>
      </c>
      <c r="R82" s="548">
        <v>30.721</v>
      </c>
      <c r="S82" s="548">
        <v>38.911999999999999</v>
      </c>
      <c r="T82" s="548">
        <v>23.042999999999999</v>
      </c>
      <c r="U82" s="548">
        <v>23.696999999999999</v>
      </c>
      <c r="V82" s="548">
        <v>27.472000000000001</v>
      </c>
      <c r="W82" s="548">
        <v>5.7</v>
      </c>
      <c r="X82" s="548">
        <v>4.4619999999999997</v>
      </c>
      <c r="Y82" s="548">
        <v>-3.5680000000000001</v>
      </c>
      <c r="Z82" s="548">
        <v>27.173999999999999</v>
      </c>
      <c r="AA82" s="548">
        <v>37.302999999999997</v>
      </c>
      <c r="AB82" s="548">
        <v>32.523000000000003</v>
      </c>
      <c r="AC82" s="150">
        <f t="shared" si="10"/>
        <v>23.079891734972676</v>
      </c>
      <c r="AE82" s="147">
        <v>2006</v>
      </c>
      <c r="AF82" s="148">
        <f t="shared" si="8"/>
        <v>28.084</v>
      </c>
      <c r="AG82" s="148">
        <f t="shared" si="8"/>
        <v>29.664999999999999</v>
      </c>
      <c r="AH82" s="148">
        <f t="shared" si="8"/>
        <v>38.780999999999999</v>
      </c>
      <c r="AI82" s="148">
        <f t="shared" si="8"/>
        <v>27.393000000000001</v>
      </c>
      <c r="AJ82" s="148">
        <f t="shared" si="8"/>
        <v>23.734000000000002</v>
      </c>
      <c r="AK82" s="148">
        <f t="shared" si="8"/>
        <v>28.055</v>
      </c>
      <c r="AL82" s="148">
        <f t="shared" si="13"/>
        <v>3.7250000000000001</v>
      </c>
      <c r="AM82" s="148">
        <f t="shared" si="13"/>
        <v>2.016</v>
      </c>
      <c r="AN82" s="148">
        <f t="shared" si="13"/>
        <v>1.5629999999999999</v>
      </c>
      <c r="AO82" s="148">
        <f t="shared" si="13"/>
        <v>26.344999999999999</v>
      </c>
      <c r="AP82" s="148">
        <f t="shared" si="13"/>
        <v>35.426000000000002</v>
      </c>
      <c r="AQ82" s="148">
        <f t="shared" si="13"/>
        <v>32.427999999999997</v>
      </c>
      <c r="AR82" s="150">
        <f t="shared" si="14"/>
        <v>23.166347222222221</v>
      </c>
      <c r="AT82" s="313">
        <v>2006</v>
      </c>
      <c r="AU82" s="314">
        <f t="shared" si="9"/>
        <v>28.686</v>
      </c>
      <c r="AV82" s="314">
        <f t="shared" si="9"/>
        <v>30.721</v>
      </c>
      <c r="AW82" s="314">
        <f t="shared" si="9"/>
        <v>38.911999999999999</v>
      </c>
      <c r="AX82" s="314">
        <f t="shared" si="9"/>
        <v>23.042999999999999</v>
      </c>
      <c r="AY82" s="314">
        <f t="shared" si="9"/>
        <v>23.696999999999999</v>
      </c>
      <c r="AZ82" s="314">
        <f t="shared" si="9"/>
        <v>27.472000000000001</v>
      </c>
      <c r="BA82" s="314">
        <f t="shared" si="9"/>
        <v>5.7</v>
      </c>
      <c r="BB82" s="314">
        <f t="shared" si="9"/>
        <v>4.4619999999999997</v>
      </c>
      <c r="BC82" s="314">
        <f t="shared" si="9"/>
        <v>0</v>
      </c>
      <c r="BD82" s="314">
        <f t="shared" si="9"/>
        <v>27.173999999999999</v>
      </c>
      <c r="BE82" s="314">
        <f t="shared" si="9"/>
        <v>37.302999999999997</v>
      </c>
      <c r="BF82" s="314">
        <f t="shared" si="15"/>
        <v>32.523000000000003</v>
      </c>
      <c r="BG82" s="315">
        <f t="shared" si="11"/>
        <v>23.37235075136612</v>
      </c>
    </row>
    <row r="83" spans="1:59" x14ac:dyDescent="0.25">
      <c r="A83" s="38">
        <v>2007</v>
      </c>
      <c r="B83" s="536">
        <v>26.853000000000002</v>
      </c>
      <c r="C83" s="537">
        <v>26.260999999999999</v>
      </c>
      <c r="D83" s="537">
        <v>36.561999999999998</v>
      </c>
      <c r="E83" s="537">
        <v>27.814</v>
      </c>
      <c r="F83" s="537">
        <v>32.387999999999998</v>
      </c>
      <c r="G83" s="537">
        <v>18.486000000000001</v>
      </c>
      <c r="H83" s="537">
        <v>11.351000000000001</v>
      </c>
      <c r="I83" s="537">
        <v>11.51</v>
      </c>
      <c r="J83" s="537">
        <v>11.215</v>
      </c>
      <c r="K83" s="537">
        <v>24.66</v>
      </c>
      <c r="L83" s="537">
        <v>37.853999999999999</v>
      </c>
      <c r="M83" s="537">
        <v>31.033999999999999</v>
      </c>
      <c r="N83" s="150">
        <f t="shared" si="12"/>
        <v>24.675723929872493</v>
      </c>
      <c r="P83" s="308">
        <v>2007</v>
      </c>
      <c r="Q83" s="548">
        <v>28.515999999999998</v>
      </c>
      <c r="R83" s="548">
        <v>30.404</v>
      </c>
      <c r="S83" s="548">
        <v>36.368000000000002</v>
      </c>
      <c r="T83" s="548">
        <v>28.303000000000001</v>
      </c>
      <c r="U83" s="548">
        <v>34.436</v>
      </c>
      <c r="V83" s="548">
        <v>19.779</v>
      </c>
      <c r="W83" s="548">
        <v>12.581</v>
      </c>
      <c r="X83" s="548">
        <v>14.634</v>
      </c>
      <c r="Y83" s="548">
        <v>9.7750000000000004</v>
      </c>
      <c r="Z83" s="548">
        <v>28.097000000000001</v>
      </c>
      <c r="AA83" s="548">
        <v>38.627000000000002</v>
      </c>
      <c r="AB83" s="548">
        <v>32.445</v>
      </c>
      <c r="AC83" s="150">
        <f t="shared" si="10"/>
        <v>26.172898110200364</v>
      </c>
      <c r="AE83" s="147">
        <v>2007</v>
      </c>
      <c r="AF83" s="148">
        <f t="shared" si="8"/>
        <v>26.853000000000002</v>
      </c>
      <c r="AG83" s="148">
        <f t="shared" si="8"/>
        <v>26.260999999999999</v>
      </c>
      <c r="AH83" s="148">
        <f t="shared" si="8"/>
        <v>36.561999999999998</v>
      </c>
      <c r="AI83" s="148">
        <f t="shared" si="8"/>
        <v>27.814</v>
      </c>
      <c r="AJ83" s="148">
        <f t="shared" si="8"/>
        <v>32.387999999999998</v>
      </c>
      <c r="AK83" s="148">
        <f t="shared" si="8"/>
        <v>18.486000000000001</v>
      </c>
      <c r="AL83" s="148">
        <f t="shared" si="13"/>
        <v>11.351000000000001</v>
      </c>
      <c r="AM83" s="148">
        <f t="shared" si="13"/>
        <v>11.51</v>
      </c>
      <c r="AN83" s="148">
        <f t="shared" si="13"/>
        <v>11.215</v>
      </c>
      <c r="AO83" s="148">
        <f t="shared" si="13"/>
        <v>24.66</v>
      </c>
      <c r="AP83" s="148">
        <f t="shared" si="13"/>
        <v>37.853999999999999</v>
      </c>
      <c r="AQ83" s="148">
        <f t="shared" si="13"/>
        <v>31.033999999999999</v>
      </c>
      <c r="AR83" s="150">
        <f t="shared" si="14"/>
        <v>24.675723929872493</v>
      </c>
      <c r="AT83" s="313">
        <v>2007</v>
      </c>
      <c r="AU83" s="314">
        <f t="shared" si="9"/>
        <v>28.515999999999998</v>
      </c>
      <c r="AV83" s="314">
        <f t="shared" si="9"/>
        <v>30.404</v>
      </c>
      <c r="AW83" s="314">
        <f t="shared" si="9"/>
        <v>36.368000000000002</v>
      </c>
      <c r="AX83" s="314">
        <f t="shared" si="9"/>
        <v>28.303000000000001</v>
      </c>
      <c r="AY83" s="314">
        <f t="shared" si="9"/>
        <v>34.436</v>
      </c>
      <c r="AZ83" s="314">
        <f t="shared" si="9"/>
        <v>19.779</v>
      </c>
      <c r="BA83" s="314">
        <f t="shared" si="9"/>
        <v>12.581</v>
      </c>
      <c r="BB83" s="314">
        <f t="shared" si="9"/>
        <v>14.634</v>
      </c>
      <c r="BC83" s="314">
        <f t="shared" si="9"/>
        <v>9.7750000000000004</v>
      </c>
      <c r="BD83" s="314">
        <f t="shared" si="9"/>
        <v>28.097000000000001</v>
      </c>
      <c r="BE83" s="314">
        <f t="shared" si="9"/>
        <v>38.627000000000002</v>
      </c>
      <c r="BF83" s="314">
        <f t="shared" si="15"/>
        <v>32.445</v>
      </c>
      <c r="BG83" s="315">
        <f t="shared" si="11"/>
        <v>26.172898110200364</v>
      </c>
    </row>
    <row r="84" spans="1:59" x14ac:dyDescent="0.25">
      <c r="A84" s="38">
        <v>2008</v>
      </c>
      <c r="B84" s="536">
        <v>28.294</v>
      </c>
      <c r="C84" s="537">
        <v>30.06</v>
      </c>
      <c r="D84" s="537">
        <v>41.069000000000003</v>
      </c>
      <c r="E84" s="537">
        <v>33.155000000000001</v>
      </c>
      <c r="F84" s="537">
        <v>36.375999999999998</v>
      </c>
      <c r="G84" s="537">
        <v>30.731999999999999</v>
      </c>
      <c r="H84" s="537">
        <v>23.378</v>
      </c>
      <c r="I84" s="537">
        <v>9.5809999999999995</v>
      </c>
      <c r="J84" s="537">
        <v>-9.7149999999999999</v>
      </c>
      <c r="K84" s="537">
        <v>16.794</v>
      </c>
      <c r="L84" s="537">
        <v>30.436</v>
      </c>
      <c r="M84" s="537">
        <v>28.277000000000001</v>
      </c>
      <c r="N84" s="150">
        <f t="shared" si="12"/>
        <v>24.881877049180328</v>
      </c>
      <c r="P84" s="308">
        <v>2008</v>
      </c>
      <c r="Q84" s="548">
        <v>27.103999999999999</v>
      </c>
      <c r="R84" s="548">
        <v>29.745000000000001</v>
      </c>
      <c r="S84" s="548">
        <v>39.533000000000001</v>
      </c>
      <c r="T84" s="548">
        <v>35.896000000000001</v>
      </c>
      <c r="U84" s="548">
        <v>36.874000000000002</v>
      </c>
      <c r="V84" s="548">
        <v>29.763000000000002</v>
      </c>
      <c r="W84" s="548">
        <v>23.872</v>
      </c>
      <c r="X84" s="548">
        <v>9.3409999999999993</v>
      </c>
      <c r="Y84" s="548">
        <v>-10.917</v>
      </c>
      <c r="Z84" s="548">
        <v>15.693</v>
      </c>
      <c r="AA84" s="548">
        <v>29.294</v>
      </c>
      <c r="AB84" s="548">
        <v>29.292999999999999</v>
      </c>
      <c r="AC84" s="150">
        <f t="shared" si="10"/>
        <v>24.629724726775958</v>
      </c>
      <c r="AE84" s="147">
        <v>2008</v>
      </c>
      <c r="AF84" s="148">
        <f t="shared" si="8"/>
        <v>28.294</v>
      </c>
      <c r="AG84" s="148">
        <f t="shared" si="8"/>
        <v>30.06</v>
      </c>
      <c r="AH84" s="148">
        <f t="shared" si="8"/>
        <v>41.069000000000003</v>
      </c>
      <c r="AI84" s="148">
        <f t="shared" si="8"/>
        <v>33.155000000000001</v>
      </c>
      <c r="AJ84" s="148">
        <f t="shared" si="8"/>
        <v>36.375999999999998</v>
      </c>
      <c r="AK84" s="148">
        <f t="shared" si="8"/>
        <v>30.731999999999999</v>
      </c>
      <c r="AL84" s="148">
        <f t="shared" si="13"/>
        <v>23.378</v>
      </c>
      <c r="AM84" s="148">
        <f t="shared" si="13"/>
        <v>9.5809999999999995</v>
      </c>
      <c r="AN84" s="148">
        <f t="shared" si="13"/>
        <v>0</v>
      </c>
      <c r="AO84" s="148">
        <f t="shared" si="13"/>
        <v>16.794</v>
      </c>
      <c r="AP84" s="148">
        <f t="shared" si="13"/>
        <v>30.436</v>
      </c>
      <c r="AQ84" s="148">
        <f t="shared" si="13"/>
        <v>28.277000000000001</v>
      </c>
      <c r="AR84" s="150">
        <f t="shared" si="14"/>
        <v>25.678188524590162</v>
      </c>
      <c r="AT84" s="313">
        <v>2008</v>
      </c>
      <c r="AU84" s="314">
        <f t="shared" si="9"/>
        <v>27.103999999999999</v>
      </c>
      <c r="AV84" s="314">
        <f t="shared" si="9"/>
        <v>29.745000000000001</v>
      </c>
      <c r="AW84" s="314">
        <f t="shared" si="9"/>
        <v>39.533000000000001</v>
      </c>
      <c r="AX84" s="314">
        <f t="shared" si="9"/>
        <v>35.896000000000001</v>
      </c>
      <c r="AY84" s="314">
        <f t="shared" si="9"/>
        <v>36.874000000000002</v>
      </c>
      <c r="AZ84" s="314">
        <f t="shared" si="9"/>
        <v>29.763000000000002</v>
      </c>
      <c r="BA84" s="314">
        <f t="shared" si="9"/>
        <v>23.872</v>
      </c>
      <c r="BB84" s="314">
        <f t="shared" si="9"/>
        <v>9.3409999999999993</v>
      </c>
      <c r="BC84" s="314">
        <f t="shared" si="9"/>
        <v>0</v>
      </c>
      <c r="BD84" s="314">
        <f t="shared" si="9"/>
        <v>15.693</v>
      </c>
      <c r="BE84" s="314">
        <f t="shared" si="9"/>
        <v>29.294</v>
      </c>
      <c r="BF84" s="314">
        <f t="shared" si="15"/>
        <v>29.292999999999999</v>
      </c>
      <c r="BG84" s="315">
        <f t="shared" si="11"/>
        <v>25.524560792349728</v>
      </c>
    </row>
    <row r="85" spans="1:59" x14ac:dyDescent="0.25">
      <c r="A85" s="38">
        <v>2009</v>
      </c>
      <c r="B85" s="297"/>
      <c r="C85" s="298"/>
      <c r="D85" s="298"/>
      <c r="E85" s="298"/>
      <c r="F85" s="298"/>
      <c r="G85" s="298"/>
      <c r="H85" s="298"/>
      <c r="I85" s="298"/>
      <c r="J85" s="298"/>
      <c r="K85" s="298"/>
      <c r="L85" s="298"/>
      <c r="M85" s="298"/>
      <c r="N85" s="299"/>
      <c r="P85" s="308">
        <v>2009</v>
      </c>
      <c r="Q85" s="548">
        <v>26.481000000000002</v>
      </c>
      <c r="R85" s="548">
        <v>30.834</v>
      </c>
      <c r="S85" s="548">
        <v>40.44</v>
      </c>
      <c r="T85" s="548">
        <v>35.246000000000002</v>
      </c>
      <c r="U85" s="548">
        <v>37.723999999999997</v>
      </c>
      <c r="V85" s="548">
        <v>32.956000000000003</v>
      </c>
      <c r="W85" s="548">
        <v>12.56</v>
      </c>
      <c r="X85" s="548">
        <v>11.428000000000001</v>
      </c>
      <c r="Y85" s="548">
        <v>9.9920000000000009</v>
      </c>
      <c r="Z85" s="548">
        <v>39.481000000000002</v>
      </c>
      <c r="AA85" s="548">
        <v>40.884</v>
      </c>
      <c r="AB85" s="548">
        <v>31.905000000000001</v>
      </c>
      <c r="AC85" s="150">
        <f t="shared" si="10"/>
        <v>29.199545309653917</v>
      </c>
      <c r="AE85" s="147">
        <v>2009</v>
      </c>
      <c r="AF85" s="148">
        <f t="shared" si="8"/>
        <v>0</v>
      </c>
      <c r="AG85" s="148">
        <f t="shared" si="8"/>
        <v>0</v>
      </c>
      <c r="AH85" s="148">
        <f t="shared" si="8"/>
        <v>0</v>
      </c>
      <c r="AI85" s="148">
        <f t="shared" si="8"/>
        <v>0</v>
      </c>
      <c r="AJ85" s="148">
        <f t="shared" si="8"/>
        <v>0</v>
      </c>
      <c r="AK85" s="148">
        <f t="shared" si="8"/>
        <v>0</v>
      </c>
      <c r="AL85" s="148">
        <f t="shared" si="13"/>
        <v>0</v>
      </c>
      <c r="AM85" s="148">
        <f t="shared" si="13"/>
        <v>0</v>
      </c>
      <c r="AN85" s="148">
        <f t="shared" si="13"/>
        <v>0</v>
      </c>
      <c r="AO85" s="148">
        <f t="shared" si="13"/>
        <v>0</v>
      </c>
      <c r="AP85" s="148">
        <f t="shared" si="13"/>
        <v>0</v>
      </c>
      <c r="AQ85" s="148">
        <f t="shared" si="13"/>
        <v>0</v>
      </c>
      <c r="AR85" s="150">
        <f t="shared" si="14"/>
        <v>0</v>
      </c>
      <c r="AT85" s="313">
        <v>2009</v>
      </c>
      <c r="AU85" s="314">
        <f t="shared" si="9"/>
        <v>26.481000000000002</v>
      </c>
      <c r="AV85" s="314">
        <f t="shared" si="9"/>
        <v>30.834</v>
      </c>
      <c r="AW85" s="314">
        <f t="shared" si="9"/>
        <v>40.44</v>
      </c>
      <c r="AX85" s="314">
        <f t="shared" si="9"/>
        <v>35.246000000000002</v>
      </c>
      <c r="AY85" s="314">
        <f t="shared" si="9"/>
        <v>37.723999999999997</v>
      </c>
      <c r="AZ85" s="314">
        <f t="shared" si="9"/>
        <v>32.956000000000003</v>
      </c>
      <c r="BA85" s="314">
        <f t="shared" si="9"/>
        <v>12.56</v>
      </c>
      <c r="BB85" s="314">
        <f t="shared" si="9"/>
        <v>11.428000000000001</v>
      </c>
      <c r="BC85" s="314">
        <f t="shared" si="9"/>
        <v>9.9920000000000009</v>
      </c>
      <c r="BD85" s="314">
        <f t="shared" si="9"/>
        <v>39.481000000000002</v>
      </c>
      <c r="BE85" s="314">
        <f t="shared" ref="BE85:BE94" si="16">MAX(AA85, 0)</f>
        <v>40.884</v>
      </c>
      <c r="BF85" s="314">
        <f t="shared" si="15"/>
        <v>31.905000000000001</v>
      </c>
      <c r="BG85" s="315">
        <f t="shared" si="11"/>
        <v>29.199545309653917</v>
      </c>
    </row>
    <row r="86" spans="1:59" x14ac:dyDescent="0.25">
      <c r="A86" s="38">
        <v>2010</v>
      </c>
      <c r="B86" s="300"/>
      <c r="C86" s="298"/>
      <c r="D86" s="298"/>
      <c r="E86" s="298"/>
      <c r="F86" s="298"/>
      <c r="G86" s="298"/>
      <c r="H86" s="298"/>
      <c r="I86" s="298"/>
      <c r="J86" s="298"/>
      <c r="K86" s="298"/>
      <c r="L86" s="298"/>
      <c r="M86" s="298"/>
      <c r="N86" s="299"/>
      <c r="P86" s="308">
        <v>2010</v>
      </c>
      <c r="Q86" s="548">
        <v>25.655999999999999</v>
      </c>
      <c r="R86" s="548">
        <v>33.332999999999998</v>
      </c>
      <c r="S86" s="548">
        <v>41.78</v>
      </c>
      <c r="T86" s="548">
        <v>38.786000000000001</v>
      </c>
      <c r="U86" s="548">
        <v>36.287999999999997</v>
      </c>
      <c r="V86" s="548">
        <v>32.030999999999999</v>
      </c>
      <c r="W86" s="548">
        <v>29.538</v>
      </c>
      <c r="X86" s="548">
        <v>26.113</v>
      </c>
      <c r="Y86" s="548">
        <v>-0.33200000000000002</v>
      </c>
      <c r="Z86" s="548">
        <v>23.382000000000001</v>
      </c>
      <c r="AA86" s="548">
        <v>39.478999999999999</v>
      </c>
      <c r="AB86" s="548">
        <v>30.965</v>
      </c>
      <c r="AC86" s="150">
        <f t="shared" si="10"/>
        <v>29.7856919398907</v>
      </c>
      <c r="AE86" s="147">
        <v>2010</v>
      </c>
      <c r="AF86" s="148">
        <f t="shared" si="8"/>
        <v>0</v>
      </c>
      <c r="AG86" s="148">
        <f t="shared" si="8"/>
        <v>0</v>
      </c>
      <c r="AH86" s="148">
        <f t="shared" si="8"/>
        <v>0</v>
      </c>
      <c r="AI86" s="148">
        <f t="shared" si="8"/>
        <v>0</v>
      </c>
      <c r="AJ86" s="148">
        <f t="shared" si="8"/>
        <v>0</v>
      </c>
      <c r="AK86" s="148">
        <f t="shared" si="8"/>
        <v>0</v>
      </c>
      <c r="AL86" s="148">
        <f t="shared" si="8"/>
        <v>0</v>
      </c>
      <c r="AM86" s="148">
        <f t="shared" si="8"/>
        <v>0</v>
      </c>
      <c r="AN86" s="148">
        <f t="shared" si="8"/>
        <v>0</v>
      </c>
      <c r="AO86" s="148">
        <f t="shared" si="8"/>
        <v>0</v>
      </c>
      <c r="AP86" s="148">
        <f t="shared" si="8"/>
        <v>0</v>
      </c>
      <c r="AQ86" s="148">
        <f t="shared" si="8"/>
        <v>0</v>
      </c>
      <c r="AR86" s="150">
        <f t="shared" si="14"/>
        <v>0</v>
      </c>
      <c r="AT86" s="313">
        <v>2010</v>
      </c>
      <c r="AU86" s="314">
        <f t="shared" ref="AU86:BD94" si="17">MAX(Q86, 0)</f>
        <v>25.655999999999999</v>
      </c>
      <c r="AV86" s="314">
        <f t="shared" si="17"/>
        <v>33.332999999999998</v>
      </c>
      <c r="AW86" s="314">
        <f t="shared" si="17"/>
        <v>41.78</v>
      </c>
      <c r="AX86" s="314">
        <f t="shared" si="17"/>
        <v>38.786000000000001</v>
      </c>
      <c r="AY86" s="314">
        <f t="shared" si="17"/>
        <v>36.287999999999997</v>
      </c>
      <c r="AZ86" s="314">
        <f t="shared" si="17"/>
        <v>32.030999999999999</v>
      </c>
      <c r="BA86" s="314">
        <f t="shared" si="17"/>
        <v>29.538</v>
      </c>
      <c r="BB86" s="314">
        <f t="shared" si="17"/>
        <v>26.113</v>
      </c>
      <c r="BC86" s="314">
        <f t="shared" si="17"/>
        <v>0</v>
      </c>
      <c r="BD86" s="314">
        <f t="shared" si="17"/>
        <v>23.382000000000001</v>
      </c>
      <c r="BE86" s="314">
        <f t="shared" si="16"/>
        <v>39.478999999999999</v>
      </c>
      <c r="BF86" s="314">
        <f t="shared" si="15"/>
        <v>30.965</v>
      </c>
      <c r="BG86" s="315">
        <f t="shared" si="11"/>
        <v>29.812905054644801</v>
      </c>
    </row>
    <row r="87" spans="1:59" x14ac:dyDescent="0.25">
      <c r="A87" s="38">
        <v>2011</v>
      </c>
      <c r="B87" s="300"/>
      <c r="C87" s="298"/>
      <c r="D87" s="298"/>
      <c r="E87" s="298"/>
      <c r="F87" s="298"/>
      <c r="G87" s="298"/>
      <c r="H87" s="298"/>
      <c r="I87" s="298"/>
      <c r="J87" s="298"/>
      <c r="K87" s="298"/>
      <c r="L87" s="298"/>
      <c r="M87" s="298"/>
      <c r="N87" s="299"/>
      <c r="P87" s="308">
        <v>2011</v>
      </c>
      <c r="Q87" s="548">
        <v>28.571000000000002</v>
      </c>
      <c r="R87" s="548">
        <v>34.822000000000003</v>
      </c>
      <c r="S87" s="548">
        <v>37.238</v>
      </c>
      <c r="T87" s="548">
        <v>22.96</v>
      </c>
      <c r="U87" s="548">
        <v>21.548999999999999</v>
      </c>
      <c r="V87" s="548">
        <v>19.875</v>
      </c>
      <c r="W87" s="548">
        <v>5.4020000000000001</v>
      </c>
      <c r="X87" s="548">
        <v>2.3410000000000002</v>
      </c>
      <c r="Y87" s="548">
        <v>-16.693999999999999</v>
      </c>
      <c r="Z87" s="548">
        <v>-9.84</v>
      </c>
      <c r="AA87" s="548">
        <v>20.331</v>
      </c>
      <c r="AB87" s="548">
        <v>27.704999999999998</v>
      </c>
      <c r="AC87" s="150">
        <f t="shared" si="10"/>
        <v>16.197677026411657</v>
      </c>
      <c r="AE87" s="147">
        <v>2011</v>
      </c>
      <c r="AF87" s="148">
        <f t="shared" si="8"/>
        <v>0</v>
      </c>
      <c r="AG87" s="148">
        <f t="shared" si="8"/>
        <v>0</v>
      </c>
      <c r="AH87" s="148">
        <f t="shared" si="8"/>
        <v>0</v>
      </c>
      <c r="AI87" s="148">
        <f t="shared" si="8"/>
        <v>0</v>
      </c>
      <c r="AJ87" s="148">
        <f t="shared" si="8"/>
        <v>0</v>
      </c>
      <c r="AK87" s="148">
        <f t="shared" si="8"/>
        <v>0</v>
      </c>
      <c r="AL87" s="148">
        <f t="shared" si="8"/>
        <v>0</v>
      </c>
      <c r="AM87" s="148">
        <f t="shared" si="8"/>
        <v>0</v>
      </c>
      <c r="AN87" s="148">
        <f t="shared" si="8"/>
        <v>0</v>
      </c>
      <c r="AO87" s="148">
        <f t="shared" si="8"/>
        <v>0</v>
      </c>
      <c r="AP87" s="148">
        <f t="shared" si="8"/>
        <v>0</v>
      </c>
      <c r="AQ87" s="148">
        <f t="shared" si="8"/>
        <v>0</v>
      </c>
      <c r="AR87" s="150">
        <f t="shared" si="14"/>
        <v>0</v>
      </c>
      <c r="AT87" s="313">
        <v>2011</v>
      </c>
      <c r="AU87" s="314">
        <f t="shared" si="17"/>
        <v>28.571000000000002</v>
      </c>
      <c r="AV87" s="314">
        <f t="shared" si="17"/>
        <v>34.822000000000003</v>
      </c>
      <c r="AW87" s="314">
        <f t="shared" si="17"/>
        <v>37.238</v>
      </c>
      <c r="AX87" s="314">
        <f t="shared" si="17"/>
        <v>22.96</v>
      </c>
      <c r="AY87" s="314">
        <f t="shared" si="17"/>
        <v>21.548999999999999</v>
      </c>
      <c r="AZ87" s="314">
        <f t="shared" si="17"/>
        <v>19.875</v>
      </c>
      <c r="BA87" s="314">
        <f t="shared" si="17"/>
        <v>5.4020000000000001</v>
      </c>
      <c r="BB87" s="314">
        <f t="shared" si="17"/>
        <v>2.3410000000000002</v>
      </c>
      <c r="BC87" s="314">
        <f t="shared" si="17"/>
        <v>0</v>
      </c>
      <c r="BD87" s="314">
        <f t="shared" si="17"/>
        <v>0</v>
      </c>
      <c r="BE87" s="314">
        <f t="shared" si="16"/>
        <v>20.331</v>
      </c>
      <c r="BF87" s="314">
        <f t="shared" si="15"/>
        <v>27.704999999999998</v>
      </c>
      <c r="BG87" s="315">
        <f t="shared" si="11"/>
        <v>18.399480305100184</v>
      </c>
    </row>
    <row r="88" spans="1:59" x14ac:dyDescent="0.25">
      <c r="A88" s="38">
        <v>2012</v>
      </c>
      <c r="B88" s="300"/>
      <c r="C88" s="298"/>
      <c r="D88" s="298"/>
      <c r="E88" s="298"/>
      <c r="F88" s="298"/>
      <c r="G88" s="298"/>
      <c r="H88" s="298"/>
      <c r="I88" s="298"/>
      <c r="J88" s="298"/>
      <c r="K88" s="298"/>
      <c r="L88" s="298"/>
      <c r="M88" s="298"/>
      <c r="N88" s="299"/>
      <c r="P88" s="308">
        <v>2012</v>
      </c>
      <c r="Q88" s="548">
        <v>23.736999999999998</v>
      </c>
      <c r="R88" s="548">
        <v>31.603999999999999</v>
      </c>
      <c r="S88" s="548">
        <v>38.816000000000003</v>
      </c>
      <c r="T88" s="548">
        <v>33.503999999999998</v>
      </c>
      <c r="U88" s="548">
        <v>35.652999999999999</v>
      </c>
      <c r="V88" s="548">
        <v>25.678000000000001</v>
      </c>
      <c r="W88" s="548">
        <v>-3.5739999999999998</v>
      </c>
      <c r="X88" s="548">
        <v>-1.236</v>
      </c>
      <c r="Y88" s="548">
        <v>-7.4</v>
      </c>
      <c r="Z88" s="548">
        <v>3.9409999999999998</v>
      </c>
      <c r="AA88" s="548">
        <v>22.792999999999999</v>
      </c>
      <c r="AB88" s="548">
        <v>30.873000000000001</v>
      </c>
      <c r="AC88" s="150">
        <f t="shared" si="10"/>
        <v>19.517751138433514</v>
      </c>
      <c r="AE88" s="147">
        <v>2012</v>
      </c>
      <c r="AF88" s="148">
        <f t="shared" si="8"/>
        <v>0</v>
      </c>
      <c r="AG88" s="148">
        <f t="shared" si="8"/>
        <v>0</v>
      </c>
      <c r="AH88" s="148">
        <f t="shared" si="8"/>
        <v>0</v>
      </c>
      <c r="AI88" s="148">
        <f t="shared" si="8"/>
        <v>0</v>
      </c>
      <c r="AJ88" s="148">
        <f t="shared" si="8"/>
        <v>0</v>
      </c>
      <c r="AK88" s="148">
        <f t="shared" si="8"/>
        <v>0</v>
      </c>
      <c r="AL88" s="148">
        <f t="shared" si="8"/>
        <v>0</v>
      </c>
      <c r="AM88" s="148">
        <f t="shared" si="8"/>
        <v>0</v>
      </c>
      <c r="AN88" s="148">
        <f t="shared" si="8"/>
        <v>0</v>
      </c>
      <c r="AO88" s="148">
        <f t="shared" si="8"/>
        <v>0</v>
      </c>
      <c r="AP88" s="148">
        <f t="shared" si="8"/>
        <v>0</v>
      </c>
      <c r="AQ88" s="148">
        <f t="shared" si="8"/>
        <v>0</v>
      </c>
      <c r="AR88" s="150">
        <f t="shared" si="14"/>
        <v>0</v>
      </c>
      <c r="AT88" s="313">
        <v>2012</v>
      </c>
      <c r="AU88" s="314">
        <f t="shared" si="17"/>
        <v>23.736999999999998</v>
      </c>
      <c r="AV88" s="314">
        <f t="shared" si="17"/>
        <v>31.603999999999999</v>
      </c>
      <c r="AW88" s="314">
        <f t="shared" si="17"/>
        <v>38.816000000000003</v>
      </c>
      <c r="AX88" s="314">
        <f t="shared" si="17"/>
        <v>33.503999999999998</v>
      </c>
      <c r="AY88" s="314">
        <f t="shared" si="17"/>
        <v>35.652999999999999</v>
      </c>
      <c r="AZ88" s="314">
        <f t="shared" si="17"/>
        <v>25.678000000000001</v>
      </c>
      <c r="BA88" s="314">
        <f t="shared" si="17"/>
        <v>0</v>
      </c>
      <c r="BB88" s="314">
        <f t="shared" si="17"/>
        <v>0</v>
      </c>
      <c r="BC88" s="314">
        <f t="shared" si="17"/>
        <v>0</v>
      </c>
      <c r="BD88" s="314">
        <f t="shared" si="17"/>
        <v>3.9409999999999998</v>
      </c>
      <c r="BE88" s="314">
        <f t="shared" si="16"/>
        <v>22.792999999999999</v>
      </c>
      <c r="BF88" s="314">
        <f t="shared" si="15"/>
        <v>30.873000000000001</v>
      </c>
      <c r="BG88" s="315">
        <f t="shared" si="11"/>
        <v>20.521947859744987</v>
      </c>
    </row>
    <row r="89" spans="1:59" x14ac:dyDescent="0.25">
      <c r="A89" s="38">
        <v>2013</v>
      </c>
      <c r="B89" s="300"/>
      <c r="C89" s="298"/>
      <c r="D89" s="298"/>
      <c r="E89" s="298"/>
      <c r="F89" s="298"/>
      <c r="G89" s="298"/>
      <c r="H89" s="298"/>
      <c r="I89" s="298"/>
      <c r="J89" s="298"/>
      <c r="K89" s="298"/>
      <c r="L89" s="298"/>
      <c r="M89" s="298"/>
      <c r="N89" s="299"/>
      <c r="P89" s="308">
        <v>2013</v>
      </c>
      <c r="Q89" s="548">
        <v>26.327999999999999</v>
      </c>
      <c r="R89" s="548">
        <v>25.887</v>
      </c>
      <c r="S89" s="548">
        <v>30.792999999999999</v>
      </c>
      <c r="T89" s="548">
        <v>32.950000000000003</v>
      </c>
      <c r="U89" s="548">
        <v>37.244999999999997</v>
      </c>
      <c r="V89" s="548">
        <v>32.295000000000002</v>
      </c>
      <c r="W89" s="548">
        <v>9.6039999999999992</v>
      </c>
      <c r="X89" s="548">
        <v>11.407999999999999</v>
      </c>
      <c r="Y89" s="548">
        <v>9.2999999999999999E-2</v>
      </c>
      <c r="Z89" s="548">
        <v>23.338999999999999</v>
      </c>
      <c r="AA89" s="548">
        <v>31.939</v>
      </c>
      <c r="AB89" s="548">
        <v>29.209</v>
      </c>
      <c r="AC89" s="150">
        <f t="shared" si="10"/>
        <v>24.273879781420767</v>
      </c>
      <c r="AE89" s="147">
        <v>2013</v>
      </c>
      <c r="AF89" s="148">
        <f t="shared" si="8"/>
        <v>0</v>
      </c>
      <c r="AG89" s="148">
        <f t="shared" si="8"/>
        <v>0</v>
      </c>
      <c r="AH89" s="148">
        <f t="shared" si="8"/>
        <v>0</v>
      </c>
      <c r="AI89" s="148">
        <f t="shared" si="8"/>
        <v>0</v>
      </c>
      <c r="AJ89" s="148">
        <f t="shared" si="8"/>
        <v>0</v>
      </c>
      <c r="AK89" s="148">
        <f t="shared" si="8"/>
        <v>0</v>
      </c>
      <c r="AL89" s="148">
        <f t="shared" si="8"/>
        <v>0</v>
      </c>
      <c r="AM89" s="148">
        <f t="shared" si="8"/>
        <v>0</v>
      </c>
      <c r="AN89" s="148">
        <f t="shared" si="8"/>
        <v>0</v>
      </c>
      <c r="AO89" s="148">
        <f t="shared" si="8"/>
        <v>0</v>
      </c>
      <c r="AP89" s="148">
        <f t="shared" si="8"/>
        <v>0</v>
      </c>
      <c r="AQ89" s="148">
        <f t="shared" si="8"/>
        <v>0</v>
      </c>
      <c r="AR89" s="150">
        <f t="shared" si="14"/>
        <v>0</v>
      </c>
      <c r="AT89" s="313">
        <v>2013</v>
      </c>
      <c r="AU89" s="314">
        <f t="shared" si="17"/>
        <v>26.327999999999999</v>
      </c>
      <c r="AV89" s="314">
        <f t="shared" si="17"/>
        <v>25.887</v>
      </c>
      <c r="AW89" s="314">
        <f t="shared" si="17"/>
        <v>30.792999999999999</v>
      </c>
      <c r="AX89" s="314">
        <f t="shared" si="17"/>
        <v>32.950000000000003</v>
      </c>
      <c r="AY89" s="314">
        <f t="shared" si="17"/>
        <v>37.244999999999997</v>
      </c>
      <c r="AZ89" s="314">
        <f t="shared" si="17"/>
        <v>32.295000000000002</v>
      </c>
      <c r="BA89" s="314">
        <f t="shared" si="17"/>
        <v>9.6039999999999992</v>
      </c>
      <c r="BB89" s="314">
        <f t="shared" si="17"/>
        <v>11.407999999999999</v>
      </c>
      <c r="BC89" s="314">
        <f t="shared" si="17"/>
        <v>9.2999999999999999E-2</v>
      </c>
      <c r="BD89" s="314">
        <f t="shared" si="17"/>
        <v>23.338999999999999</v>
      </c>
      <c r="BE89" s="314">
        <f t="shared" si="16"/>
        <v>31.939</v>
      </c>
      <c r="BF89" s="314">
        <f t="shared" si="15"/>
        <v>29.209</v>
      </c>
      <c r="BG89" s="315">
        <f t="shared" si="11"/>
        <v>24.273879781420767</v>
      </c>
    </row>
    <row r="90" spans="1:59" x14ac:dyDescent="0.25">
      <c r="A90" s="38">
        <v>2014</v>
      </c>
      <c r="B90" s="300"/>
      <c r="C90" s="298"/>
      <c r="D90" s="298"/>
      <c r="E90" s="298"/>
      <c r="F90" s="298"/>
      <c r="G90" s="298"/>
      <c r="H90" s="298"/>
      <c r="I90" s="298"/>
      <c r="J90" s="298"/>
      <c r="K90" s="298"/>
      <c r="L90" s="298"/>
      <c r="M90" s="298"/>
      <c r="N90" s="299"/>
      <c r="P90" s="308">
        <v>2014</v>
      </c>
      <c r="Q90" s="548">
        <v>24.420999999999999</v>
      </c>
      <c r="R90" s="548">
        <v>32.69</v>
      </c>
      <c r="S90" s="548">
        <v>42.024999999999999</v>
      </c>
      <c r="T90" s="548">
        <v>36.36</v>
      </c>
      <c r="U90" s="548">
        <v>40.473999999999997</v>
      </c>
      <c r="V90" s="548">
        <v>17.925999999999998</v>
      </c>
      <c r="W90" s="548">
        <v>7.48</v>
      </c>
      <c r="X90" s="548">
        <v>11.548999999999999</v>
      </c>
      <c r="Y90" s="548">
        <v>4.8099999999999996</v>
      </c>
      <c r="Z90" s="548">
        <v>18.553000000000001</v>
      </c>
      <c r="AA90" s="548">
        <v>30.154</v>
      </c>
      <c r="AB90" s="548">
        <v>31.677</v>
      </c>
      <c r="AC90" s="150">
        <f t="shared" si="10"/>
        <v>24.82158242258652</v>
      </c>
      <c r="AE90" s="147">
        <v>2014</v>
      </c>
      <c r="AF90" s="148">
        <f t="shared" si="8"/>
        <v>0</v>
      </c>
      <c r="AG90" s="148">
        <f t="shared" si="8"/>
        <v>0</v>
      </c>
      <c r="AH90" s="148">
        <f t="shared" si="8"/>
        <v>0</v>
      </c>
      <c r="AI90" s="148">
        <f t="shared" si="8"/>
        <v>0</v>
      </c>
      <c r="AJ90" s="148">
        <f t="shared" si="8"/>
        <v>0</v>
      </c>
      <c r="AK90" s="148">
        <f t="shared" si="8"/>
        <v>0</v>
      </c>
      <c r="AL90" s="148">
        <f t="shared" si="8"/>
        <v>0</v>
      </c>
      <c r="AM90" s="148">
        <f t="shared" si="8"/>
        <v>0</v>
      </c>
      <c r="AN90" s="148">
        <f t="shared" si="8"/>
        <v>0</v>
      </c>
      <c r="AO90" s="148">
        <f t="shared" si="8"/>
        <v>0</v>
      </c>
      <c r="AP90" s="148">
        <f t="shared" si="8"/>
        <v>0</v>
      </c>
      <c r="AQ90" s="148">
        <f t="shared" si="8"/>
        <v>0</v>
      </c>
      <c r="AR90" s="150">
        <f t="shared" si="14"/>
        <v>0</v>
      </c>
      <c r="AT90" s="313">
        <v>2014</v>
      </c>
      <c r="AU90" s="314">
        <f t="shared" si="17"/>
        <v>24.420999999999999</v>
      </c>
      <c r="AV90" s="314">
        <f t="shared" si="17"/>
        <v>32.69</v>
      </c>
      <c r="AW90" s="314">
        <f t="shared" si="17"/>
        <v>42.024999999999999</v>
      </c>
      <c r="AX90" s="314">
        <f t="shared" si="17"/>
        <v>36.36</v>
      </c>
      <c r="AY90" s="314">
        <f t="shared" si="17"/>
        <v>40.473999999999997</v>
      </c>
      <c r="AZ90" s="314">
        <f t="shared" si="17"/>
        <v>17.925999999999998</v>
      </c>
      <c r="BA90" s="314">
        <f t="shared" si="17"/>
        <v>7.48</v>
      </c>
      <c r="BB90" s="314">
        <f t="shared" si="17"/>
        <v>11.548999999999999</v>
      </c>
      <c r="BC90" s="314">
        <f t="shared" si="17"/>
        <v>4.8099999999999996</v>
      </c>
      <c r="BD90" s="314">
        <f t="shared" si="17"/>
        <v>18.553000000000001</v>
      </c>
      <c r="BE90" s="314">
        <f t="shared" si="16"/>
        <v>30.154</v>
      </c>
      <c r="BF90" s="314">
        <f t="shared" si="15"/>
        <v>31.677</v>
      </c>
      <c r="BG90" s="315">
        <f t="shared" si="11"/>
        <v>24.82158242258652</v>
      </c>
    </row>
    <row r="91" spans="1:59" x14ac:dyDescent="0.25">
      <c r="A91" s="38">
        <v>2015</v>
      </c>
      <c r="B91" s="300"/>
      <c r="C91" s="298"/>
      <c r="D91" s="298"/>
      <c r="E91" s="298"/>
      <c r="F91" s="298"/>
      <c r="G91" s="298"/>
      <c r="H91" s="298"/>
      <c r="I91" s="298"/>
      <c r="J91" s="298"/>
      <c r="K91" s="298"/>
      <c r="L91" s="298"/>
      <c r="M91" s="298"/>
      <c r="N91" s="299"/>
      <c r="P91" s="308">
        <v>2015</v>
      </c>
      <c r="Q91" s="548">
        <v>26.312000000000001</v>
      </c>
      <c r="R91" s="548">
        <v>25.556000000000001</v>
      </c>
      <c r="S91" s="548">
        <v>31.474</v>
      </c>
      <c r="T91" s="548">
        <v>23.268999999999998</v>
      </c>
      <c r="U91" s="548">
        <v>22.995999999999999</v>
      </c>
      <c r="V91" s="548">
        <v>14.917999999999999</v>
      </c>
      <c r="W91" s="548">
        <v>16.651</v>
      </c>
      <c r="X91" s="548">
        <v>22.585000000000001</v>
      </c>
      <c r="Y91" s="548">
        <v>22.39</v>
      </c>
      <c r="Z91" s="548">
        <v>38.552</v>
      </c>
      <c r="AA91" s="548">
        <v>40.287999999999997</v>
      </c>
      <c r="AB91" s="548">
        <v>33.561</v>
      </c>
      <c r="AC91" s="150">
        <f t="shared" si="10"/>
        <v>26.588538934426225</v>
      </c>
      <c r="AE91" s="147">
        <v>2015</v>
      </c>
      <c r="AF91" s="148">
        <f t="shared" si="8"/>
        <v>0</v>
      </c>
      <c r="AG91" s="148">
        <f t="shared" si="8"/>
        <v>0</v>
      </c>
      <c r="AH91" s="148">
        <f t="shared" si="8"/>
        <v>0</v>
      </c>
      <c r="AI91" s="148">
        <f t="shared" si="8"/>
        <v>0</v>
      </c>
      <c r="AJ91" s="148">
        <f t="shared" si="8"/>
        <v>0</v>
      </c>
      <c r="AK91" s="148">
        <f t="shared" si="8"/>
        <v>0</v>
      </c>
      <c r="AL91" s="148">
        <f t="shared" si="8"/>
        <v>0</v>
      </c>
      <c r="AM91" s="148">
        <f t="shared" si="8"/>
        <v>0</v>
      </c>
      <c r="AN91" s="148">
        <f t="shared" si="8"/>
        <v>0</v>
      </c>
      <c r="AO91" s="148">
        <f t="shared" si="8"/>
        <v>0</v>
      </c>
      <c r="AP91" s="148">
        <f t="shared" si="8"/>
        <v>0</v>
      </c>
      <c r="AQ91" s="148">
        <f t="shared" si="8"/>
        <v>0</v>
      </c>
      <c r="AR91" s="150">
        <f t="shared" si="14"/>
        <v>0</v>
      </c>
      <c r="AT91" s="313">
        <v>2015</v>
      </c>
      <c r="AU91" s="314">
        <f t="shared" si="17"/>
        <v>26.312000000000001</v>
      </c>
      <c r="AV91" s="314">
        <f t="shared" si="17"/>
        <v>25.556000000000001</v>
      </c>
      <c r="AW91" s="314">
        <f t="shared" si="17"/>
        <v>31.474</v>
      </c>
      <c r="AX91" s="314">
        <f t="shared" si="17"/>
        <v>23.268999999999998</v>
      </c>
      <c r="AY91" s="314">
        <f t="shared" si="17"/>
        <v>22.995999999999999</v>
      </c>
      <c r="AZ91" s="314">
        <f t="shared" si="17"/>
        <v>14.917999999999999</v>
      </c>
      <c r="BA91" s="314">
        <f t="shared" si="17"/>
        <v>16.651</v>
      </c>
      <c r="BB91" s="314">
        <f t="shared" si="17"/>
        <v>22.585000000000001</v>
      </c>
      <c r="BC91" s="314">
        <f t="shared" si="17"/>
        <v>22.39</v>
      </c>
      <c r="BD91" s="314">
        <f t="shared" si="17"/>
        <v>38.552</v>
      </c>
      <c r="BE91" s="314">
        <f t="shared" si="16"/>
        <v>40.287999999999997</v>
      </c>
      <c r="BF91" s="314">
        <f t="shared" si="15"/>
        <v>33.561</v>
      </c>
      <c r="BG91" s="315">
        <f t="shared" si="11"/>
        <v>26.588538934426225</v>
      </c>
    </row>
    <row r="92" spans="1:59" x14ac:dyDescent="0.25">
      <c r="A92" s="38">
        <v>2016</v>
      </c>
      <c r="B92" s="300"/>
      <c r="C92" s="298"/>
      <c r="D92" s="298"/>
      <c r="E92" s="298"/>
      <c r="F92" s="298"/>
      <c r="G92" s="298"/>
      <c r="H92" s="298"/>
      <c r="I92" s="298"/>
      <c r="J92" s="298"/>
      <c r="K92" s="298"/>
      <c r="L92" s="298"/>
      <c r="M92" s="298"/>
      <c r="N92" s="299"/>
      <c r="P92" s="308">
        <v>2016</v>
      </c>
      <c r="Q92" s="548">
        <v>27.856000000000002</v>
      </c>
      <c r="R92" s="548">
        <v>32.908999999999999</v>
      </c>
      <c r="S92" s="548">
        <v>37.720999999999997</v>
      </c>
      <c r="T92" s="548">
        <v>36.472000000000001</v>
      </c>
      <c r="U92" s="548">
        <v>38.271999999999998</v>
      </c>
      <c r="V92" s="548">
        <v>23.305</v>
      </c>
      <c r="W92" s="548">
        <v>2.4129999999999998</v>
      </c>
      <c r="X92" s="548">
        <v>8.6890000000000001</v>
      </c>
      <c r="Y92" s="548">
        <v>12.557</v>
      </c>
      <c r="Z92" s="548">
        <v>33.692999999999998</v>
      </c>
      <c r="AA92" s="548">
        <v>39.082000000000001</v>
      </c>
      <c r="AB92" s="548">
        <v>31.745999999999999</v>
      </c>
      <c r="AC92" s="150">
        <f t="shared" si="10"/>
        <v>27.077585154826959</v>
      </c>
      <c r="AE92" s="147">
        <v>2016</v>
      </c>
      <c r="AF92" s="148">
        <f t="shared" si="8"/>
        <v>0</v>
      </c>
      <c r="AG92" s="148">
        <f t="shared" si="8"/>
        <v>0</v>
      </c>
      <c r="AH92" s="148">
        <f t="shared" si="8"/>
        <v>0</v>
      </c>
      <c r="AI92" s="148">
        <f t="shared" si="8"/>
        <v>0</v>
      </c>
      <c r="AJ92" s="148">
        <f t="shared" si="8"/>
        <v>0</v>
      </c>
      <c r="AK92" s="148">
        <f t="shared" si="8"/>
        <v>0</v>
      </c>
      <c r="AL92" s="148">
        <f t="shared" si="8"/>
        <v>0</v>
      </c>
      <c r="AM92" s="148">
        <f t="shared" si="8"/>
        <v>0</v>
      </c>
      <c r="AN92" s="148">
        <f t="shared" si="8"/>
        <v>0</v>
      </c>
      <c r="AO92" s="148">
        <f t="shared" ref="AO92:AQ94" si="18">MAX(K92, 0)</f>
        <v>0</v>
      </c>
      <c r="AP92" s="148">
        <f t="shared" si="18"/>
        <v>0</v>
      </c>
      <c r="AQ92" s="148">
        <f t="shared" si="18"/>
        <v>0</v>
      </c>
      <c r="AR92" s="150">
        <f t="shared" si="14"/>
        <v>0</v>
      </c>
      <c r="AT92" s="313">
        <v>2016</v>
      </c>
      <c r="AU92" s="314">
        <f t="shared" si="17"/>
        <v>27.856000000000002</v>
      </c>
      <c r="AV92" s="314">
        <f t="shared" si="17"/>
        <v>32.908999999999999</v>
      </c>
      <c r="AW92" s="314">
        <f t="shared" si="17"/>
        <v>37.720999999999997</v>
      </c>
      <c r="AX92" s="314">
        <f t="shared" si="17"/>
        <v>36.472000000000001</v>
      </c>
      <c r="AY92" s="314">
        <f t="shared" si="17"/>
        <v>38.271999999999998</v>
      </c>
      <c r="AZ92" s="314">
        <f t="shared" si="17"/>
        <v>23.305</v>
      </c>
      <c r="BA92" s="314">
        <f t="shared" si="17"/>
        <v>2.4129999999999998</v>
      </c>
      <c r="BB92" s="314">
        <f t="shared" si="17"/>
        <v>8.6890000000000001</v>
      </c>
      <c r="BC92" s="314">
        <f t="shared" si="17"/>
        <v>12.557</v>
      </c>
      <c r="BD92" s="314">
        <f t="shared" si="17"/>
        <v>33.692999999999998</v>
      </c>
      <c r="BE92" s="314">
        <f t="shared" si="16"/>
        <v>39.082000000000001</v>
      </c>
      <c r="BF92" s="314">
        <f t="shared" si="15"/>
        <v>31.745999999999999</v>
      </c>
      <c r="BG92" s="315">
        <f t="shared" si="11"/>
        <v>27.077585154826959</v>
      </c>
    </row>
    <row r="93" spans="1:59" x14ac:dyDescent="0.25">
      <c r="A93" s="38">
        <v>2017</v>
      </c>
      <c r="B93" s="300"/>
      <c r="C93" s="298"/>
      <c r="D93" s="298"/>
      <c r="E93" s="298"/>
      <c r="F93" s="298"/>
      <c r="G93" s="298"/>
      <c r="H93" s="298"/>
      <c r="I93" s="298"/>
      <c r="J93" s="298"/>
      <c r="K93" s="298"/>
      <c r="L93" s="298"/>
      <c r="M93" s="298"/>
      <c r="N93" s="299"/>
      <c r="P93" s="308">
        <v>2017</v>
      </c>
      <c r="Q93" s="548">
        <v>25.018999999999998</v>
      </c>
      <c r="R93" s="548">
        <v>18.943999999999999</v>
      </c>
      <c r="S93" s="548">
        <v>36.713000000000001</v>
      </c>
      <c r="T93" s="548">
        <v>27.064</v>
      </c>
      <c r="U93" s="548">
        <v>27.957999999999998</v>
      </c>
      <c r="V93" s="548">
        <v>-5.1059999999999999</v>
      </c>
      <c r="W93" s="548">
        <v>-8.7949999999999999</v>
      </c>
      <c r="X93" s="548">
        <v>-3.6989999999999998</v>
      </c>
      <c r="Y93" s="548">
        <v>-5.1680000000000001</v>
      </c>
      <c r="Z93" s="548">
        <v>25.98</v>
      </c>
      <c r="AA93" s="548">
        <v>29.800999999999998</v>
      </c>
      <c r="AB93" s="548">
        <v>31.523</v>
      </c>
      <c r="AC93" s="150">
        <f t="shared" si="10"/>
        <v>16.709934653916211</v>
      </c>
      <c r="AE93" s="147">
        <v>2017</v>
      </c>
      <c r="AF93" s="148">
        <f t="shared" ref="AF93:AN94" si="19">MAX(B93, 0)</f>
        <v>0</v>
      </c>
      <c r="AG93" s="148">
        <f t="shared" si="19"/>
        <v>0</v>
      </c>
      <c r="AH93" s="148">
        <f t="shared" si="19"/>
        <v>0</v>
      </c>
      <c r="AI93" s="148">
        <f t="shared" si="19"/>
        <v>0</v>
      </c>
      <c r="AJ93" s="148">
        <f t="shared" si="19"/>
        <v>0</v>
      </c>
      <c r="AK93" s="148">
        <f t="shared" si="19"/>
        <v>0</v>
      </c>
      <c r="AL93" s="148">
        <f t="shared" si="19"/>
        <v>0</v>
      </c>
      <c r="AM93" s="148">
        <f t="shared" si="19"/>
        <v>0</v>
      </c>
      <c r="AN93" s="148">
        <f t="shared" si="19"/>
        <v>0</v>
      </c>
      <c r="AO93" s="148">
        <f t="shared" si="18"/>
        <v>0</v>
      </c>
      <c r="AP93" s="148">
        <f t="shared" si="18"/>
        <v>0</v>
      </c>
      <c r="AQ93" s="148">
        <f t="shared" si="18"/>
        <v>0</v>
      </c>
      <c r="AR93" s="150">
        <f t="shared" si="14"/>
        <v>0</v>
      </c>
      <c r="AT93" s="313">
        <v>2017</v>
      </c>
      <c r="AU93" s="314">
        <f t="shared" si="17"/>
        <v>25.018999999999998</v>
      </c>
      <c r="AV93" s="314">
        <f t="shared" si="17"/>
        <v>18.943999999999999</v>
      </c>
      <c r="AW93" s="314">
        <f t="shared" si="17"/>
        <v>36.713000000000001</v>
      </c>
      <c r="AX93" s="314">
        <f t="shared" si="17"/>
        <v>27.064</v>
      </c>
      <c r="AY93" s="314">
        <f t="shared" si="17"/>
        <v>27.957999999999998</v>
      </c>
      <c r="AZ93" s="314">
        <f t="shared" si="17"/>
        <v>0</v>
      </c>
      <c r="BA93" s="314">
        <f t="shared" si="17"/>
        <v>0</v>
      </c>
      <c r="BB93" s="314">
        <f t="shared" si="17"/>
        <v>0</v>
      </c>
      <c r="BC93" s="314">
        <f t="shared" si="17"/>
        <v>0</v>
      </c>
      <c r="BD93" s="314">
        <f t="shared" si="17"/>
        <v>25.98</v>
      </c>
      <c r="BE93" s="314">
        <f t="shared" si="16"/>
        <v>29.800999999999998</v>
      </c>
      <c r="BF93" s="314">
        <f t="shared" si="15"/>
        <v>31.523</v>
      </c>
      <c r="BG93" s="315">
        <f t="shared" si="11"/>
        <v>18.599640255009106</v>
      </c>
    </row>
    <row r="94" spans="1:59" x14ac:dyDescent="0.25">
      <c r="A94" s="38">
        <v>2018</v>
      </c>
      <c r="B94" s="301"/>
      <c r="C94" s="302"/>
      <c r="D94" s="302"/>
      <c r="E94" s="302"/>
      <c r="F94" s="302"/>
      <c r="G94" s="302"/>
      <c r="H94" s="302"/>
      <c r="I94" s="302"/>
      <c r="J94" s="302"/>
      <c r="K94" s="302"/>
      <c r="L94" s="302"/>
      <c r="M94" s="302"/>
      <c r="N94" s="303"/>
      <c r="P94" s="311">
        <v>2018</v>
      </c>
      <c r="Q94" s="549">
        <v>26.765999999999998</v>
      </c>
      <c r="R94" s="549">
        <v>32.997999999999998</v>
      </c>
      <c r="S94" s="549">
        <v>36.914999999999999</v>
      </c>
      <c r="T94" s="549">
        <v>23.233000000000001</v>
      </c>
      <c r="U94" s="549">
        <v>22.427</v>
      </c>
      <c r="V94" s="549">
        <v>21.812999999999999</v>
      </c>
      <c r="W94" s="549">
        <v>6.2430000000000003</v>
      </c>
      <c r="X94" s="549">
        <v>-1.9850000000000001</v>
      </c>
      <c r="Y94" s="549">
        <v>-1.891</v>
      </c>
      <c r="Z94" s="549">
        <v>23.814</v>
      </c>
      <c r="AA94" s="549">
        <v>33.090000000000003</v>
      </c>
      <c r="AB94" s="549">
        <v>31.582999999999998</v>
      </c>
      <c r="AC94" s="312">
        <f t="shared" si="10"/>
        <v>21.289248747723132</v>
      </c>
      <c r="AE94" s="147">
        <v>2018</v>
      </c>
      <c r="AF94" s="148">
        <f t="shared" si="19"/>
        <v>0</v>
      </c>
      <c r="AG94" s="148">
        <f t="shared" si="19"/>
        <v>0</v>
      </c>
      <c r="AH94" s="148">
        <f t="shared" si="19"/>
        <v>0</v>
      </c>
      <c r="AI94" s="148">
        <f t="shared" si="19"/>
        <v>0</v>
      </c>
      <c r="AJ94" s="148">
        <f t="shared" si="19"/>
        <v>0</v>
      </c>
      <c r="AK94" s="148">
        <f t="shared" si="19"/>
        <v>0</v>
      </c>
      <c r="AL94" s="148">
        <f t="shared" si="19"/>
        <v>0</v>
      </c>
      <c r="AM94" s="148">
        <f t="shared" si="19"/>
        <v>0</v>
      </c>
      <c r="AN94" s="148">
        <f t="shared" si="19"/>
        <v>0</v>
      </c>
      <c r="AO94" s="148">
        <f t="shared" si="18"/>
        <v>0</v>
      </c>
      <c r="AP94" s="148">
        <f t="shared" si="18"/>
        <v>0</v>
      </c>
      <c r="AQ94" s="148">
        <f t="shared" si="18"/>
        <v>0</v>
      </c>
      <c r="AR94" s="150">
        <f t="shared" si="14"/>
        <v>0</v>
      </c>
      <c r="AT94" s="313">
        <v>2018</v>
      </c>
      <c r="AU94" s="314">
        <f t="shared" si="17"/>
        <v>26.765999999999998</v>
      </c>
      <c r="AV94" s="314">
        <f t="shared" si="17"/>
        <v>32.997999999999998</v>
      </c>
      <c r="AW94" s="314">
        <f t="shared" si="17"/>
        <v>36.914999999999999</v>
      </c>
      <c r="AX94" s="314">
        <f t="shared" si="17"/>
        <v>23.233000000000001</v>
      </c>
      <c r="AY94" s="314">
        <f t="shared" si="17"/>
        <v>22.427</v>
      </c>
      <c r="AZ94" s="314">
        <f t="shared" si="17"/>
        <v>21.812999999999999</v>
      </c>
      <c r="BA94" s="314">
        <f t="shared" si="17"/>
        <v>6.2430000000000003</v>
      </c>
      <c r="BB94" s="314">
        <f t="shared" si="17"/>
        <v>0</v>
      </c>
      <c r="BC94" s="314">
        <f t="shared" si="17"/>
        <v>0</v>
      </c>
      <c r="BD94" s="314">
        <f t="shared" si="17"/>
        <v>23.814</v>
      </c>
      <c r="BE94" s="314">
        <f t="shared" si="16"/>
        <v>33.090000000000003</v>
      </c>
      <c r="BF94" s="314">
        <f t="shared" si="15"/>
        <v>31.582999999999998</v>
      </c>
      <c r="BG94" s="315">
        <f t="shared" si="11"/>
        <v>21.612377163023677</v>
      </c>
    </row>
    <row r="95" spans="1:59" x14ac:dyDescent="0.25">
      <c r="AE95" s="147"/>
      <c r="AF95" s="157"/>
      <c r="AG95" s="157"/>
      <c r="AH95" s="157"/>
      <c r="AI95" s="157"/>
      <c r="AJ95" s="157"/>
      <c r="AK95" s="157"/>
      <c r="AL95" s="157"/>
      <c r="AM95" s="157"/>
      <c r="AN95" s="157"/>
      <c r="AO95" s="157"/>
      <c r="AP95" s="157"/>
      <c r="AQ95" s="157"/>
      <c r="AR95" s="149"/>
      <c r="AT95" s="147"/>
      <c r="AU95" s="148"/>
      <c r="AV95" s="148"/>
      <c r="AW95" s="148"/>
      <c r="AX95" s="148"/>
      <c r="AY95" s="148"/>
      <c r="AZ95" s="148"/>
      <c r="BA95" s="148"/>
      <c r="BB95" s="148"/>
      <c r="BC95" s="148"/>
      <c r="BD95" s="148"/>
      <c r="BE95" s="148"/>
      <c r="BF95" s="148"/>
      <c r="BG95" s="149"/>
    </row>
    <row r="96" spans="1:59" x14ac:dyDescent="0.25">
      <c r="A96" s="141"/>
      <c r="B96" s="142"/>
      <c r="C96" s="142"/>
      <c r="D96" s="142"/>
      <c r="E96" s="142"/>
      <c r="F96" s="142"/>
      <c r="G96" s="142"/>
      <c r="H96" s="142"/>
      <c r="I96" s="142"/>
      <c r="J96" s="142"/>
      <c r="K96" s="142"/>
      <c r="L96" s="142"/>
      <c r="M96" s="142"/>
      <c r="N96" s="142"/>
      <c r="P96" s="141"/>
      <c r="Q96" s="142"/>
      <c r="R96" s="142"/>
      <c r="S96" s="142"/>
      <c r="T96" s="142"/>
      <c r="U96" s="142"/>
      <c r="V96" s="142"/>
      <c r="W96" s="142"/>
      <c r="X96" s="142"/>
      <c r="Y96" s="142"/>
      <c r="Z96" s="142"/>
      <c r="AA96" s="142"/>
      <c r="AB96" s="142"/>
      <c r="AC96" s="142"/>
      <c r="AE96" s="151" t="s">
        <v>240</v>
      </c>
      <c r="AF96" s="152">
        <v>744</v>
      </c>
      <c r="AG96" s="152">
        <v>721</v>
      </c>
      <c r="AH96" s="152">
        <v>744</v>
      </c>
      <c r="AI96" s="152">
        <v>744</v>
      </c>
      <c r="AJ96" s="152">
        <v>696</v>
      </c>
      <c r="AK96" s="152">
        <v>743</v>
      </c>
      <c r="AL96" s="152">
        <v>720</v>
      </c>
      <c r="AM96" s="152">
        <v>744</v>
      </c>
      <c r="AN96" s="152">
        <v>720</v>
      </c>
      <c r="AO96" s="152">
        <v>744</v>
      </c>
      <c r="AP96" s="152">
        <v>744</v>
      </c>
      <c r="AQ96" s="152">
        <v>720</v>
      </c>
      <c r="AR96" s="161">
        <f>SUM(AF96:AQ96)</f>
        <v>8784</v>
      </c>
      <c r="AT96" s="151" t="s">
        <v>240</v>
      </c>
      <c r="AU96" s="152">
        <v>744</v>
      </c>
      <c r="AV96" s="152">
        <v>721</v>
      </c>
      <c r="AW96" s="152">
        <v>744</v>
      </c>
      <c r="AX96" s="152">
        <v>744</v>
      </c>
      <c r="AY96" s="152">
        <v>696</v>
      </c>
      <c r="AZ96" s="152">
        <v>743</v>
      </c>
      <c r="BA96" s="152">
        <v>720</v>
      </c>
      <c r="BB96" s="152">
        <v>744</v>
      </c>
      <c r="BC96" s="152">
        <v>720</v>
      </c>
      <c r="BD96" s="152">
        <v>744</v>
      </c>
      <c r="BE96" s="152">
        <v>744</v>
      </c>
      <c r="BF96" s="152">
        <v>720</v>
      </c>
      <c r="BG96" s="153">
        <f>SUM(AU96:BF96)</f>
        <v>8784</v>
      </c>
    </row>
    <row r="98" spans="13:61" x14ac:dyDescent="0.25">
      <c r="M98" s="294" t="s">
        <v>301</v>
      </c>
      <c r="N98" s="1">
        <f>AVERAGE(N5:N84)</f>
        <v>24.072642501992256</v>
      </c>
      <c r="AB98" s="294" t="s">
        <v>302</v>
      </c>
      <c r="AC98" s="1">
        <f>AVERAGE(AC65:AC94)</f>
        <v>24.471776411657558</v>
      </c>
      <c r="AQ98" t="s">
        <v>299</v>
      </c>
      <c r="AR98" s="293">
        <f>AVERAGE(AR5:AR84)</f>
        <v>24.396934421960374</v>
      </c>
      <c r="AT98" s="225"/>
      <c r="AU98" s="226"/>
      <c r="AV98" s="226"/>
      <c r="AW98" s="226"/>
      <c r="AX98" s="226"/>
      <c r="AY98" s="226"/>
      <c r="AZ98" s="226"/>
      <c r="BA98" s="226"/>
      <c r="BB98" s="226"/>
      <c r="BC98" s="226"/>
      <c r="BD98" s="226"/>
      <c r="BE98" s="226"/>
      <c r="BF98" s="226" t="s">
        <v>300</v>
      </c>
      <c r="BG98" s="292">
        <f>AVERAGE(BG65:BG94)</f>
        <v>24.812585705069822</v>
      </c>
      <c r="BH98" s="227"/>
      <c r="BI98" s="226"/>
    </row>
    <row r="99" spans="13:61" x14ac:dyDescent="0.25">
      <c r="AT99" s="226"/>
      <c r="AU99" s="228"/>
      <c r="AV99" s="228"/>
      <c r="AW99" s="228"/>
      <c r="AX99" s="228"/>
      <c r="AY99" s="228"/>
      <c r="AZ99" s="228"/>
      <c r="BA99" s="228"/>
      <c r="BB99" s="228"/>
      <c r="BC99" s="228"/>
      <c r="BD99" s="228"/>
      <c r="BE99" s="228"/>
      <c r="BF99" s="228"/>
      <c r="BG99" s="228"/>
      <c r="BH99" s="77"/>
      <c r="BI99" s="226"/>
    </row>
    <row r="100" spans="13:61" x14ac:dyDescent="0.25">
      <c r="AT100" s="226"/>
      <c r="AU100" s="228"/>
      <c r="AV100" s="228"/>
      <c r="AW100" s="228"/>
      <c r="AX100" s="228"/>
      <c r="AY100" s="228"/>
      <c r="AZ100" s="228"/>
      <c r="BA100" s="228"/>
      <c r="BB100" s="228"/>
      <c r="BC100" s="228"/>
      <c r="BD100" s="228"/>
      <c r="BE100" s="228"/>
      <c r="BF100" s="228"/>
      <c r="BG100" s="228"/>
      <c r="BH100" s="77"/>
      <c r="BI100" s="226"/>
    </row>
    <row r="101" spans="13:61" x14ac:dyDescent="0.25">
      <c r="AT101" s="226"/>
      <c r="AU101" s="228"/>
      <c r="AV101" s="228"/>
      <c r="AW101" s="228"/>
      <c r="AX101" s="228"/>
      <c r="AY101" s="228"/>
      <c r="AZ101" s="228"/>
      <c r="BA101" s="228"/>
      <c r="BB101" s="228"/>
      <c r="BC101" s="228"/>
      <c r="BD101" s="228"/>
      <c r="BE101" s="228"/>
      <c r="BF101" s="228"/>
      <c r="BG101" s="228"/>
      <c r="BH101" s="77"/>
      <c r="BI101" s="226"/>
    </row>
    <row r="102" spans="13:61" x14ac:dyDescent="0.25">
      <c r="AT102" s="226"/>
      <c r="AU102" s="228"/>
      <c r="AV102" s="228"/>
      <c r="AW102" s="228"/>
      <c r="AX102" s="228"/>
      <c r="AY102" s="228"/>
      <c r="AZ102" s="228"/>
      <c r="BA102" s="228"/>
      <c r="BB102" s="228"/>
      <c r="BC102" s="228"/>
      <c r="BD102" s="228"/>
      <c r="BE102" s="228"/>
      <c r="BF102" s="228"/>
      <c r="BG102" s="228"/>
      <c r="BH102" s="77"/>
      <c r="BI102" s="226"/>
    </row>
    <row r="103" spans="13:61" x14ac:dyDescent="0.25">
      <c r="AT103" s="226"/>
      <c r="AU103" s="228"/>
      <c r="AV103" s="228"/>
      <c r="AW103" s="228"/>
      <c r="AX103" s="228"/>
      <c r="AY103" s="228"/>
      <c r="AZ103" s="228"/>
      <c r="BA103" s="228"/>
      <c r="BB103" s="228"/>
      <c r="BC103" s="228"/>
      <c r="BD103" s="228"/>
      <c r="BE103" s="228"/>
      <c r="BF103" s="228"/>
      <c r="BG103" s="228"/>
      <c r="BH103" s="77"/>
      <c r="BI103" s="226"/>
    </row>
    <row r="104" spans="13:61" x14ac:dyDescent="0.25">
      <c r="AT104" s="226"/>
      <c r="AU104" s="228"/>
      <c r="AV104" s="228"/>
      <c r="AW104" s="228"/>
      <c r="AX104" s="228"/>
      <c r="AY104" s="228"/>
      <c r="AZ104" s="228"/>
      <c r="BA104" s="228"/>
      <c r="BB104" s="228"/>
      <c r="BC104" s="228"/>
      <c r="BD104" s="228"/>
      <c r="BE104" s="228"/>
      <c r="BF104" s="228"/>
      <c r="BG104" s="228"/>
      <c r="BH104" s="77"/>
      <c r="BI104" s="226"/>
    </row>
    <row r="105" spans="13:61" x14ac:dyDescent="0.25">
      <c r="AT105" s="226"/>
      <c r="AU105" s="228"/>
      <c r="AV105" s="228"/>
      <c r="AW105" s="228"/>
      <c r="AX105" s="228"/>
      <c r="AY105" s="228"/>
      <c r="AZ105" s="228"/>
      <c r="BA105" s="228"/>
      <c r="BB105" s="228"/>
      <c r="BC105" s="228"/>
      <c r="BD105" s="228"/>
      <c r="BE105" s="228"/>
      <c r="BF105" s="228"/>
      <c r="BG105" s="228"/>
      <c r="BH105" s="77"/>
      <c r="BI105" s="226"/>
    </row>
    <row r="106" spans="13:61" x14ac:dyDescent="0.25">
      <c r="AT106" s="226"/>
      <c r="AU106" s="228"/>
      <c r="AV106" s="228"/>
      <c r="AW106" s="228"/>
      <c r="AX106" s="228"/>
      <c r="AY106" s="228"/>
      <c r="AZ106" s="228"/>
      <c r="BA106" s="228"/>
      <c r="BB106" s="228"/>
      <c r="BC106" s="228"/>
      <c r="BD106" s="228"/>
      <c r="BE106" s="228"/>
      <c r="BF106" s="228"/>
      <c r="BG106" s="228"/>
      <c r="BH106" s="77"/>
      <c r="BI106" s="226"/>
    </row>
    <row r="107" spans="13:61" x14ac:dyDescent="0.25">
      <c r="AT107" s="226"/>
      <c r="AU107" s="228"/>
      <c r="AV107" s="228"/>
      <c r="AW107" s="228"/>
      <c r="AX107" s="228"/>
      <c r="AY107" s="228"/>
      <c r="AZ107" s="228"/>
      <c r="BA107" s="228"/>
      <c r="BB107" s="228"/>
      <c r="BC107" s="228"/>
      <c r="BD107" s="228"/>
      <c r="BE107" s="228"/>
      <c r="BF107" s="228"/>
      <c r="BG107" s="228"/>
      <c r="BH107" s="77"/>
      <c r="BI107" s="226"/>
    </row>
    <row r="108" spans="13:61" x14ac:dyDescent="0.25">
      <c r="AT108" s="226"/>
      <c r="AU108" s="228"/>
      <c r="AV108" s="228"/>
      <c r="AW108" s="228"/>
      <c r="AX108" s="228"/>
      <c r="AY108" s="228"/>
      <c r="AZ108" s="228"/>
      <c r="BA108" s="228"/>
      <c r="BB108" s="228"/>
      <c r="BC108" s="228"/>
      <c r="BD108" s="228"/>
      <c r="BE108" s="228"/>
      <c r="BF108" s="228"/>
      <c r="BG108" s="228"/>
      <c r="BH108" s="77"/>
      <c r="BI108" s="226"/>
    </row>
    <row r="109" spans="13:61" x14ac:dyDescent="0.25">
      <c r="AT109" s="226"/>
      <c r="AU109" s="226"/>
      <c r="AV109" s="226"/>
      <c r="AW109" s="226"/>
      <c r="AX109" s="226"/>
      <c r="AY109" s="226"/>
      <c r="AZ109" s="226"/>
      <c r="BA109" s="226"/>
      <c r="BB109" s="226"/>
      <c r="BC109" s="226"/>
      <c r="BD109" s="226"/>
      <c r="BE109" s="226"/>
      <c r="BF109" s="226"/>
      <c r="BG109" s="229"/>
      <c r="BH109" s="226"/>
      <c r="BI109" s="226"/>
    </row>
  </sheetData>
  <pageMargins left="0.7" right="0.7" top="0.75" bottom="0.75" header="0.3" footer="0.3"/>
  <pageSetup orientation="portrait" horizontalDpi="90" verticalDpi="9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I244"/>
  <sheetViews>
    <sheetView zoomScale="90" zoomScaleNormal="90" workbookViewId="0">
      <selection activeCell="BJ4" sqref="BJ4"/>
    </sheetView>
  </sheetViews>
  <sheetFormatPr defaultRowHeight="15" x14ac:dyDescent="0.25"/>
  <cols>
    <col min="1" max="1" width="9.140625" style="38"/>
    <col min="16" max="16" width="9.140625" style="38"/>
  </cols>
  <sheetData>
    <row r="1" spans="1:59" x14ac:dyDescent="0.25">
      <c r="B1" s="48"/>
      <c r="D1" s="51"/>
    </row>
    <row r="2" spans="1:59" x14ac:dyDescent="0.25">
      <c r="AF2" s="43" t="s">
        <v>35</v>
      </c>
      <c r="AS2" s="1"/>
      <c r="AU2" s="43" t="s">
        <v>35</v>
      </c>
    </row>
    <row r="3" spans="1:59" x14ac:dyDescent="0.25">
      <c r="B3" s="546" t="s">
        <v>418</v>
      </c>
      <c r="D3" s="547"/>
      <c r="Q3" s="38" t="s">
        <v>419</v>
      </c>
      <c r="S3" s="47"/>
      <c r="AE3" s="49"/>
      <c r="AF3" s="156" t="s">
        <v>434</v>
      </c>
      <c r="AG3" s="49"/>
      <c r="AH3" s="155"/>
      <c r="AI3" s="49"/>
      <c r="AJ3" s="49"/>
      <c r="AK3" s="49"/>
      <c r="AL3" s="49"/>
      <c r="AM3" s="49"/>
      <c r="AN3" s="154"/>
      <c r="AO3" s="49"/>
      <c r="AP3" s="49"/>
      <c r="AQ3" s="49"/>
      <c r="AR3" s="49"/>
      <c r="AU3" s="50" t="s">
        <v>419</v>
      </c>
      <c r="AV3" s="49"/>
      <c r="AW3" s="155"/>
      <c r="AX3" s="49"/>
      <c r="AY3" s="49"/>
      <c r="AZ3" s="49"/>
      <c r="BC3" s="154"/>
      <c r="BD3" s="49"/>
    </row>
    <row r="4" spans="1:59" x14ac:dyDescent="0.25">
      <c r="B4" s="50" t="s">
        <v>0</v>
      </c>
      <c r="C4" s="50" t="s">
        <v>1</v>
      </c>
      <c r="D4" s="50" t="s">
        <v>2</v>
      </c>
      <c r="E4" s="50" t="s">
        <v>3</v>
      </c>
      <c r="F4" s="50" t="s">
        <v>4</v>
      </c>
      <c r="G4" s="50" t="s">
        <v>5</v>
      </c>
      <c r="H4" s="50" t="s">
        <v>6</v>
      </c>
      <c r="I4" s="50" t="s">
        <v>7</v>
      </c>
      <c r="J4" s="50" t="s">
        <v>8</v>
      </c>
      <c r="K4" s="50" t="s">
        <v>9</v>
      </c>
      <c r="L4" s="50" t="s">
        <v>10</v>
      </c>
      <c r="M4" s="50" t="s">
        <v>11</v>
      </c>
      <c r="N4" s="295" t="s">
        <v>303</v>
      </c>
      <c r="Q4" s="50" t="s">
        <v>0</v>
      </c>
      <c r="R4" s="50" t="s">
        <v>1</v>
      </c>
      <c r="S4" s="50" t="s">
        <v>2</v>
      </c>
      <c r="T4" s="50" t="s">
        <v>3</v>
      </c>
      <c r="U4" s="50" t="s">
        <v>4</v>
      </c>
      <c r="V4" s="50" t="s">
        <v>5</v>
      </c>
      <c r="W4" s="50" t="s">
        <v>6</v>
      </c>
      <c r="X4" s="50" t="s">
        <v>7</v>
      </c>
      <c r="Y4" s="50" t="s">
        <v>8</v>
      </c>
      <c r="Z4" s="50" t="s">
        <v>9</v>
      </c>
      <c r="AA4" s="50" t="s">
        <v>10</v>
      </c>
      <c r="AB4" s="50" t="s">
        <v>11</v>
      </c>
      <c r="AC4" s="295" t="s">
        <v>303</v>
      </c>
      <c r="AE4" s="143"/>
      <c r="AF4" s="144" t="s">
        <v>0</v>
      </c>
      <c r="AG4" s="144" t="s">
        <v>1</v>
      </c>
      <c r="AH4" s="144" t="s">
        <v>2</v>
      </c>
      <c r="AI4" s="144" t="s">
        <v>3</v>
      </c>
      <c r="AJ4" s="144" t="s">
        <v>4</v>
      </c>
      <c r="AK4" s="144" t="s">
        <v>5</v>
      </c>
      <c r="AL4" s="145" t="s">
        <v>6</v>
      </c>
      <c r="AM4" s="145" t="s">
        <v>7</v>
      </c>
      <c r="AN4" s="145" t="s">
        <v>8</v>
      </c>
      <c r="AO4" s="145" t="s">
        <v>9</v>
      </c>
      <c r="AP4" s="145" t="s">
        <v>10</v>
      </c>
      <c r="AQ4" s="144" t="s">
        <v>11</v>
      </c>
      <c r="AR4" s="304" t="s">
        <v>303</v>
      </c>
      <c r="AT4" s="143"/>
      <c r="AU4" s="144" t="s">
        <v>0</v>
      </c>
      <c r="AV4" s="144" t="s">
        <v>1</v>
      </c>
      <c r="AW4" s="144" t="s">
        <v>2</v>
      </c>
      <c r="AX4" s="144" t="s">
        <v>3</v>
      </c>
      <c r="AY4" s="144" t="s">
        <v>4</v>
      </c>
      <c r="AZ4" s="144" t="s">
        <v>5</v>
      </c>
      <c r="BA4" s="145" t="s">
        <v>6</v>
      </c>
      <c r="BB4" s="145" t="s">
        <v>7</v>
      </c>
      <c r="BC4" s="145" t="s">
        <v>8</v>
      </c>
      <c r="BD4" s="145" t="s">
        <v>9</v>
      </c>
      <c r="BE4" s="145" t="s">
        <v>10</v>
      </c>
      <c r="BF4" s="145" t="s">
        <v>11</v>
      </c>
      <c r="BG4" s="146" t="s">
        <v>49</v>
      </c>
    </row>
    <row r="5" spans="1:59" x14ac:dyDescent="0.25">
      <c r="A5" s="38">
        <v>1929</v>
      </c>
      <c r="B5" s="534">
        <v>23.506</v>
      </c>
      <c r="C5" s="535">
        <v>34.427</v>
      </c>
      <c r="D5" s="535">
        <v>47.396999999999998</v>
      </c>
      <c r="E5" s="535">
        <v>43.658999999999999</v>
      </c>
      <c r="F5" s="535">
        <v>44.99</v>
      </c>
      <c r="G5" s="535">
        <v>37.985999999999997</v>
      </c>
      <c r="H5" s="535">
        <v>25.151</v>
      </c>
      <c r="I5" s="535">
        <v>29.100999999999999</v>
      </c>
      <c r="J5" s="535">
        <v>15.262</v>
      </c>
      <c r="K5" s="535">
        <v>34.686</v>
      </c>
      <c r="L5" s="535">
        <v>35.299999999999997</v>
      </c>
      <c r="M5" s="535">
        <v>30.009</v>
      </c>
      <c r="N5" s="296">
        <f>SUMPRODUCT(B5:M5,$AF$96:$AQ$96)/SUM($AU$96:$BF$96)</f>
        <v>33.440347146118711</v>
      </c>
      <c r="P5" s="305">
        <v>1929</v>
      </c>
      <c r="Q5" s="306"/>
      <c r="R5" s="306"/>
      <c r="S5" s="306"/>
      <c r="T5" s="306"/>
      <c r="U5" s="306"/>
      <c r="V5" s="306"/>
      <c r="W5" s="306"/>
      <c r="X5" s="306"/>
      <c r="Y5" s="306"/>
      <c r="Z5" s="306"/>
      <c r="AA5" s="306"/>
      <c r="AB5" s="306"/>
      <c r="AC5" s="307"/>
      <c r="AE5" s="147">
        <v>1929</v>
      </c>
      <c r="AF5" s="148">
        <f t="shared" ref="AF5:AQ5" si="0">MAX(B5, 0)</f>
        <v>23.506</v>
      </c>
      <c r="AG5" s="148">
        <f t="shared" si="0"/>
        <v>34.427</v>
      </c>
      <c r="AH5" s="148">
        <f t="shared" si="0"/>
        <v>47.396999999999998</v>
      </c>
      <c r="AI5" s="148">
        <f t="shared" si="0"/>
        <v>43.658999999999999</v>
      </c>
      <c r="AJ5" s="148">
        <f t="shared" si="0"/>
        <v>44.99</v>
      </c>
      <c r="AK5" s="148">
        <f t="shared" si="0"/>
        <v>37.985999999999997</v>
      </c>
      <c r="AL5" s="148">
        <f t="shared" si="0"/>
        <v>25.151</v>
      </c>
      <c r="AM5" s="148">
        <f t="shared" si="0"/>
        <v>29.100999999999999</v>
      </c>
      <c r="AN5" s="148">
        <f t="shared" si="0"/>
        <v>15.262</v>
      </c>
      <c r="AO5" s="148">
        <f t="shared" si="0"/>
        <v>34.686</v>
      </c>
      <c r="AP5" s="148">
        <f t="shared" si="0"/>
        <v>35.299999999999997</v>
      </c>
      <c r="AQ5" s="148">
        <f t="shared" si="0"/>
        <v>30.009</v>
      </c>
      <c r="AR5" s="150">
        <f>SUMPRODUCT(AF5:AQ5,$AF$96:$AQ$96)/SUM($AU$96:$BF$96)</f>
        <v>33.440347146118711</v>
      </c>
      <c r="AT5" s="147">
        <v>1929</v>
      </c>
      <c r="AU5" s="148">
        <f t="shared" ref="AU5:BF5" si="1">MAX(Q5, 0)</f>
        <v>0</v>
      </c>
      <c r="AV5" s="148">
        <f t="shared" si="1"/>
        <v>0</v>
      </c>
      <c r="AW5" s="148">
        <f t="shared" si="1"/>
        <v>0</v>
      </c>
      <c r="AX5" s="148">
        <f t="shared" si="1"/>
        <v>0</v>
      </c>
      <c r="AY5" s="148">
        <f t="shared" si="1"/>
        <v>0</v>
      </c>
      <c r="AZ5" s="148">
        <f t="shared" si="1"/>
        <v>0</v>
      </c>
      <c r="BA5" s="148">
        <f t="shared" si="1"/>
        <v>0</v>
      </c>
      <c r="BB5" s="148">
        <f t="shared" si="1"/>
        <v>0</v>
      </c>
      <c r="BC5" s="148">
        <f t="shared" si="1"/>
        <v>0</v>
      </c>
      <c r="BD5" s="148">
        <f t="shared" si="1"/>
        <v>0</v>
      </c>
      <c r="BE5" s="148">
        <f t="shared" si="1"/>
        <v>0</v>
      </c>
      <c r="BF5" s="148">
        <f t="shared" si="1"/>
        <v>0</v>
      </c>
      <c r="BG5" s="149"/>
    </row>
    <row r="6" spans="1:59" x14ac:dyDescent="0.25">
      <c r="A6" s="38">
        <v>1930</v>
      </c>
      <c r="B6" s="536">
        <v>31.114999999999998</v>
      </c>
      <c r="C6" s="537">
        <v>35.850999999999999</v>
      </c>
      <c r="D6" s="537">
        <v>46.671999999999997</v>
      </c>
      <c r="E6" s="537">
        <v>47.143000000000001</v>
      </c>
      <c r="F6" s="537">
        <v>46.392000000000003</v>
      </c>
      <c r="G6" s="537">
        <v>38.656999999999996</v>
      </c>
      <c r="H6" s="537">
        <v>26.902000000000001</v>
      </c>
      <c r="I6" s="537">
        <v>25.053000000000001</v>
      </c>
      <c r="J6" s="537">
        <v>23.135000000000002</v>
      </c>
      <c r="K6" s="537">
        <v>32.869999999999997</v>
      </c>
      <c r="L6" s="537">
        <v>36.526000000000003</v>
      </c>
      <c r="M6" s="537">
        <v>33.265999999999998</v>
      </c>
      <c r="N6" s="150">
        <f t="shared" ref="N6:N69" si="2">SUMPRODUCT(B6:M6,$AF$96:$AQ$96)/SUM($AU$96:$BF$96)</f>
        <v>35.267383789954337</v>
      </c>
      <c r="P6" s="308">
        <v>1930</v>
      </c>
      <c r="Q6" s="309"/>
      <c r="R6" s="309"/>
      <c r="S6" s="309"/>
      <c r="T6" s="309"/>
      <c r="U6" s="309"/>
      <c r="V6" s="309"/>
      <c r="W6" s="309"/>
      <c r="X6" s="309"/>
      <c r="Y6" s="309"/>
      <c r="Z6" s="309"/>
      <c r="AA6" s="309"/>
      <c r="AB6" s="309"/>
      <c r="AC6" s="310"/>
      <c r="AE6" s="147">
        <v>1930</v>
      </c>
      <c r="AF6" s="148">
        <f t="shared" ref="AF6:AF69" si="3">MAX(B6, 0)</f>
        <v>31.114999999999998</v>
      </c>
      <c r="AG6" s="148">
        <f t="shared" ref="AG6:AG69" si="4">MAX(C6, 0)</f>
        <v>35.850999999999999</v>
      </c>
      <c r="AH6" s="148">
        <f t="shared" ref="AH6:AH69" si="5">MAX(D6, 0)</f>
        <v>46.671999999999997</v>
      </c>
      <c r="AI6" s="148">
        <f t="shared" ref="AI6:AI69" si="6">MAX(E6, 0)</f>
        <v>47.143000000000001</v>
      </c>
      <c r="AJ6" s="148">
        <f t="shared" ref="AJ6:AJ69" si="7">MAX(F6, 0)</f>
        <v>46.392000000000003</v>
      </c>
      <c r="AK6" s="148">
        <f t="shared" ref="AK6:AK69" si="8">MAX(G6, 0)</f>
        <v>38.656999999999996</v>
      </c>
      <c r="AL6" s="148">
        <f t="shared" ref="AL6:AL69" si="9">MAX(H6, 0)</f>
        <v>26.902000000000001</v>
      </c>
      <c r="AM6" s="148">
        <f t="shared" ref="AM6:AM69" si="10">MAX(I6, 0)</f>
        <v>25.053000000000001</v>
      </c>
      <c r="AN6" s="148">
        <f t="shared" ref="AN6:AN69" si="11">MAX(J6, 0)</f>
        <v>23.135000000000002</v>
      </c>
      <c r="AO6" s="148">
        <f t="shared" ref="AO6:AO69" si="12">MAX(K6, 0)</f>
        <v>32.869999999999997</v>
      </c>
      <c r="AP6" s="148">
        <f t="shared" ref="AP6:AP69" si="13">MAX(L6, 0)</f>
        <v>36.526000000000003</v>
      </c>
      <c r="AQ6" s="148">
        <f t="shared" ref="AQ6:AQ69" si="14">MAX(M6, 0)</f>
        <v>33.265999999999998</v>
      </c>
      <c r="AR6" s="150">
        <f t="shared" ref="AR6:AR68" si="15">SUMPRODUCT(AF6:AQ6,$AF$96:$AQ$96)/SUM($AU$96:$BF$96)</f>
        <v>35.267383789954337</v>
      </c>
      <c r="AT6" s="147">
        <v>1930</v>
      </c>
      <c r="AU6" s="148">
        <f t="shared" ref="AU6:AU69" si="16">MAX(Q6, 0)</f>
        <v>0</v>
      </c>
      <c r="AV6" s="148">
        <f t="shared" ref="AV6:AV69" si="17">MAX(R6, 0)</f>
        <v>0</v>
      </c>
      <c r="AW6" s="148">
        <f t="shared" ref="AW6:AW69" si="18">MAX(S6, 0)</f>
        <v>0</v>
      </c>
      <c r="AX6" s="148">
        <f t="shared" ref="AX6:AX69" si="19">MAX(T6, 0)</f>
        <v>0</v>
      </c>
      <c r="AY6" s="148">
        <f t="shared" ref="AY6:AY69" si="20">MAX(U6, 0)</f>
        <v>0</v>
      </c>
      <c r="AZ6" s="148">
        <f t="shared" ref="AZ6:AZ69" si="21">MAX(V6, 0)</f>
        <v>0</v>
      </c>
      <c r="BA6" s="148">
        <f t="shared" ref="BA6:BA69" si="22">MAX(W6, 0)</f>
        <v>0</v>
      </c>
      <c r="BB6" s="148">
        <f t="shared" ref="BB6:BB69" si="23">MAX(X6, 0)</f>
        <v>0</v>
      </c>
      <c r="BC6" s="148">
        <f t="shared" ref="BC6:BC69" si="24">MAX(Y6, 0)</f>
        <v>0</v>
      </c>
      <c r="BD6" s="148">
        <f>MAX(Z6, 0)</f>
        <v>0</v>
      </c>
      <c r="BE6" s="148">
        <f t="shared" ref="BE6:BE69" si="25">MAX(AA6, 0)</f>
        <v>0</v>
      </c>
      <c r="BF6" s="148">
        <f t="shared" ref="BF6:BF69" si="26">MAX(AB6, 0)</f>
        <v>0</v>
      </c>
      <c r="BG6" s="149"/>
    </row>
    <row r="7" spans="1:59" x14ac:dyDescent="0.25">
      <c r="A7" s="38">
        <v>1931</v>
      </c>
      <c r="B7" s="536">
        <v>28.521999999999998</v>
      </c>
      <c r="C7" s="537">
        <v>32.755000000000003</v>
      </c>
      <c r="D7" s="537">
        <v>44.95</v>
      </c>
      <c r="E7" s="537">
        <v>45.268000000000001</v>
      </c>
      <c r="F7" s="537">
        <v>46.170999999999999</v>
      </c>
      <c r="G7" s="537">
        <v>37.417000000000002</v>
      </c>
      <c r="H7" s="537">
        <v>27.978999999999999</v>
      </c>
      <c r="I7" s="537">
        <v>27.274000000000001</v>
      </c>
      <c r="J7" s="537">
        <v>26.843</v>
      </c>
      <c r="K7" s="537">
        <v>35.18</v>
      </c>
      <c r="L7" s="537">
        <v>38.555</v>
      </c>
      <c r="M7" s="537">
        <v>35.226999999999997</v>
      </c>
      <c r="N7" s="150">
        <f t="shared" si="2"/>
        <v>35.476328082191785</v>
      </c>
      <c r="P7" s="308">
        <v>1931</v>
      </c>
      <c r="Q7" s="309"/>
      <c r="R7" s="309"/>
      <c r="S7" s="309"/>
      <c r="T7" s="309"/>
      <c r="U7" s="309"/>
      <c r="V7" s="309"/>
      <c r="W7" s="309"/>
      <c r="X7" s="309"/>
      <c r="Y7" s="309"/>
      <c r="Z7" s="309"/>
      <c r="AA7" s="309"/>
      <c r="AB7" s="309"/>
      <c r="AC7" s="310"/>
      <c r="AE7" s="147">
        <v>1931</v>
      </c>
      <c r="AF7" s="148">
        <f t="shared" si="3"/>
        <v>28.521999999999998</v>
      </c>
      <c r="AG7" s="148">
        <f t="shared" si="4"/>
        <v>32.755000000000003</v>
      </c>
      <c r="AH7" s="148">
        <f t="shared" si="5"/>
        <v>44.95</v>
      </c>
      <c r="AI7" s="148">
        <f t="shared" si="6"/>
        <v>45.268000000000001</v>
      </c>
      <c r="AJ7" s="148">
        <f t="shared" si="7"/>
        <v>46.170999999999999</v>
      </c>
      <c r="AK7" s="148">
        <f t="shared" si="8"/>
        <v>37.417000000000002</v>
      </c>
      <c r="AL7" s="148">
        <f t="shared" si="9"/>
        <v>27.978999999999999</v>
      </c>
      <c r="AM7" s="148">
        <f t="shared" si="10"/>
        <v>27.274000000000001</v>
      </c>
      <c r="AN7" s="148">
        <f t="shared" si="11"/>
        <v>26.843</v>
      </c>
      <c r="AO7" s="148">
        <f t="shared" si="12"/>
        <v>35.18</v>
      </c>
      <c r="AP7" s="148">
        <f t="shared" si="13"/>
        <v>38.555</v>
      </c>
      <c r="AQ7" s="148">
        <f t="shared" si="14"/>
        <v>35.226999999999997</v>
      </c>
      <c r="AR7" s="150">
        <f t="shared" si="15"/>
        <v>35.476328082191785</v>
      </c>
      <c r="AT7" s="147">
        <v>1931</v>
      </c>
      <c r="AU7" s="148">
        <f t="shared" si="16"/>
        <v>0</v>
      </c>
      <c r="AV7" s="148">
        <f t="shared" si="17"/>
        <v>0</v>
      </c>
      <c r="AW7" s="148">
        <f t="shared" si="18"/>
        <v>0</v>
      </c>
      <c r="AX7" s="148">
        <f t="shared" si="19"/>
        <v>0</v>
      </c>
      <c r="AY7" s="148">
        <f t="shared" si="20"/>
        <v>0</v>
      </c>
      <c r="AZ7" s="148">
        <f t="shared" si="21"/>
        <v>0</v>
      </c>
      <c r="BA7" s="148">
        <f t="shared" si="22"/>
        <v>0</v>
      </c>
      <c r="BB7" s="148">
        <f t="shared" si="23"/>
        <v>0</v>
      </c>
      <c r="BC7" s="148">
        <f t="shared" si="24"/>
        <v>0</v>
      </c>
      <c r="BD7" s="148">
        <f t="shared" ref="BD7:BD69" si="27">MAX(Z7, 0)</f>
        <v>0</v>
      </c>
      <c r="BE7" s="148">
        <f t="shared" si="25"/>
        <v>0</v>
      </c>
      <c r="BF7" s="148">
        <f t="shared" si="26"/>
        <v>0</v>
      </c>
      <c r="BG7" s="149"/>
    </row>
    <row r="8" spans="1:59" x14ac:dyDescent="0.25">
      <c r="A8" s="38">
        <v>1932</v>
      </c>
      <c r="B8" s="536">
        <v>26.72</v>
      </c>
      <c r="C8" s="537">
        <v>37.030999999999999</v>
      </c>
      <c r="D8" s="537">
        <v>47.938000000000002</v>
      </c>
      <c r="E8" s="537">
        <v>44.744</v>
      </c>
      <c r="F8" s="537">
        <v>59.234000000000002</v>
      </c>
      <c r="G8" s="537">
        <v>33.807000000000002</v>
      </c>
      <c r="H8" s="537">
        <v>11.175000000000001</v>
      </c>
      <c r="I8" s="537">
        <v>11.237</v>
      </c>
      <c r="J8" s="537">
        <v>4.0919999999999996</v>
      </c>
      <c r="K8" s="537">
        <v>32.058</v>
      </c>
      <c r="L8" s="537">
        <v>36.250999999999998</v>
      </c>
      <c r="M8" s="537">
        <v>35.957000000000001</v>
      </c>
      <c r="N8" s="150">
        <f t="shared" si="2"/>
        <v>31.566414611872148</v>
      </c>
      <c r="P8" s="308">
        <v>1932</v>
      </c>
      <c r="Q8" s="309"/>
      <c r="R8" s="309"/>
      <c r="S8" s="309"/>
      <c r="T8" s="309"/>
      <c r="U8" s="309"/>
      <c r="V8" s="309"/>
      <c r="W8" s="309"/>
      <c r="X8" s="309"/>
      <c r="Y8" s="309"/>
      <c r="Z8" s="309"/>
      <c r="AA8" s="309"/>
      <c r="AB8" s="309"/>
      <c r="AC8" s="310"/>
      <c r="AE8" s="147">
        <v>1932</v>
      </c>
      <c r="AF8" s="148">
        <f t="shared" si="3"/>
        <v>26.72</v>
      </c>
      <c r="AG8" s="148">
        <f t="shared" si="4"/>
        <v>37.030999999999999</v>
      </c>
      <c r="AH8" s="148">
        <f t="shared" si="5"/>
        <v>47.938000000000002</v>
      </c>
      <c r="AI8" s="148">
        <f t="shared" si="6"/>
        <v>44.744</v>
      </c>
      <c r="AJ8" s="148">
        <f t="shared" si="7"/>
        <v>59.234000000000002</v>
      </c>
      <c r="AK8" s="148">
        <f t="shared" si="8"/>
        <v>33.807000000000002</v>
      </c>
      <c r="AL8" s="148">
        <f t="shared" si="9"/>
        <v>11.175000000000001</v>
      </c>
      <c r="AM8" s="148">
        <f t="shared" si="10"/>
        <v>11.237</v>
      </c>
      <c r="AN8" s="148">
        <f t="shared" si="11"/>
        <v>4.0919999999999996</v>
      </c>
      <c r="AO8" s="148">
        <f t="shared" si="12"/>
        <v>32.058</v>
      </c>
      <c r="AP8" s="148">
        <f t="shared" si="13"/>
        <v>36.250999999999998</v>
      </c>
      <c r="AQ8" s="148">
        <f t="shared" si="14"/>
        <v>35.957000000000001</v>
      </c>
      <c r="AR8" s="150">
        <f t="shared" si="15"/>
        <v>31.566414611872148</v>
      </c>
      <c r="AT8" s="147">
        <v>1932</v>
      </c>
      <c r="AU8" s="148">
        <f t="shared" si="16"/>
        <v>0</v>
      </c>
      <c r="AV8" s="148">
        <f t="shared" si="17"/>
        <v>0</v>
      </c>
      <c r="AW8" s="148">
        <f t="shared" si="18"/>
        <v>0</v>
      </c>
      <c r="AX8" s="148">
        <f t="shared" si="19"/>
        <v>0</v>
      </c>
      <c r="AY8" s="148">
        <f t="shared" si="20"/>
        <v>0</v>
      </c>
      <c r="AZ8" s="148">
        <f t="shared" si="21"/>
        <v>0</v>
      </c>
      <c r="BA8" s="148">
        <f t="shared" si="22"/>
        <v>0</v>
      </c>
      <c r="BB8" s="148">
        <f t="shared" si="23"/>
        <v>0</v>
      </c>
      <c r="BC8" s="148">
        <f t="shared" si="24"/>
        <v>0</v>
      </c>
      <c r="BD8" s="148">
        <f t="shared" si="27"/>
        <v>0</v>
      </c>
      <c r="BE8" s="148">
        <f t="shared" si="25"/>
        <v>0</v>
      </c>
      <c r="BF8" s="148">
        <f t="shared" si="26"/>
        <v>0</v>
      </c>
      <c r="BG8" s="149"/>
    </row>
    <row r="9" spans="1:59" x14ac:dyDescent="0.25">
      <c r="A9" s="38">
        <v>1933</v>
      </c>
      <c r="B9" s="536">
        <v>26.684999999999999</v>
      </c>
      <c r="C9" s="537">
        <v>32.386000000000003</v>
      </c>
      <c r="D9" s="537">
        <v>40.052</v>
      </c>
      <c r="E9" s="537">
        <v>31.57</v>
      </c>
      <c r="F9" s="537">
        <v>32.287999999999997</v>
      </c>
      <c r="G9" s="537">
        <v>29.614999999999998</v>
      </c>
      <c r="H9" s="537">
        <v>19.991</v>
      </c>
      <c r="I9" s="537">
        <v>15.613</v>
      </c>
      <c r="J9" s="537">
        <v>-9.6059999999999999</v>
      </c>
      <c r="K9" s="537">
        <v>10.342000000000001</v>
      </c>
      <c r="L9" s="537">
        <v>23.645</v>
      </c>
      <c r="M9" s="537">
        <v>29.335999999999999</v>
      </c>
      <c r="N9" s="150">
        <f t="shared" si="2"/>
        <v>23.481017694063922</v>
      </c>
      <c r="P9" s="308">
        <v>1933</v>
      </c>
      <c r="Q9" s="309"/>
      <c r="R9" s="309"/>
      <c r="S9" s="309"/>
      <c r="T9" s="309"/>
      <c r="U9" s="309"/>
      <c r="V9" s="309"/>
      <c r="W9" s="309"/>
      <c r="X9" s="309"/>
      <c r="Y9" s="309"/>
      <c r="Z9" s="309"/>
      <c r="AA9" s="309"/>
      <c r="AB9" s="309"/>
      <c r="AC9" s="310"/>
      <c r="AE9" s="147">
        <v>1933</v>
      </c>
      <c r="AF9" s="148">
        <f t="shared" si="3"/>
        <v>26.684999999999999</v>
      </c>
      <c r="AG9" s="148">
        <f t="shared" si="4"/>
        <v>32.386000000000003</v>
      </c>
      <c r="AH9" s="148">
        <f t="shared" si="5"/>
        <v>40.052</v>
      </c>
      <c r="AI9" s="148">
        <f t="shared" si="6"/>
        <v>31.57</v>
      </c>
      <c r="AJ9" s="148">
        <f t="shared" si="7"/>
        <v>32.287999999999997</v>
      </c>
      <c r="AK9" s="148">
        <f t="shared" si="8"/>
        <v>29.614999999999998</v>
      </c>
      <c r="AL9" s="148">
        <f t="shared" si="9"/>
        <v>19.991</v>
      </c>
      <c r="AM9" s="148">
        <f t="shared" si="10"/>
        <v>15.613</v>
      </c>
      <c r="AN9" s="148">
        <f t="shared" si="11"/>
        <v>0</v>
      </c>
      <c r="AO9" s="148">
        <f t="shared" si="12"/>
        <v>10.342000000000001</v>
      </c>
      <c r="AP9" s="148">
        <f t="shared" si="13"/>
        <v>23.645</v>
      </c>
      <c r="AQ9" s="148">
        <f t="shared" si="14"/>
        <v>29.335999999999999</v>
      </c>
      <c r="AR9" s="150">
        <f t="shared" si="15"/>
        <v>24.270551940639265</v>
      </c>
      <c r="AT9" s="147">
        <v>1933</v>
      </c>
      <c r="AU9" s="148">
        <f t="shared" si="16"/>
        <v>0</v>
      </c>
      <c r="AV9" s="148">
        <f t="shared" si="17"/>
        <v>0</v>
      </c>
      <c r="AW9" s="148">
        <f t="shared" si="18"/>
        <v>0</v>
      </c>
      <c r="AX9" s="148">
        <f t="shared" si="19"/>
        <v>0</v>
      </c>
      <c r="AY9" s="148">
        <f t="shared" si="20"/>
        <v>0</v>
      </c>
      <c r="AZ9" s="148">
        <f t="shared" si="21"/>
        <v>0</v>
      </c>
      <c r="BA9" s="148">
        <f t="shared" si="22"/>
        <v>0</v>
      </c>
      <c r="BB9" s="148">
        <f t="shared" si="23"/>
        <v>0</v>
      </c>
      <c r="BC9" s="148">
        <f t="shared" si="24"/>
        <v>0</v>
      </c>
      <c r="BD9" s="148">
        <f t="shared" si="27"/>
        <v>0</v>
      </c>
      <c r="BE9" s="148">
        <f t="shared" si="25"/>
        <v>0</v>
      </c>
      <c r="BF9" s="148">
        <f t="shared" si="26"/>
        <v>0</v>
      </c>
      <c r="BG9" s="149"/>
    </row>
    <row r="10" spans="1:59" x14ac:dyDescent="0.25">
      <c r="A10" s="38">
        <v>1934</v>
      </c>
      <c r="B10" s="536">
        <v>17.805</v>
      </c>
      <c r="C10" s="537">
        <v>20.709</v>
      </c>
      <c r="D10" s="537">
        <v>24.428000000000001</v>
      </c>
      <c r="E10" s="537">
        <v>12.629</v>
      </c>
      <c r="F10" s="537">
        <v>23.332000000000001</v>
      </c>
      <c r="G10" s="537">
        <v>20.425999999999998</v>
      </c>
      <c r="H10" s="537">
        <v>5.3479999999999999</v>
      </c>
      <c r="I10" s="537">
        <v>9.718</v>
      </c>
      <c r="J10" s="537">
        <v>13.199</v>
      </c>
      <c r="K10" s="537">
        <v>38.975000000000001</v>
      </c>
      <c r="L10" s="537">
        <v>41.923999999999999</v>
      </c>
      <c r="M10" s="537">
        <v>37.334000000000003</v>
      </c>
      <c r="N10" s="150">
        <f t="shared" si="2"/>
        <v>22.175514497716897</v>
      </c>
      <c r="P10" s="308">
        <v>1934</v>
      </c>
      <c r="Q10" s="309"/>
      <c r="R10" s="309"/>
      <c r="S10" s="309"/>
      <c r="T10" s="309"/>
      <c r="U10" s="309"/>
      <c r="V10" s="309"/>
      <c r="W10" s="309"/>
      <c r="X10" s="309"/>
      <c r="Y10" s="309"/>
      <c r="Z10" s="309"/>
      <c r="AA10" s="309"/>
      <c r="AB10" s="309"/>
      <c r="AC10" s="310"/>
      <c r="AE10" s="147">
        <v>1934</v>
      </c>
      <c r="AF10" s="148">
        <f t="shared" si="3"/>
        <v>17.805</v>
      </c>
      <c r="AG10" s="148">
        <f t="shared" si="4"/>
        <v>20.709</v>
      </c>
      <c r="AH10" s="148">
        <f t="shared" si="5"/>
        <v>24.428000000000001</v>
      </c>
      <c r="AI10" s="148">
        <f t="shared" si="6"/>
        <v>12.629</v>
      </c>
      <c r="AJ10" s="148">
        <f t="shared" si="7"/>
        <v>23.332000000000001</v>
      </c>
      <c r="AK10" s="148">
        <f t="shared" si="8"/>
        <v>20.425999999999998</v>
      </c>
      <c r="AL10" s="148">
        <f t="shared" si="9"/>
        <v>5.3479999999999999</v>
      </c>
      <c r="AM10" s="148">
        <f t="shared" si="10"/>
        <v>9.718</v>
      </c>
      <c r="AN10" s="148">
        <f t="shared" si="11"/>
        <v>13.199</v>
      </c>
      <c r="AO10" s="148">
        <f t="shared" si="12"/>
        <v>38.975000000000001</v>
      </c>
      <c r="AP10" s="148">
        <f t="shared" si="13"/>
        <v>41.923999999999999</v>
      </c>
      <c r="AQ10" s="148">
        <f t="shared" si="14"/>
        <v>37.334000000000003</v>
      </c>
      <c r="AR10" s="150">
        <f t="shared" si="15"/>
        <v>22.175514497716897</v>
      </c>
      <c r="AT10" s="147">
        <v>1934</v>
      </c>
      <c r="AU10" s="148">
        <f t="shared" si="16"/>
        <v>0</v>
      </c>
      <c r="AV10" s="148">
        <f t="shared" si="17"/>
        <v>0</v>
      </c>
      <c r="AW10" s="148">
        <f t="shared" si="18"/>
        <v>0</v>
      </c>
      <c r="AX10" s="148">
        <f t="shared" si="19"/>
        <v>0</v>
      </c>
      <c r="AY10" s="148">
        <f t="shared" si="20"/>
        <v>0</v>
      </c>
      <c r="AZ10" s="148">
        <f t="shared" si="21"/>
        <v>0</v>
      </c>
      <c r="BA10" s="148">
        <f t="shared" si="22"/>
        <v>0</v>
      </c>
      <c r="BB10" s="148">
        <f t="shared" si="23"/>
        <v>0</v>
      </c>
      <c r="BC10" s="148">
        <f t="shared" si="24"/>
        <v>0</v>
      </c>
      <c r="BD10" s="148">
        <f t="shared" si="27"/>
        <v>0</v>
      </c>
      <c r="BE10" s="148">
        <f t="shared" si="25"/>
        <v>0</v>
      </c>
      <c r="BF10" s="148">
        <f t="shared" si="26"/>
        <v>0</v>
      </c>
      <c r="BG10" s="149"/>
    </row>
    <row r="11" spans="1:59" x14ac:dyDescent="0.25">
      <c r="A11" s="38">
        <v>1935</v>
      </c>
      <c r="B11" s="536">
        <v>28.309000000000001</v>
      </c>
      <c r="C11" s="537">
        <v>32.728999999999999</v>
      </c>
      <c r="D11" s="537">
        <v>40.985999999999997</v>
      </c>
      <c r="E11" s="537">
        <v>31.864999999999998</v>
      </c>
      <c r="F11" s="537">
        <v>31.146000000000001</v>
      </c>
      <c r="G11" s="537">
        <v>31.027000000000001</v>
      </c>
      <c r="H11" s="537">
        <v>21.876999999999999</v>
      </c>
      <c r="I11" s="537">
        <v>15.746</v>
      </c>
      <c r="J11" s="537">
        <v>12.012</v>
      </c>
      <c r="K11" s="537">
        <v>24.757999999999999</v>
      </c>
      <c r="L11" s="537">
        <v>32.764000000000003</v>
      </c>
      <c r="M11" s="537">
        <v>34.735999999999997</v>
      </c>
      <c r="N11" s="150">
        <f t="shared" si="2"/>
        <v>28.169544977168947</v>
      </c>
      <c r="P11" s="308">
        <v>1935</v>
      </c>
      <c r="Q11" s="309"/>
      <c r="R11" s="309"/>
      <c r="S11" s="309"/>
      <c r="T11" s="309"/>
      <c r="U11" s="309"/>
      <c r="V11" s="309"/>
      <c r="W11" s="309"/>
      <c r="X11" s="309"/>
      <c r="Y11" s="309"/>
      <c r="Z11" s="309"/>
      <c r="AA11" s="309"/>
      <c r="AB11" s="309"/>
      <c r="AC11" s="310"/>
      <c r="AE11" s="147">
        <v>1935</v>
      </c>
      <c r="AF11" s="148">
        <f t="shared" si="3"/>
        <v>28.309000000000001</v>
      </c>
      <c r="AG11" s="148">
        <f t="shared" si="4"/>
        <v>32.728999999999999</v>
      </c>
      <c r="AH11" s="148">
        <f t="shared" si="5"/>
        <v>40.985999999999997</v>
      </c>
      <c r="AI11" s="148">
        <f t="shared" si="6"/>
        <v>31.864999999999998</v>
      </c>
      <c r="AJ11" s="148">
        <f t="shared" si="7"/>
        <v>31.146000000000001</v>
      </c>
      <c r="AK11" s="148">
        <f t="shared" si="8"/>
        <v>31.027000000000001</v>
      </c>
      <c r="AL11" s="148">
        <f t="shared" si="9"/>
        <v>21.876999999999999</v>
      </c>
      <c r="AM11" s="148">
        <f t="shared" si="10"/>
        <v>15.746</v>
      </c>
      <c r="AN11" s="148">
        <f t="shared" si="11"/>
        <v>12.012</v>
      </c>
      <c r="AO11" s="148">
        <f t="shared" si="12"/>
        <v>24.757999999999999</v>
      </c>
      <c r="AP11" s="148">
        <f t="shared" si="13"/>
        <v>32.764000000000003</v>
      </c>
      <c r="AQ11" s="148">
        <f t="shared" si="14"/>
        <v>34.735999999999997</v>
      </c>
      <c r="AR11" s="150">
        <f t="shared" si="15"/>
        <v>28.169544977168947</v>
      </c>
      <c r="AT11" s="147">
        <v>1935</v>
      </c>
      <c r="AU11" s="148">
        <f t="shared" si="16"/>
        <v>0</v>
      </c>
      <c r="AV11" s="148">
        <f t="shared" si="17"/>
        <v>0</v>
      </c>
      <c r="AW11" s="148">
        <f t="shared" si="18"/>
        <v>0</v>
      </c>
      <c r="AX11" s="148">
        <f t="shared" si="19"/>
        <v>0</v>
      </c>
      <c r="AY11" s="148">
        <f t="shared" si="20"/>
        <v>0</v>
      </c>
      <c r="AZ11" s="148">
        <f t="shared" si="21"/>
        <v>0</v>
      </c>
      <c r="BA11" s="148">
        <f t="shared" si="22"/>
        <v>0</v>
      </c>
      <c r="BB11" s="148">
        <f t="shared" si="23"/>
        <v>0</v>
      </c>
      <c r="BC11" s="148">
        <f t="shared" si="24"/>
        <v>0</v>
      </c>
      <c r="BD11" s="148">
        <f t="shared" si="27"/>
        <v>0</v>
      </c>
      <c r="BE11" s="148">
        <f t="shared" si="25"/>
        <v>0</v>
      </c>
      <c r="BF11" s="148">
        <f t="shared" si="26"/>
        <v>0</v>
      </c>
      <c r="BG11" s="149"/>
    </row>
    <row r="12" spans="1:59" ht="15.75" thickBot="1" x14ac:dyDescent="0.3">
      <c r="A12" s="38">
        <v>1936</v>
      </c>
      <c r="B12" s="536">
        <v>23.466000000000001</v>
      </c>
      <c r="C12" s="537">
        <v>34.866</v>
      </c>
      <c r="D12" s="537">
        <v>47.335999999999999</v>
      </c>
      <c r="E12" s="537">
        <v>45.96</v>
      </c>
      <c r="F12" s="537">
        <v>52.484000000000002</v>
      </c>
      <c r="G12" s="537">
        <v>38.451999999999998</v>
      </c>
      <c r="H12" s="537">
        <v>21.913</v>
      </c>
      <c r="I12" s="537">
        <v>8.91</v>
      </c>
      <c r="J12" s="537">
        <v>7.3410000000000002</v>
      </c>
      <c r="K12" s="537">
        <v>29.692</v>
      </c>
      <c r="L12" s="537">
        <v>41.04</v>
      </c>
      <c r="M12" s="537">
        <v>35.082000000000001</v>
      </c>
      <c r="N12" s="150">
        <f t="shared" si="2"/>
        <v>32.126023515981728</v>
      </c>
      <c r="P12" s="308">
        <v>1936</v>
      </c>
      <c r="Q12" s="309"/>
      <c r="R12" s="309"/>
      <c r="S12" s="309"/>
      <c r="T12" s="309"/>
      <c r="U12" s="309"/>
      <c r="V12" s="309"/>
      <c r="W12" s="309"/>
      <c r="X12" s="309"/>
      <c r="Y12" s="309"/>
      <c r="Z12" s="309"/>
      <c r="AA12" s="309"/>
      <c r="AB12" s="309"/>
      <c r="AC12" s="310"/>
      <c r="AE12" s="147">
        <v>1936</v>
      </c>
      <c r="AF12" s="148">
        <f t="shared" si="3"/>
        <v>23.466000000000001</v>
      </c>
      <c r="AG12" s="148">
        <f t="shared" si="4"/>
        <v>34.866</v>
      </c>
      <c r="AH12" s="148">
        <f t="shared" si="5"/>
        <v>47.335999999999999</v>
      </c>
      <c r="AI12" s="148">
        <f t="shared" si="6"/>
        <v>45.96</v>
      </c>
      <c r="AJ12" s="148">
        <f t="shared" si="7"/>
        <v>52.484000000000002</v>
      </c>
      <c r="AK12" s="148">
        <f t="shared" si="8"/>
        <v>38.451999999999998</v>
      </c>
      <c r="AL12" s="148">
        <f t="shared" si="9"/>
        <v>21.913</v>
      </c>
      <c r="AM12" s="148">
        <f t="shared" si="10"/>
        <v>8.91</v>
      </c>
      <c r="AN12" s="148">
        <f t="shared" si="11"/>
        <v>7.3410000000000002</v>
      </c>
      <c r="AO12" s="148">
        <f t="shared" si="12"/>
        <v>29.692</v>
      </c>
      <c r="AP12" s="148">
        <f t="shared" si="13"/>
        <v>41.04</v>
      </c>
      <c r="AQ12" s="148">
        <f t="shared" si="14"/>
        <v>35.082000000000001</v>
      </c>
      <c r="AR12" s="150">
        <f t="shared" si="15"/>
        <v>32.126023515981728</v>
      </c>
      <c r="AT12" s="147">
        <v>1936</v>
      </c>
      <c r="AU12" s="148">
        <f t="shared" si="16"/>
        <v>0</v>
      </c>
      <c r="AV12" s="148">
        <f t="shared" si="17"/>
        <v>0</v>
      </c>
      <c r="AW12" s="148">
        <f t="shared" si="18"/>
        <v>0</v>
      </c>
      <c r="AX12" s="148">
        <f t="shared" si="19"/>
        <v>0</v>
      </c>
      <c r="AY12" s="148">
        <f t="shared" si="20"/>
        <v>0</v>
      </c>
      <c r="AZ12" s="148">
        <f t="shared" si="21"/>
        <v>0</v>
      </c>
      <c r="BA12" s="148">
        <f t="shared" si="22"/>
        <v>0</v>
      </c>
      <c r="BB12" s="148">
        <f t="shared" si="23"/>
        <v>0</v>
      </c>
      <c r="BC12" s="148">
        <f t="shared" si="24"/>
        <v>0</v>
      </c>
      <c r="BD12" s="148">
        <f t="shared" si="27"/>
        <v>0</v>
      </c>
      <c r="BE12" s="148">
        <f t="shared" si="25"/>
        <v>0</v>
      </c>
      <c r="BF12" s="148">
        <f t="shared" si="26"/>
        <v>0</v>
      </c>
      <c r="BG12" s="149"/>
    </row>
    <row r="13" spans="1:59" ht="15.75" thickBot="1" x14ac:dyDescent="0.3">
      <c r="A13" s="38">
        <v>1937</v>
      </c>
      <c r="B13" s="536">
        <v>27.442</v>
      </c>
      <c r="C13" s="537">
        <v>34.526000000000003</v>
      </c>
      <c r="D13" s="537">
        <v>47.232999999999997</v>
      </c>
      <c r="E13" s="537">
        <v>51.206000000000003</v>
      </c>
      <c r="F13" s="537">
        <v>61.398000000000003</v>
      </c>
      <c r="G13" s="537">
        <v>44.771999999999998</v>
      </c>
      <c r="H13" s="537">
        <v>29.222000000000001</v>
      </c>
      <c r="I13" s="537">
        <v>26.646000000000001</v>
      </c>
      <c r="J13" s="537">
        <v>19.425000000000001</v>
      </c>
      <c r="K13" s="537">
        <v>33.267000000000003</v>
      </c>
      <c r="L13" s="537">
        <v>39.445</v>
      </c>
      <c r="M13" s="537">
        <v>35.171999999999997</v>
      </c>
      <c r="N13" s="150">
        <f t="shared" si="2"/>
        <v>37.368241324200916</v>
      </c>
      <c r="P13" s="308">
        <v>1937</v>
      </c>
      <c r="Q13" s="309"/>
      <c r="R13" s="309"/>
      <c r="S13" s="309"/>
      <c r="T13" s="309"/>
      <c r="U13" s="309"/>
      <c r="V13" s="309"/>
      <c r="W13" s="309"/>
      <c r="X13" s="309"/>
      <c r="Y13" s="309"/>
      <c r="Z13" s="309"/>
      <c r="AA13" s="309"/>
      <c r="AB13" s="309"/>
      <c r="AC13" s="310"/>
      <c r="AE13" s="158">
        <v>1937</v>
      </c>
      <c r="AF13" s="159">
        <f t="shared" si="3"/>
        <v>27.442</v>
      </c>
      <c r="AG13" s="159">
        <f t="shared" si="4"/>
        <v>34.526000000000003</v>
      </c>
      <c r="AH13" s="159">
        <f t="shared" si="5"/>
        <v>47.232999999999997</v>
      </c>
      <c r="AI13" s="159">
        <f t="shared" si="6"/>
        <v>51.206000000000003</v>
      </c>
      <c r="AJ13" s="159">
        <f t="shared" si="7"/>
        <v>61.398000000000003</v>
      </c>
      <c r="AK13" s="159">
        <f t="shared" si="8"/>
        <v>44.771999999999998</v>
      </c>
      <c r="AL13" s="159">
        <f t="shared" si="9"/>
        <v>29.222000000000001</v>
      </c>
      <c r="AM13" s="159">
        <f t="shared" si="10"/>
        <v>26.646000000000001</v>
      </c>
      <c r="AN13" s="159">
        <f t="shared" si="11"/>
        <v>19.425000000000001</v>
      </c>
      <c r="AO13" s="159">
        <f t="shared" si="12"/>
        <v>33.267000000000003</v>
      </c>
      <c r="AP13" s="159">
        <f t="shared" si="13"/>
        <v>39.445</v>
      </c>
      <c r="AQ13" s="159">
        <f t="shared" si="14"/>
        <v>35.171999999999997</v>
      </c>
      <c r="AR13" s="160">
        <f t="shared" si="15"/>
        <v>37.368241324200916</v>
      </c>
      <c r="AT13" s="147">
        <v>1937</v>
      </c>
      <c r="AU13" s="148">
        <f t="shared" si="16"/>
        <v>0</v>
      </c>
      <c r="AV13" s="148">
        <f t="shared" si="17"/>
        <v>0</v>
      </c>
      <c r="AW13" s="148">
        <f t="shared" si="18"/>
        <v>0</v>
      </c>
      <c r="AX13" s="148">
        <f t="shared" si="19"/>
        <v>0</v>
      </c>
      <c r="AY13" s="148">
        <f t="shared" si="20"/>
        <v>0</v>
      </c>
      <c r="AZ13" s="148">
        <f t="shared" si="21"/>
        <v>0</v>
      </c>
      <c r="BA13" s="148">
        <f t="shared" si="22"/>
        <v>0</v>
      </c>
      <c r="BB13" s="148">
        <f t="shared" si="23"/>
        <v>0</v>
      </c>
      <c r="BC13" s="148">
        <f t="shared" si="24"/>
        <v>0</v>
      </c>
      <c r="BD13" s="148">
        <f t="shared" si="27"/>
        <v>0</v>
      </c>
      <c r="BE13" s="148">
        <f t="shared" si="25"/>
        <v>0</v>
      </c>
      <c r="BF13" s="148">
        <f t="shared" si="26"/>
        <v>0</v>
      </c>
      <c r="BG13" s="149"/>
    </row>
    <row r="14" spans="1:59" x14ac:dyDescent="0.25">
      <c r="A14" s="38">
        <v>1938</v>
      </c>
      <c r="B14" s="536">
        <v>27.888000000000002</v>
      </c>
      <c r="C14" s="537">
        <v>33.185000000000002</v>
      </c>
      <c r="D14" s="537">
        <v>40.884999999999998</v>
      </c>
      <c r="E14" s="537">
        <v>28.81</v>
      </c>
      <c r="F14" s="537">
        <v>37.716999999999999</v>
      </c>
      <c r="G14" s="537">
        <v>26.318000000000001</v>
      </c>
      <c r="H14" s="537">
        <v>8.5530000000000008</v>
      </c>
      <c r="I14" s="537">
        <v>8.9339999999999993</v>
      </c>
      <c r="J14" s="537">
        <v>7.42</v>
      </c>
      <c r="K14" s="537">
        <v>23.135000000000002</v>
      </c>
      <c r="L14" s="537">
        <v>37.723999999999997</v>
      </c>
      <c r="M14" s="537">
        <v>32.558999999999997</v>
      </c>
      <c r="N14" s="150">
        <f t="shared" si="2"/>
        <v>26.061331849315071</v>
      </c>
      <c r="P14" s="308">
        <v>1938</v>
      </c>
      <c r="Q14" s="309"/>
      <c r="R14" s="309"/>
      <c r="S14" s="309"/>
      <c r="T14" s="309"/>
      <c r="U14" s="309"/>
      <c r="V14" s="309"/>
      <c r="W14" s="309"/>
      <c r="X14" s="309"/>
      <c r="Y14" s="309"/>
      <c r="Z14" s="309"/>
      <c r="AA14" s="309"/>
      <c r="AB14" s="309"/>
      <c r="AC14" s="310"/>
      <c r="AE14" s="147">
        <v>1938</v>
      </c>
      <c r="AF14" s="148">
        <f t="shared" si="3"/>
        <v>27.888000000000002</v>
      </c>
      <c r="AG14" s="148">
        <f t="shared" si="4"/>
        <v>33.185000000000002</v>
      </c>
      <c r="AH14" s="148">
        <f t="shared" si="5"/>
        <v>40.884999999999998</v>
      </c>
      <c r="AI14" s="148">
        <f t="shared" si="6"/>
        <v>28.81</v>
      </c>
      <c r="AJ14" s="148">
        <f t="shared" si="7"/>
        <v>37.716999999999999</v>
      </c>
      <c r="AK14" s="148">
        <f t="shared" si="8"/>
        <v>26.318000000000001</v>
      </c>
      <c r="AL14" s="148">
        <f t="shared" si="9"/>
        <v>8.5530000000000008</v>
      </c>
      <c r="AM14" s="148">
        <f t="shared" si="10"/>
        <v>8.9339999999999993</v>
      </c>
      <c r="AN14" s="148">
        <f t="shared" si="11"/>
        <v>7.42</v>
      </c>
      <c r="AO14" s="148">
        <f t="shared" si="12"/>
        <v>23.135000000000002</v>
      </c>
      <c r="AP14" s="148">
        <f t="shared" si="13"/>
        <v>37.723999999999997</v>
      </c>
      <c r="AQ14" s="148">
        <f t="shared" si="14"/>
        <v>32.558999999999997</v>
      </c>
      <c r="AR14" s="150">
        <f t="shared" si="15"/>
        <v>26.061331849315071</v>
      </c>
      <c r="AT14" s="147">
        <v>1938</v>
      </c>
      <c r="AU14" s="148">
        <f t="shared" si="16"/>
        <v>0</v>
      </c>
      <c r="AV14" s="148">
        <f t="shared" si="17"/>
        <v>0</v>
      </c>
      <c r="AW14" s="148">
        <f t="shared" si="18"/>
        <v>0</v>
      </c>
      <c r="AX14" s="148">
        <f t="shared" si="19"/>
        <v>0</v>
      </c>
      <c r="AY14" s="148">
        <f t="shared" si="20"/>
        <v>0</v>
      </c>
      <c r="AZ14" s="148">
        <f t="shared" si="21"/>
        <v>0</v>
      </c>
      <c r="BA14" s="148">
        <f t="shared" si="22"/>
        <v>0</v>
      </c>
      <c r="BB14" s="148">
        <f t="shared" si="23"/>
        <v>0</v>
      </c>
      <c r="BC14" s="148">
        <f t="shared" si="24"/>
        <v>0</v>
      </c>
      <c r="BD14" s="148">
        <f t="shared" si="27"/>
        <v>0</v>
      </c>
      <c r="BE14" s="148">
        <f t="shared" si="25"/>
        <v>0</v>
      </c>
      <c r="BF14" s="148">
        <f t="shared" si="26"/>
        <v>0</v>
      </c>
      <c r="BG14" s="149"/>
    </row>
    <row r="15" spans="1:59" x14ac:dyDescent="0.25">
      <c r="A15" s="38">
        <v>1939</v>
      </c>
      <c r="B15" s="536">
        <v>24.062000000000001</v>
      </c>
      <c r="C15" s="537">
        <v>31.981000000000002</v>
      </c>
      <c r="D15" s="537">
        <v>44.037999999999997</v>
      </c>
      <c r="E15" s="537">
        <v>38.384999999999998</v>
      </c>
      <c r="F15" s="537">
        <v>41.625999999999998</v>
      </c>
      <c r="G15" s="537">
        <v>35.950000000000003</v>
      </c>
      <c r="H15" s="537">
        <v>19.634</v>
      </c>
      <c r="I15" s="537">
        <v>17.943000000000001</v>
      </c>
      <c r="J15" s="537">
        <v>21.620999999999999</v>
      </c>
      <c r="K15" s="537">
        <v>31.161999999999999</v>
      </c>
      <c r="L15" s="537">
        <v>38.594999999999999</v>
      </c>
      <c r="M15" s="537">
        <v>33.512999999999998</v>
      </c>
      <c r="N15" s="150">
        <f t="shared" si="2"/>
        <v>31.51237705479452</v>
      </c>
      <c r="P15" s="308">
        <v>1939</v>
      </c>
      <c r="Q15" s="309"/>
      <c r="R15" s="309"/>
      <c r="S15" s="309"/>
      <c r="T15" s="309"/>
      <c r="U15" s="309"/>
      <c r="V15" s="309"/>
      <c r="W15" s="309"/>
      <c r="X15" s="309"/>
      <c r="Y15" s="309"/>
      <c r="Z15" s="309"/>
      <c r="AA15" s="309"/>
      <c r="AB15" s="309"/>
      <c r="AC15" s="310"/>
      <c r="AE15" s="147">
        <v>1939</v>
      </c>
      <c r="AF15" s="148">
        <f t="shared" si="3"/>
        <v>24.062000000000001</v>
      </c>
      <c r="AG15" s="148">
        <f t="shared" si="4"/>
        <v>31.981000000000002</v>
      </c>
      <c r="AH15" s="148">
        <f t="shared" si="5"/>
        <v>44.037999999999997</v>
      </c>
      <c r="AI15" s="148">
        <f t="shared" si="6"/>
        <v>38.384999999999998</v>
      </c>
      <c r="AJ15" s="148">
        <f t="shared" si="7"/>
        <v>41.625999999999998</v>
      </c>
      <c r="AK15" s="148">
        <f t="shared" si="8"/>
        <v>35.950000000000003</v>
      </c>
      <c r="AL15" s="148">
        <f t="shared" si="9"/>
        <v>19.634</v>
      </c>
      <c r="AM15" s="148">
        <f t="shared" si="10"/>
        <v>17.943000000000001</v>
      </c>
      <c r="AN15" s="148">
        <f t="shared" si="11"/>
        <v>21.620999999999999</v>
      </c>
      <c r="AO15" s="148">
        <f t="shared" si="12"/>
        <v>31.161999999999999</v>
      </c>
      <c r="AP15" s="148">
        <f t="shared" si="13"/>
        <v>38.594999999999999</v>
      </c>
      <c r="AQ15" s="148">
        <f t="shared" si="14"/>
        <v>33.512999999999998</v>
      </c>
      <c r="AR15" s="150">
        <f t="shared" si="15"/>
        <v>31.51237705479452</v>
      </c>
      <c r="AT15" s="147">
        <v>1939</v>
      </c>
      <c r="AU15" s="148">
        <f t="shared" si="16"/>
        <v>0</v>
      </c>
      <c r="AV15" s="148">
        <f t="shared" si="17"/>
        <v>0</v>
      </c>
      <c r="AW15" s="148">
        <f t="shared" si="18"/>
        <v>0</v>
      </c>
      <c r="AX15" s="148">
        <f t="shared" si="19"/>
        <v>0</v>
      </c>
      <c r="AY15" s="148">
        <f t="shared" si="20"/>
        <v>0</v>
      </c>
      <c r="AZ15" s="148">
        <f t="shared" si="21"/>
        <v>0</v>
      </c>
      <c r="BA15" s="148">
        <f t="shared" si="22"/>
        <v>0</v>
      </c>
      <c r="BB15" s="148">
        <f t="shared" si="23"/>
        <v>0</v>
      </c>
      <c r="BC15" s="148">
        <f t="shared" si="24"/>
        <v>0</v>
      </c>
      <c r="BD15" s="148">
        <f t="shared" si="27"/>
        <v>0</v>
      </c>
      <c r="BE15" s="148">
        <f t="shared" si="25"/>
        <v>0</v>
      </c>
      <c r="BF15" s="148">
        <f t="shared" si="26"/>
        <v>0</v>
      </c>
      <c r="BG15" s="149"/>
    </row>
    <row r="16" spans="1:59" x14ac:dyDescent="0.25">
      <c r="A16" s="38">
        <v>1940</v>
      </c>
      <c r="B16" s="536">
        <v>28.826000000000001</v>
      </c>
      <c r="C16" s="537">
        <v>34.36</v>
      </c>
      <c r="D16" s="537">
        <v>45.893999999999998</v>
      </c>
      <c r="E16" s="537">
        <v>36.673000000000002</v>
      </c>
      <c r="F16" s="537">
        <v>43.412999999999997</v>
      </c>
      <c r="G16" s="537">
        <v>30.861999999999998</v>
      </c>
      <c r="H16" s="537">
        <v>18.113</v>
      </c>
      <c r="I16" s="537">
        <v>20.49</v>
      </c>
      <c r="J16" s="537">
        <v>24.027000000000001</v>
      </c>
      <c r="K16" s="537">
        <v>40.831000000000003</v>
      </c>
      <c r="L16" s="537">
        <v>43.289000000000001</v>
      </c>
      <c r="M16" s="537">
        <v>36.648000000000003</v>
      </c>
      <c r="N16" s="150">
        <f t="shared" si="2"/>
        <v>33.597163698630133</v>
      </c>
      <c r="P16" s="308">
        <v>1940</v>
      </c>
      <c r="Q16" s="309"/>
      <c r="R16" s="309"/>
      <c r="S16" s="309"/>
      <c r="T16" s="309"/>
      <c r="U16" s="309"/>
      <c r="V16" s="309"/>
      <c r="W16" s="309"/>
      <c r="X16" s="309"/>
      <c r="Y16" s="309"/>
      <c r="Z16" s="309"/>
      <c r="AA16" s="309"/>
      <c r="AB16" s="309"/>
      <c r="AC16" s="310"/>
      <c r="AE16" s="147">
        <v>1940</v>
      </c>
      <c r="AF16" s="148">
        <f t="shared" si="3"/>
        <v>28.826000000000001</v>
      </c>
      <c r="AG16" s="148">
        <f t="shared" si="4"/>
        <v>34.36</v>
      </c>
      <c r="AH16" s="148">
        <f t="shared" si="5"/>
        <v>45.893999999999998</v>
      </c>
      <c r="AI16" s="148">
        <f t="shared" si="6"/>
        <v>36.673000000000002</v>
      </c>
      <c r="AJ16" s="148">
        <f t="shared" si="7"/>
        <v>43.412999999999997</v>
      </c>
      <c r="AK16" s="148">
        <f t="shared" si="8"/>
        <v>30.861999999999998</v>
      </c>
      <c r="AL16" s="148">
        <f t="shared" si="9"/>
        <v>18.113</v>
      </c>
      <c r="AM16" s="148">
        <f t="shared" si="10"/>
        <v>20.49</v>
      </c>
      <c r="AN16" s="148">
        <f t="shared" si="11"/>
        <v>24.027000000000001</v>
      </c>
      <c r="AO16" s="148">
        <f t="shared" si="12"/>
        <v>40.831000000000003</v>
      </c>
      <c r="AP16" s="148">
        <f t="shared" si="13"/>
        <v>43.289000000000001</v>
      </c>
      <c r="AQ16" s="148">
        <f t="shared" si="14"/>
        <v>36.648000000000003</v>
      </c>
      <c r="AR16" s="150">
        <f t="shared" si="15"/>
        <v>33.597163698630133</v>
      </c>
      <c r="AT16" s="147">
        <v>1940</v>
      </c>
      <c r="AU16" s="148">
        <f t="shared" si="16"/>
        <v>0</v>
      </c>
      <c r="AV16" s="148">
        <f t="shared" si="17"/>
        <v>0</v>
      </c>
      <c r="AW16" s="148">
        <f t="shared" si="18"/>
        <v>0</v>
      </c>
      <c r="AX16" s="148">
        <f t="shared" si="19"/>
        <v>0</v>
      </c>
      <c r="AY16" s="148">
        <f t="shared" si="20"/>
        <v>0</v>
      </c>
      <c r="AZ16" s="148">
        <f t="shared" si="21"/>
        <v>0</v>
      </c>
      <c r="BA16" s="148">
        <f t="shared" si="22"/>
        <v>0</v>
      </c>
      <c r="BB16" s="148">
        <f t="shared" si="23"/>
        <v>0</v>
      </c>
      <c r="BC16" s="148">
        <f t="shared" si="24"/>
        <v>0</v>
      </c>
      <c r="BD16" s="148">
        <f t="shared" si="27"/>
        <v>0</v>
      </c>
      <c r="BE16" s="148">
        <f t="shared" si="25"/>
        <v>0</v>
      </c>
      <c r="BF16" s="148">
        <f t="shared" si="26"/>
        <v>0</v>
      </c>
      <c r="BG16" s="149"/>
    </row>
    <row r="17" spans="1:59" x14ac:dyDescent="0.25">
      <c r="A17" s="38">
        <v>1941</v>
      </c>
      <c r="B17" s="536">
        <v>27.300999999999998</v>
      </c>
      <c r="C17" s="537">
        <v>32.57</v>
      </c>
      <c r="D17" s="537">
        <v>43.021000000000001</v>
      </c>
      <c r="E17" s="537">
        <v>45.957999999999998</v>
      </c>
      <c r="F17" s="537">
        <v>49.118000000000002</v>
      </c>
      <c r="G17" s="537">
        <v>38.691000000000003</v>
      </c>
      <c r="H17" s="537">
        <v>28.26</v>
      </c>
      <c r="I17" s="537">
        <v>27.649000000000001</v>
      </c>
      <c r="J17" s="537">
        <v>24.318999999999999</v>
      </c>
      <c r="K17" s="537">
        <v>40.414000000000001</v>
      </c>
      <c r="L17" s="537">
        <v>41.664000000000001</v>
      </c>
      <c r="M17" s="537">
        <v>36.704000000000001</v>
      </c>
      <c r="N17" s="150">
        <f t="shared" si="2"/>
        <v>36.263772488584472</v>
      </c>
      <c r="P17" s="308">
        <v>1941</v>
      </c>
      <c r="Q17" s="309"/>
      <c r="R17" s="309"/>
      <c r="S17" s="309"/>
      <c r="T17" s="309"/>
      <c r="U17" s="309"/>
      <c r="V17" s="309"/>
      <c r="W17" s="309"/>
      <c r="X17" s="309"/>
      <c r="Y17" s="309"/>
      <c r="Z17" s="309"/>
      <c r="AA17" s="309"/>
      <c r="AB17" s="309"/>
      <c r="AC17" s="310"/>
      <c r="AE17" s="147">
        <v>1941</v>
      </c>
      <c r="AF17" s="148">
        <f t="shared" si="3"/>
        <v>27.300999999999998</v>
      </c>
      <c r="AG17" s="148">
        <f t="shared" si="4"/>
        <v>32.57</v>
      </c>
      <c r="AH17" s="148">
        <f t="shared" si="5"/>
        <v>43.021000000000001</v>
      </c>
      <c r="AI17" s="148">
        <f t="shared" si="6"/>
        <v>45.957999999999998</v>
      </c>
      <c r="AJ17" s="148">
        <f t="shared" si="7"/>
        <v>49.118000000000002</v>
      </c>
      <c r="AK17" s="148">
        <f t="shared" si="8"/>
        <v>38.691000000000003</v>
      </c>
      <c r="AL17" s="148">
        <f t="shared" si="9"/>
        <v>28.26</v>
      </c>
      <c r="AM17" s="148">
        <f t="shared" si="10"/>
        <v>27.649000000000001</v>
      </c>
      <c r="AN17" s="148">
        <f t="shared" si="11"/>
        <v>24.318999999999999</v>
      </c>
      <c r="AO17" s="148">
        <f t="shared" si="12"/>
        <v>40.414000000000001</v>
      </c>
      <c r="AP17" s="148">
        <f t="shared" si="13"/>
        <v>41.664000000000001</v>
      </c>
      <c r="AQ17" s="148">
        <f t="shared" si="14"/>
        <v>36.704000000000001</v>
      </c>
      <c r="AR17" s="150">
        <f t="shared" si="15"/>
        <v>36.263772488584472</v>
      </c>
      <c r="AT17" s="147">
        <v>1941</v>
      </c>
      <c r="AU17" s="148">
        <f t="shared" si="16"/>
        <v>0</v>
      </c>
      <c r="AV17" s="148">
        <f t="shared" si="17"/>
        <v>0</v>
      </c>
      <c r="AW17" s="148">
        <f t="shared" si="18"/>
        <v>0</v>
      </c>
      <c r="AX17" s="148">
        <f t="shared" si="19"/>
        <v>0</v>
      </c>
      <c r="AY17" s="148">
        <f t="shared" si="20"/>
        <v>0</v>
      </c>
      <c r="AZ17" s="148">
        <f t="shared" si="21"/>
        <v>0</v>
      </c>
      <c r="BA17" s="148">
        <f t="shared" si="22"/>
        <v>0</v>
      </c>
      <c r="BB17" s="148">
        <f t="shared" si="23"/>
        <v>0</v>
      </c>
      <c r="BC17" s="148">
        <f t="shared" si="24"/>
        <v>0</v>
      </c>
      <c r="BD17" s="148">
        <f t="shared" si="27"/>
        <v>0</v>
      </c>
      <c r="BE17" s="148">
        <f t="shared" si="25"/>
        <v>0</v>
      </c>
      <c r="BF17" s="148">
        <f t="shared" si="26"/>
        <v>0</v>
      </c>
      <c r="BG17" s="149"/>
    </row>
    <row r="18" spans="1:59" x14ac:dyDescent="0.25">
      <c r="A18" s="38">
        <v>1942</v>
      </c>
      <c r="B18" s="536">
        <v>26.327000000000002</v>
      </c>
      <c r="C18" s="537">
        <v>33.570999999999998</v>
      </c>
      <c r="D18" s="537">
        <v>35.222000000000001</v>
      </c>
      <c r="E18" s="537">
        <v>33.536000000000001</v>
      </c>
      <c r="F18" s="537">
        <v>39.892000000000003</v>
      </c>
      <c r="G18" s="537">
        <v>39.456000000000003</v>
      </c>
      <c r="H18" s="537">
        <v>22.428000000000001</v>
      </c>
      <c r="I18" s="537">
        <v>24.709</v>
      </c>
      <c r="J18" s="537">
        <v>8.5500000000000007</v>
      </c>
      <c r="K18" s="537">
        <v>23.716000000000001</v>
      </c>
      <c r="L18" s="537">
        <v>33.220999999999997</v>
      </c>
      <c r="M18" s="537">
        <v>34.999000000000002</v>
      </c>
      <c r="N18" s="150">
        <f t="shared" si="2"/>
        <v>29.602651484018267</v>
      </c>
      <c r="P18" s="308">
        <v>1942</v>
      </c>
      <c r="Q18" s="309"/>
      <c r="R18" s="309"/>
      <c r="S18" s="309"/>
      <c r="T18" s="309"/>
      <c r="U18" s="309"/>
      <c r="V18" s="309"/>
      <c r="W18" s="309"/>
      <c r="X18" s="309"/>
      <c r="Y18" s="309"/>
      <c r="Z18" s="309"/>
      <c r="AA18" s="309"/>
      <c r="AB18" s="309"/>
      <c r="AC18" s="310"/>
      <c r="AE18" s="147">
        <v>1942</v>
      </c>
      <c r="AF18" s="148">
        <f t="shared" si="3"/>
        <v>26.327000000000002</v>
      </c>
      <c r="AG18" s="148">
        <f>MAX(C18, 0)</f>
        <v>33.570999999999998</v>
      </c>
      <c r="AH18" s="148">
        <f t="shared" si="5"/>
        <v>35.222000000000001</v>
      </c>
      <c r="AI18" s="148">
        <f t="shared" si="6"/>
        <v>33.536000000000001</v>
      </c>
      <c r="AJ18" s="148">
        <f t="shared" si="7"/>
        <v>39.892000000000003</v>
      </c>
      <c r="AK18" s="148">
        <f t="shared" si="8"/>
        <v>39.456000000000003</v>
      </c>
      <c r="AL18" s="148">
        <f t="shared" si="9"/>
        <v>22.428000000000001</v>
      </c>
      <c r="AM18" s="148">
        <f t="shared" si="10"/>
        <v>24.709</v>
      </c>
      <c r="AN18" s="148">
        <f t="shared" si="11"/>
        <v>8.5500000000000007</v>
      </c>
      <c r="AO18" s="148">
        <f t="shared" si="12"/>
        <v>23.716000000000001</v>
      </c>
      <c r="AP18" s="148">
        <f t="shared" si="13"/>
        <v>33.220999999999997</v>
      </c>
      <c r="AQ18" s="148">
        <f t="shared" si="14"/>
        <v>34.999000000000002</v>
      </c>
      <c r="AR18" s="150">
        <f t="shared" si="15"/>
        <v>29.602651484018267</v>
      </c>
      <c r="AT18" s="147">
        <v>1942</v>
      </c>
      <c r="AU18" s="148">
        <f t="shared" si="16"/>
        <v>0</v>
      </c>
      <c r="AV18" s="148">
        <f t="shared" si="17"/>
        <v>0</v>
      </c>
      <c r="AW18" s="148">
        <f t="shared" si="18"/>
        <v>0</v>
      </c>
      <c r="AX18" s="148">
        <f t="shared" si="19"/>
        <v>0</v>
      </c>
      <c r="AY18" s="148">
        <f t="shared" si="20"/>
        <v>0</v>
      </c>
      <c r="AZ18" s="148">
        <f t="shared" si="21"/>
        <v>0</v>
      </c>
      <c r="BA18" s="148">
        <f t="shared" si="22"/>
        <v>0</v>
      </c>
      <c r="BB18" s="148">
        <f t="shared" si="23"/>
        <v>0</v>
      </c>
      <c r="BC18" s="148">
        <f t="shared" si="24"/>
        <v>0</v>
      </c>
      <c r="BD18" s="148">
        <f t="shared" si="27"/>
        <v>0</v>
      </c>
      <c r="BE18" s="148">
        <f t="shared" si="25"/>
        <v>0</v>
      </c>
      <c r="BF18" s="148">
        <f t="shared" si="26"/>
        <v>0</v>
      </c>
      <c r="BG18" s="149"/>
    </row>
    <row r="19" spans="1:59" x14ac:dyDescent="0.25">
      <c r="A19" s="38">
        <v>1943</v>
      </c>
      <c r="B19" s="536">
        <v>30.295000000000002</v>
      </c>
      <c r="C19" s="537">
        <v>35.24</v>
      </c>
      <c r="D19" s="537">
        <v>44.43</v>
      </c>
      <c r="E19" s="537">
        <v>26.93</v>
      </c>
      <c r="F19" s="537">
        <v>30.312999999999999</v>
      </c>
      <c r="G19" s="537">
        <v>29.012</v>
      </c>
      <c r="H19" s="537">
        <v>-2.3170000000000002</v>
      </c>
      <c r="I19" s="537">
        <v>7.9749999999999996</v>
      </c>
      <c r="J19" s="537">
        <v>-0.13600000000000001</v>
      </c>
      <c r="K19" s="537">
        <v>11.090999999999999</v>
      </c>
      <c r="L19" s="537">
        <v>31.931000000000001</v>
      </c>
      <c r="M19" s="537">
        <v>34.238999999999997</v>
      </c>
      <c r="N19" s="150">
        <f t="shared" si="2"/>
        <v>23.264075342465748</v>
      </c>
      <c r="P19" s="308">
        <v>1943</v>
      </c>
      <c r="Q19" s="309"/>
      <c r="R19" s="309"/>
      <c r="S19" s="309"/>
      <c r="T19" s="309"/>
      <c r="U19" s="309"/>
      <c r="V19" s="309"/>
      <c r="W19" s="309"/>
      <c r="X19" s="309"/>
      <c r="Y19" s="309"/>
      <c r="Z19" s="309"/>
      <c r="AA19" s="309"/>
      <c r="AB19" s="309"/>
      <c r="AC19" s="310"/>
      <c r="AE19" s="147">
        <v>1943</v>
      </c>
      <c r="AF19" s="148">
        <f t="shared" si="3"/>
        <v>30.295000000000002</v>
      </c>
      <c r="AG19" s="148">
        <f t="shared" si="4"/>
        <v>35.24</v>
      </c>
      <c r="AH19" s="148">
        <f t="shared" si="5"/>
        <v>44.43</v>
      </c>
      <c r="AI19" s="148">
        <f t="shared" si="6"/>
        <v>26.93</v>
      </c>
      <c r="AJ19" s="148">
        <f t="shared" si="7"/>
        <v>30.312999999999999</v>
      </c>
      <c r="AK19" s="148">
        <f t="shared" si="8"/>
        <v>29.012</v>
      </c>
      <c r="AL19" s="148">
        <f t="shared" si="9"/>
        <v>0</v>
      </c>
      <c r="AM19" s="148">
        <f t="shared" si="10"/>
        <v>7.9749999999999996</v>
      </c>
      <c r="AN19" s="148">
        <f t="shared" si="11"/>
        <v>0</v>
      </c>
      <c r="AO19" s="148">
        <f t="shared" si="12"/>
        <v>11.090999999999999</v>
      </c>
      <c r="AP19" s="148">
        <f t="shared" si="13"/>
        <v>31.931000000000001</v>
      </c>
      <c r="AQ19" s="148">
        <f t="shared" si="14"/>
        <v>34.238999999999997</v>
      </c>
      <c r="AR19" s="150">
        <f t="shared" si="15"/>
        <v>23.465691780821913</v>
      </c>
      <c r="AT19" s="147">
        <v>1943</v>
      </c>
      <c r="AU19" s="148">
        <f t="shared" si="16"/>
        <v>0</v>
      </c>
      <c r="AV19" s="148">
        <f t="shared" si="17"/>
        <v>0</v>
      </c>
      <c r="AW19" s="148">
        <f t="shared" si="18"/>
        <v>0</v>
      </c>
      <c r="AX19" s="148">
        <f t="shared" si="19"/>
        <v>0</v>
      </c>
      <c r="AY19" s="148">
        <f t="shared" si="20"/>
        <v>0</v>
      </c>
      <c r="AZ19" s="148">
        <f t="shared" si="21"/>
        <v>0</v>
      </c>
      <c r="BA19" s="148">
        <f t="shared" si="22"/>
        <v>0</v>
      </c>
      <c r="BB19" s="148">
        <f t="shared" si="23"/>
        <v>0</v>
      </c>
      <c r="BC19" s="148">
        <f t="shared" si="24"/>
        <v>0</v>
      </c>
      <c r="BD19" s="148">
        <f t="shared" si="27"/>
        <v>0</v>
      </c>
      <c r="BE19" s="148">
        <f t="shared" si="25"/>
        <v>0</v>
      </c>
      <c r="BF19" s="148">
        <f t="shared" si="26"/>
        <v>0</v>
      </c>
      <c r="BG19" s="149"/>
    </row>
    <row r="20" spans="1:59" x14ac:dyDescent="0.25">
      <c r="A20" s="38">
        <v>1944</v>
      </c>
      <c r="B20" s="536">
        <v>25.699000000000002</v>
      </c>
      <c r="C20" s="537">
        <v>31.419</v>
      </c>
      <c r="D20" s="537">
        <v>41.713999999999999</v>
      </c>
      <c r="E20" s="537">
        <v>41.063000000000002</v>
      </c>
      <c r="F20" s="537">
        <v>40.640999999999998</v>
      </c>
      <c r="G20" s="537">
        <v>35.347999999999999</v>
      </c>
      <c r="H20" s="537">
        <v>27.33</v>
      </c>
      <c r="I20" s="537">
        <v>27.204999999999998</v>
      </c>
      <c r="J20" s="537">
        <v>22.617000000000001</v>
      </c>
      <c r="K20" s="537">
        <v>36.598999999999997</v>
      </c>
      <c r="L20" s="537">
        <v>42.402999999999999</v>
      </c>
      <c r="M20" s="537">
        <v>34.569000000000003</v>
      </c>
      <c r="N20" s="150">
        <f t="shared" si="2"/>
        <v>33.881630936073059</v>
      </c>
      <c r="P20" s="308">
        <v>1944</v>
      </c>
      <c r="Q20" s="309"/>
      <c r="R20" s="309"/>
      <c r="S20" s="309"/>
      <c r="T20" s="309"/>
      <c r="U20" s="309"/>
      <c r="V20" s="309"/>
      <c r="W20" s="309"/>
      <c r="X20" s="309"/>
      <c r="Y20" s="309"/>
      <c r="Z20" s="309"/>
      <c r="AA20" s="309"/>
      <c r="AB20" s="309"/>
      <c r="AC20" s="310"/>
      <c r="AE20" s="147">
        <v>1944</v>
      </c>
      <c r="AF20" s="148">
        <f t="shared" si="3"/>
        <v>25.699000000000002</v>
      </c>
      <c r="AG20" s="148">
        <f t="shared" si="4"/>
        <v>31.419</v>
      </c>
      <c r="AH20" s="148">
        <f t="shared" si="5"/>
        <v>41.713999999999999</v>
      </c>
      <c r="AI20" s="148">
        <f t="shared" si="6"/>
        <v>41.063000000000002</v>
      </c>
      <c r="AJ20" s="148">
        <f t="shared" si="7"/>
        <v>40.640999999999998</v>
      </c>
      <c r="AK20" s="148">
        <f t="shared" si="8"/>
        <v>35.347999999999999</v>
      </c>
      <c r="AL20" s="148">
        <f t="shared" si="9"/>
        <v>27.33</v>
      </c>
      <c r="AM20" s="148">
        <f t="shared" si="10"/>
        <v>27.204999999999998</v>
      </c>
      <c r="AN20" s="148">
        <f t="shared" si="11"/>
        <v>22.617000000000001</v>
      </c>
      <c r="AO20" s="148">
        <f t="shared" si="12"/>
        <v>36.598999999999997</v>
      </c>
      <c r="AP20" s="148">
        <f t="shared" si="13"/>
        <v>42.402999999999999</v>
      </c>
      <c r="AQ20" s="148">
        <f t="shared" si="14"/>
        <v>34.569000000000003</v>
      </c>
      <c r="AR20" s="150">
        <f t="shared" si="15"/>
        <v>33.881630936073059</v>
      </c>
      <c r="AT20" s="147">
        <v>1944</v>
      </c>
      <c r="AU20" s="148">
        <f t="shared" si="16"/>
        <v>0</v>
      </c>
      <c r="AV20" s="148">
        <f t="shared" si="17"/>
        <v>0</v>
      </c>
      <c r="AW20" s="148">
        <f t="shared" si="18"/>
        <v>0</v>
      </c>
      <c r="AX20" s="148">
        <f t="shared" si="19"/>
        <v>0</v>
      </c>
      <c r="AY20" s="148">
        <f t="shared" si="20"/>
        <v>0</v>
      </c>
      <c r="AZ20" s="148">
        <f t="shared" si="21"/>
        <v>0</v>
      </c>
      <c r="BA20" s="148">
        <f t="shared" si="22"/>
        <v>0</v>
      </c>
      <c r="BB20" s="148">
        <f t="shared" si="23"/>
        <v>0</v>
      </c>
      <c r="BC20" s="148">
        <f t="shared" si="24"/>
        <v>0</v>
      </c>
      <c r="BD20" s="148">
        <f t="shared" si="27"/>
        <v>0</v>
      </c>
      <c r="BE20" s="148">
        <f t="shared" si="25"/>
        <v>0</v>
      </c>
      <c r="BF20" s="148">
        <f t="shared" si="26"/>
        <v>0</v>
      </c>
      <c r="BG20" s="149"/>
    </row>
    <row r="21" spans="1:59" x14ac:dyDescent="0.25">
      <c r="A21" s="38">
        <v>1945</v>
      </c>
      <c r="B21" s="536">
        <v>27.672000000000001</v>
      </c>
      <c r="C21" s="537">
        <v>39.692999999999998</v>
      </c>
      <c r="D21" s="537">
        <v>48.609000000000002</v>
      </c>
      <c r="E21" s="537">
        <v>47.933</v>
      </c>
      <c r="F21" s="537">
        <v>48.095999999999997</v>
      </c>
      <c r="G21" s="537">
        <v>40.012999999999998</v>
      </c>
      <c r="H21" s="537">
        <v>29.507999999999999</v>
      </c>
      <c r="I21" s="537">
        <v>20.245000000000001</v>
      </c>
      <c r="J21" s="537">
        <v>7.718</v>
      </c>
      <c r="K21" s="537">
        <v>35.433</v>
      </c>
      <c r="L21" s="537">
        <v>42.185000000000002</v>
      </c>
      <c r="M21" s="537">
        <v>37.045999999999999</v>
      </c>
      <c r="N21" s="150">
        <f t="shared" si="2"/>
        <v>35.316204566210047</v>
      </c>
      <c r="P21" s="308">
        <v>1945</v>
      </c>
      <c r="Q21" s="309"/>
      <c r="R21" s="309"/>
      <c r="S21" s="309"/>
      <c r="T21" s="309"/>
      <c r="U21" s="309"/>
      <c r="V21" s="309"/>
      <c r="W21" s="309"/>
      <c r="X21" s="309"/>
      <c r="Y21" s="309"/>
      <c r="Z21" s="309"/>
      <c r="AA21" s="309"/>
      <c r="AB21" s="309"/>
      <c r="AC21" s="310"/>
      <c r="AE21" s="147">
        <v>1945</v>
      </c>
      <c r="AF21" s="148">
        <f t="shared" si="3"/>
        <v>27.672000000000001</v>
      </c>
      <c r="AG21" s="148">
        <f t="shared" si="4"/>
        <v>39.692999999999998</v>
      </c>
      <c r="AH21" s="148">
        <f t="shared" si="5"/>
        <v>48.609000000000002</v>
      </c>
      <c r="AI21" s="148">
        <f t="shared" si="6"/>
        <v>47.933</v>
      </c>
      <c r="AJ21" s="148">
        <f t="shared" si="7"/>
        <v>48.095999999999997</v>
      </c>
      <c r="AK21" s="148">
        <f t="shared" si="8"/>
        <v>40.012999999999998</v>
      </c>
      <c r="AL21" s="148">
        <f t="shared" si="9"/>
        <v>29.507999999999999</v>
      </c>
      <c r="AM21" s="148">
        <f t="shared" si="10"/>
        <v>20.245000000000001</v>
      </c>
      <c r="AN21" s="148">
        <f t="shared" si="11"/>
        <v>7.718</v>
      </c>
      <c r="AO21" s="148">
        <f t="shared" si="12"/>
        <v>35.433</v>
      </c>
      <c r="AP21" s="148">
        <f t="shared" si="13"/>
        <v>42.185000000000002</v>
      </c>
      <c r="AQ21" s="148">
        <f t="shared" si="14"/>
        <v>37.045999999999999</v>
      </c>
      <c r="AR21" s="150">
        <f t="shared" si="15"/>
        <v>35.316204566210047</v>
      </c>
      <c r="AT21" s="147">
        <v>1945</v>
      </c>
      <c r="AU21" s="148">
        <f t="shared" si="16"/>
        <v>0</v>
      </c>
      <c r="AV21" s="148">
        <f t="shared" si="17"/>
        <v>0</v>
      </c>
      <c r="AW21" s="148">
        <f t="shared" si="18"/>
        <v>0</v>
      </c>
      <c r="AX21" s="148">
        <f t="shared" si="19"/>
        <v>0</v>
      </c>
      <c r="AY21" s="148">
        <f t="shared" si="20"/>
        <v>0</v>
      </c>
      <c r="AZ21" s="148">
        <f t="shared" si="21"/>
        <v>0</v>
      </c>
      <c r="BA21" s="148">
        <f t="shared" si="22"/>
        <v>0</v>
      </c>
      <c r="BB21" s="148">
        <f t="shared" si="23"/>
        <v>0</v>
      </c>
      <c r="BC21" s="148">
        <f t="shared" si="24"/>
        <v>0</v>
      </c>
      <c r="BD21" s="148">
        <f t="shared" si="27"/>
        <v>0</v>
      </c>
      <c r="BE21" s="148">
        <f t="shared" si="25"/>
        <v>0</v>
      </c>
      <c r="BF21" s="148">
        <f t="shared" si="26"/>
        <v>0</v>
      </c>
      <c r="BG21" s="149"/>
    </row>
    <row r="22" spans="1:59" x14ac:dyDescent="0.25">
      <c r="A22" s="38">
        <v>1946</v>
      </c>
      <c r="B22" s="536">
        <v>25.074000000000002</v>
      </c>
      <c r="C22" s="537">
        <v>33.284999999999997</v>
      </c>
      <c r="D22" s="537">
        <v>41.084000000000003</v>
      </c>
      <c r="E22" s="537">
        <v>33.970999999999997</v>
      </c>
      <c r="F22" s="537">
        <v>40.604999999999997</v>
      </c>
      <c r="G22" s="537">
        <v>29.722999999999999</v>
      </c>
      <c r="H22" s="537">
        <v>5.1479999999999997</v>
      </c>
      <c r="I22" s="537">
        <v>8.8889999999999993</v>
      </c>
      <c r="J22" s="537">
        <v>6.4139999999999997</v>
      </c>
      <c r="K22" s="537">
        <v>21.66</v>
      </c>
      <c r="L22" s="537">
        <v>30.661000000000001</v>
      </c>
      <c r="M22" s="537">
        <v>31.539000000000001</v>
      </c>
      <c r="N22" s="150">
        <f t="shared" si="2"/>
        <v>25.620795662100456</v>
      </c>
      <c r="P22" s="308">
        <v>1946</v>
      </c>
      <c r="Q22" s="309"/>
      <c r="R22" s="309"/>
      <c r="S22" s="309"/>
      <c r="T22" s="309"/>
      <c r="U22" s="309"/>
      <c r="V22" s="309"/>
      <c r="W22" s="309"/>
      <c r="X22" s="309"/>
      <c r="Y22" s="309"/>
      <c r="Z22" s="309"/>
      <c r="AA22" s="309"/>
      <c r="AB22" s="309"/>
      <c r="AC22" s="310"/>
      <c r="AE22" s="147">
        <v>1946</v>
      </c>
      <c r="AF22" s="148">
        <f t="shared" si="3"/>
        <v>25.074000000000002</v>
      </c>
      <c r="AG22" s="148">
        <f t="shared" si="4"/>
        <v>33.284999999999997</v>
      </c>
      <c r="AH22" s="148">
        <f t="shared" si="5"/>
        <v>41.084000000000003</v>
      </c>
      <c r="AI22" s="148">
        <f t="shared" si="6"/>
        <v>33.970999999999997</v>
      </c>
      <c r="AJ22" s="148">
        <f t="shared" si="7"/>
        <v>40.604999999999997</v>
      </c>
      <c r="AK22" s="148">
        <f t="shared" si="8"/>
        <v>29.722999999999999</v>
      </c>
      <c r="AL22" s="148">
        <f t="shared" si="9"/>
        <v>5.1479999999999997</v>
      </c>
      <c r="AM22" s="148">
        <f t="shared" si="10"/>
        <v>8.8889999999999993</v>
      </c>
      <c r="AN22" s="148">
        <f t="shared" si="11"/>
        <v>6.4139999999999997</v>
      </c>
      <c r="AO22" s="148">
        <f t="shared" si="12"/>
        <v>21.66</v>
      </c>
      <c r="AP22" s="148">
        <f t="shared" si="13"/>
        <v>30.661000000000001</v>
      </c>
      <c r="AQ22" s="148">
        <f t="shared" si="14"/>
        <v>31.539000000000001</v>
      </c>
      <c r="AR22" s="150">
        <f t="shared" si="15"/>
        <v>25.620795662100456</v>
      </c>
      <c r="AT22" s="147">
        <v>1946</v>
      </c>
      <c r="AU22" s="148">
        <f t="shared" si="16"/>
        <v>0</v>
      </c>
      <c r="AV22" s="148">
        <f t="shared" si="17"/>
        <v>0</v>
      </c>
      <c r="AW22" s="148">
        <f t="shared" si="18"/>
        <v>0</v>
      </c>
      <c r="AX22" s="148">
        <f t="shared" si="19"/>
        <v>0</v>
      </c>
      <c r="AY22" s="148">
        <f t="shared" si="20"/>
        <v>0</v>
      </c>
      <c r="AZ22" s="148">
        <f t="shared" si="21"/>
        <v>0</v>
      </c>
      <c r="BA22" s="148">
        <f t="shared" si="22"/>
        <v>0</v>
      </c>
      <c r="BB22" s="148">
        <f t="shared" si="23"/>
        <v>0</v>
      </c>
      <c r="BC22" s="148">
        <f t="shared" si="24"/>
        <v>0</v>
      </c>
      <c r="BD22" s="148">
        <f t="shared" si="27"/>
        <v>0</v>
      </c>
      <c r="BE22" s="148">
        <f t="shared" si="25"/>
        <v>0</v>
      </c>
      <c r="BF22" s="148">
        <f t="shared" si="26"/>
        <v>0</v>
      </c>
      <c r="BG22" s="149"/>
    </row>
    <row r="23" spans="1:59" x14ac:dyDescent="0.25">
      <c r="A23" s="38">
        <v>1947</v>
      </c>
      <c r="B23" s="536">
        <v>26.346</v>
      </c>
      <c r="C23" s="537">
        <v>30.795999999999999</v>
      </c>
      <c r="D23" s="537">
        <v>29.849</v>
      </c>
      <c r="E23" s="537">
        <v>26.263000000000002</v>
      </c>
      <c r="F23" s="537">
        <v>25.259</v>
      </c>
      <c r="G23" s="537">
        <v>24.209</v>
      </c>
      <c r="H23" s="537">
        <v>15.851000000000001</v>
      </c>
      <c r="I23" s="537">
        <v>12.135</v>
      </c>
      <c r="J23" s="537">
        <v>7.9969999999999999</v>
      </c>
      <c r="K23" s="537">
        <v>23.620999999999999</v>
      </c>
      <c r="L23" s="537">
        <v>32.265000000000001</v>
      </c>
      <c r="M23" s="537">
        <v>33.097000000000001</v>
      </c>
      <c r="N23" s="150">
        <f t="shared" si="2"/>
        <v>23.986532762557079</v>
      </c>
      <c r="P23" s="308">
        <v>1947</v>
      </c>
      <c r="Q23" s="309"/>
      <c r="R23" s="309"/>
      <c r="S23" s="309"/>
      <c r="T23" s="309"/>
      <c r="U23" s="309"/>
      <c r="V23" s="309"/>
      <c r="W23" s="309"/>
      <c r="X23" s="309"/>
      <c r="Y23" s="309"/>
      <c r="Z23" s="309"/>
      <c r="AA23" s="309"/>
      <c r="AB23" s="309"/>
      <c r="AC23" s="310"/>
      <c r="AE23" s="147">
        <v>1947</v>
      </c>
      <c r="AF23" s="148">
        <f t="shared" si="3"/>
        <v>26.346</v>
      </c>
      <c r="AG23" s="148">
        <f t="shared" si="4"/>
        <v>30.795999999999999</v>
      </c>
      <c r="AH23" s="148">
        <f t="shared" si="5"/>
        <v>29.849</v>
      </c>
      <c r="AI23" s="148">
        <f t="shared" si="6"/>
        <v>26.263000000000002</v>
      </c>
      <c r="AJ23" s="148">
        <f t="shared" si="7"/>
        <v>25.259</v>
      </c>
      <c r="AK23" s="148">
        <f t="shared" si="8"/>
        <v>24.209</v>
      </c>
      <c r="AL23" s="148">
        <f t="shared" si="9"/>
        <v>15.851000000000001</v>
      </c>
      <c r="AM23" s="148">
        <f t="shared" si="10"/>
        <v>12.135</v>
      </c>
      <c r="AN23" s="148">
        <f t="shared" si="11"/>
        <v>7.9969999999999999</v>
      </c>
      <c r="AO23" s="148">
        <f t="shared" si="12"/>
        <v>23.620999999999999</v>
      </c>
      <c r="AP23" s="148">
        <f t="shared" si="13"/>
        <v>32.265000000000001</v>
      </c>
      <c r="AQ23" s="148">
        <f t="shared" si="14"/>
        <v>33.097000000000001</v>
      </c>
      <c r="AR23" s="150">
        <f t="shared" si="15"/>
        <v>23.986532762557079</v>
      </c>
      <c r="AT23" s="147">
        <v>1947</v>
      </c>
      <c r="AU23" s="148">
        <f t="shared" si="16"/>
        <v>0</v>
      </c>
      <c r="AV23" s="148">
        <f t="shared" si="17"/>
        <v>0</v>
      </c>
      <c r="AW23" s="148">
        <f t="shared" si="18"/>
        <v>0</v>
      </c>
      <c r="AX23" s="148">
        <f t="shared" si="19"/>
        <v>0</v>
      </c>
      <c r="AY23" s="148">
        <f t="shared" si="20"/>
        <v>0</v>
      </c>
      <c r="AZ23" s="148">
        <f t="shared" si="21"/>
        <v>0</v>
      </c>
      <c r="BA23" s="148">
        <f t="shared" si="22"/>
        <v>0</v>
      </c>
      <c r="BB23" s="148">
        <f t="shared" si="23"/>
        <v>0</v>
      </c>
      <c r="BC23" s="148">
        <f t="shared" si="24"/>
        <v>0</v>
      </c>
      <c r="BD23" s="148">
        <f t="shared" si="27"/>
        <v>0</v>
      </c>
      <c r="BE23" s="148">
        <f t="shared" si="25"/>
        <v>0</v>
      </c>
      <c r="BF23" s="148">
        <f t="shared" si="26"/>
        <v>0</v>
      </c>
      <c r="BG23" s="149"/>
    </row>
    <row r="24" spans="1:59" x14ac:dyDescent="0.25">
      <c r="A24" s="38">
        <v>1948</v>
      </c>
      <c r="B24" s="536">
        <v>7.5739999999999998</v>
      </c>
      <c r="C24" s="537">
        <v>21.302</v>
      </c>
      <c r="D24" s="537">
        <v>33.450000000000003</v>
      </c>
      <c r="E24" s="537">
        <v>21.146999999999998</v>
      </c>
      <c r="F24" s="537">
        <v>30.276</v>
      </c>
      <c r="G24" s="537">
        <v>31.65</v>
      </c>
      <c r="H24" s="537">
        <v>10.718999999999999</v>
      </c>
      <c r="I24" s="537">
        <v>-3.3969999999999998</v>
      </c>
      <c r="J24" s="537">
        <v>-12.598000000000001</v>
      </c>
      <c r="K24" s="537">
        <v>21.521999999999998</v>
      </c>
      <c r="L24" s="537">
        <v>22.495000000000001</v>
      </c>
      <c r="M24" s="537">
        <v>30.585000000000001</v>
      </c>
      <c r="N24" s="150">
        <f t="shared" si="2"/>
        <v>17.849884474885847</v>
      </c>
      <c r="P24" s="308">
        <v>1948</v>
      </c>
      <c r="Q24" s="309"/>
      <c r="R24" s="309"/>
      <c r="S24" s="309"/>
      <c r="T24" s="309"/>
      <c r="U24" s="309"/>
      <c r="V24" s="309"/>
      <c r="W24" s="309"/>
      <c r="X24" s="309"/>
      <c r="Y24" s="309"/>
      <c r="Z24" s="309"/>
      <c r="AA24" s="309"/>
      <c r="AB24" s="309"/>
      <c r="AC24" s="310"/>
      <c r="AE24" s="147">
        <v>1948</v>
      </c>
      <c r="AF24" s="148">
        <f t="shared" si="3"/>
        <v>7.5739999999999998</v>
      </c>
      <c r="AG24" s="148">
        <f t="shared" si="4"/>
        <v>21.302</v>
      </c>
      <c r="AH24" s="148">
        <f t="shared" si="5"/>
        <v>33.450000000000003</v>
      </c>
      <c r="AI24" s="148">
        <f t="shared" si="6"/>
        <v>21.146999999999998</v>
      </c>
      <c r="AJ24" s="148">
        <f t="shared" si="7"/>
        <v>30.276</v>
      </c>
      <c r="AK24" s="148">
        <f t="shared" si="8"/>
        <v>31.65</v>
      </c>
      <c r="AL24" s="148">
        <f t="shared" si="9"/>
        <v>10.718999999999999</v>
      </c>
      <c r="AM24" s="148">
        <f t="shared" si="10"/>
        <v>0</v>
      </c>
      <c r="AN24" s="148">
        <f t="shared" si="11"/>
        <v>0</v>
      </c>
      <c r="AO24" s="148">
        <f t="shared" si="12"/>
        <v>21.521999999999998</v>
      </c>
      <c r="AP24" s="148">
        <f t="shared" si="13"/>
        <v>22.495000000000001</v>
      </c>
      <c r="AQ24" s="148">
        <f t="shared" si="14"/>
        <v>30.585000000000001</v>
      </c>
      <c r="AR24" s="150">
        <f t="shared" si="15"/>
        <v>19.173848858447489</v>
      </c>
      <c r="AT24" s="147">
        <v>1948</v>
      </c>
      <c r="AU24" s="148">
        <f t="shared" si="16"/>
        <v>0</v>
      </c>
      <c r="AV24" s="148">
        <f t="shared" si="17"/>
        <v>0</v>
      </c>
      <c r="AW24" s="148">
        <f t="shared" si="18"/>
        <v>0</v>
      </c>
      <c r="AX24" s="148">
        <f t="shared" si="19"/>
        <v>0</v>
      </c>
      <c r="AY24" s="148">
        <f t="shared" si="20"/>
        <v>0</v>
      </c>
      <c r="AZ24" s="148">
        <f t="shared" si="21"/>
        <v>0</v>
      </c>
      <c r="BA24" s="148">
        <f t="shared" si="22"/>
        <v>0</v>
      </c>
      <c r="BB24" s="148">
        <f t="shared" si="23"/>
        <v>0</v>
      </c>
      <c r="BC24" s="148">
        <f t="shared" si="24"/>
        <v>0</v>
      </c>
      <c r="BD24" s="148">
        <f t="shared" si="27"/>
        <v>0</v>
      </c>
      <c r="BE24" s="148">
        <f t="shared" si="25"/>
        <v>0</v>
      </c>
      <c r="BF24" s="148">
        <f t="shared" si="26"/>
        <v>0</v>
      </c>
      <c r="BG24" s="149"/>
    </row>
    <row r="25" spans="1:59" x14ac:dyDescent="0.25">
      <c r="A25" s="38">
        <v>1949</v>
      </c>
      <c r="B25" s="536">
        <v>21.9</v>
      </c>
      <c r="C25" s="537">
        <v>30.141999999999999</v>
      </c>
      <c r="D25" s="537">
        <v>43.865000000000002</v>
      </c>
      <c r="E25" s="537">
        <v>34.636000000000003</v>
      </c>
      <c r="F25" s="537">
        <v>43.177999999999997</v>
      </c>
      <c r="G25" s="537">
        <v>25.890999999999998</v>
      </c>
      <c r="H25" s="537">
        <v>9.234</v>
      </c>
      <c r="I25" s="537">
        <v>2.867</v>
      </c>
      <c r="J25" s="537">
        <v>7.7670000000000003</v>
      </c>
      <c r="K25" s="537">
        <v>33.241</v>
      </c>
      <c r="L25" s="537">
        <v>41.274000000000001</v>
      </c>
      <c r="M25" s="537">
        <v>34.468000000000004</v>
      </c>
      <c r="N25" s="150">
        <f t="shared" si="2"/>
        <v>27.318863356164382</v>
      </c>
      <c r="P25" s="308">
        <v>1949</v>
      </c>
      <c r="Q25" s="309"/>
      <c r="R25" s="309"/>
      <c r="S25" s="309"/>
      <c r="T25" s="309"/>
      <c r="U25" s="309"/>
      <c r="V25" s="309"/>
      <c r="W25" s="309"/>
      <c r="X25" s="309"/>
      <c r="Y25" s="309"/>
      <c r="Z25" s="309"/>
      <c r="AA25" s="309"/>
      <c r="AB25" s="309"/>
      <c r="AC25" s="310"/>
      <c r="AE25" s="147">
        <v>1949</v>
      </c>
      <c r="AF25" s="148">
        <f t="shared" si="3"/>
        <v>21.9</v>
      </c>
      <c r="AG25" s="148">
        <f t="shared" si="4"/>
        <v>30.141999999999999</v>
      </c>
      <c r="AH25" s="148">
        <f t="shared" si="5"/>
        <v>43.865000000000002</v>
      </c>
      <c r="AI25" s="148">
        <f t="shared" si="6"/>
        <v>34.636000000000003</v>
      </c>
      <c r="AJ25" s="148">
        <f t="shared" si="7"/>
        <v>43.177999999999997</v>
      </c>
      <c r="AK25" s="148">
        <f t="shared" si="8"/>
        <v>25.890999999999998</v>
      </c>
      <c r="AL25" s="148">
        <f t="shared" si="9"/>
        <v>9.234</v>
      </c>
      <c r="AM25" s="148">
        <f t="shared" si="10"/>
        <v>2.867</v>
      </c>
      <c r="AN25" s="148">
        <f t="shared" si="11"/>
        <v>7.7670000000000003</v>
      </c>
      <c r="AO25" s="148">
        <f t="shared" si="12"/>
        <v>33.241</v>
      </c>
      <c r="AP25" s="148">
        <f t="shared" si="13"/>
        <v>41.274000000000001</v>
      </c>
      <c r="AQ25" s="148">
        <f t="shared" si="14"/>
        <v>34.468000000000004</v>
      </c>
      <c r="AR25" s="150">
        <f t="shared" si="15"/>
        <v>27.318863356164382</v>
      </c>
      <c r="AT25" s="147">
        <v>1949</v>
      </c>
      <c r="AU25" s="148">
        <f t="shared" si="16"/>
        <v>0</v>
      </c>
      <c r="AV25" s="148">
        <f t="shared" si="17"/>
        <v>0</v>
      </c>
      <c r="AW25" s="148">
        <f t="shared" si="18"/>
        <v>0</v>
      </c>
      <c r="AX25" s="148">
        <f t="shared" si="19"/>
        <v>0</v>
      </c>
      <c r="AY25" s="148">
        <f t="shared" si="20"/>
        <v>0</v>
      </c>
      <c r="AZ25" s="148">
        <f t="shared" si="21"/>
        <v>0</v>
      </c>
      <c r="BA25" s="148">
        <f t="shared" si="22"/>
        <v>0</v>
      </c>
      <c r="BB25" s="148">
        <f t="shared" si="23"/>
        <v>0</v>
      </c>
      <c r="BC25" s="148">
        <f t="shared" si="24"/>
        <v>0</v>
      </c>
      <c r="BD25" s="148">
        <f t="shared" si="27"/>
        <v>0</v>
      </c>
      <c r="BE25" s="148">
        <f t="shared" si="25"/>
        <v>0</v>
      </c>
      <c r="BF25" s="148">
        <f>MAX(AB25, 0)</f>
        <v>0</v>
      </c>
      <c r="BG25" s="149"/>
    </row>
    <row r="26" spans="1:59" x14ac:dyDescent="0.25">
      <c r="A26" s="38">
        <v>1950</v>
      </c>
      <c r="B26" s="536">
        <v>29.152000000000001</v>
      </c>
      <c r="C26" s="537">
        <v>34.491999999999997</v>
      </c>
      <c r="D26" s="537">
        <v>43.82</v>
      </c>
      <c r="E26" s="537">
        <v>21.75</v>
      </c>
      <c r="F26" s="537">
        <v>29.731999999999999</v>
      </c>
      <c r="G26" s="537">
        <v>18.088000000000001</v>
      </c>
      <c r="H26" s="537">
        <v>7.1340000000000003</v>
      </c>
      <c r="I26" s="537">
        <v>15.077999999999999</v>
      </c>
      <c r="J26" s="537">
        <v>-8.0760000000000005</v>
      </c>
      <c r="K26" s="537">
        <v>-3.0920000000000001</v>
      </c>
      <c r="L26" s="537">
        <v>20.853999999999999</v>
      </c>
      <c r="M26" s="537">
        <v>30.439</v>
      </c>
      <c r="N26" s="150">
        <f t="shared" si="2"/>
        <v>19.912327397260274</v>
      </c>
      <c r="P26" s="308">
        <v>1950</v>
      </c>
      <c r="Q26" s="309"/>
      <c r="R26" s="309"/>
      <c r="S26" s="309"/>
      <c r="T26" s="309"/>
      <c r="U26" s="309"/>
      <c r="V26" s="309"/>
      <c r="W26" s="309"/>
      <c r="X26" s="309"/>
      <c r="Y26" s="309"/>
      <c r="Z26" s="309"/>
      <c r="AA26" s="309"/>
      <c r="AB26" s="309"/>
      <c r="AC26" s="310"/>
      <c r="AE26" s="147">
        <v>1950</v>
      </c>
      <c r="AF26" s="148">
        <f t="shared" si="3"/>
        <v>29.152000000000001</v>
      </c>
      <c r="AG26" s="148">
        <f t="shared" si="4"/>
        <v>34.491999999999997</v>
      </c>
      <c r="AH26" s="148">
        <f t="shared" si="5"/>
        <v>43.82</v>
      </c>
      <c r="AI26" s="148">
        <f t="shared" si="6"/>
        <v>21.75</v>
      </c>
      <c r="AJ26" s="148">
        <f t="shared" si="7"/>
        <v>29.731999999999999</v>
      </c>
      <c r="AK26" s="148">
        <f t="shared" si="8"/>
        <v>18.088000000000001</v>
      </c>
      <c r="AL26" s="148">
        <f t="shared" si="9"/>
        <v>7.1340000000000003</v>
      </c>
      <c r="AM26" s="148">
        <f t="shared" si="10"/>
        <v>15.077999999999999</v>
      </c>
      <c r="AN26" s="148">
        <f t="shared" si="11"/>
        <v>0</v>
      </c>
      <c r="AO26" s="148">
        <f t="shared" si="12"/>
        <v>0</v>
      </c>
      <c r="AP26" s="148">
        <f t="shared" si="13"/>
        <v>20.853999999999999</v>
      </c>
      <c r="AQ26" s="148">
        <f t="shared" si="14"/>
        <v>30.439</v>
      </c>
      <c r="AR26" s="150">
        <f t="shared" si="15"/>
        <v>20.838716438356165</v>
      </c>
      <c r="AT26" s="147">
        <v>1950</v>
      </c>
      <c r="AU26" s="148">
        <f t="shared" si="16"/>
        <v>0</v>
      </c>
      <c r="AV26" s="148">
        <f t="shared" si="17"/>
        <v>0</v>
      </c>
      <c r="AW26" s="148">
        <f t="shared" si="18"/>
        <v>0</v>
      </c>
      <c r="AX26" s="148">
        <f t="shared" si="19"/>
        <v>0</v>
      </c>
      <c r="AY26" s="148">
        <f t="shared" si="20"/>
        <v>0</v>
      </c>
      <c r="AZ26" s="148">
        <f t="shared" si="21"/>
        <v>0</v>
      </c>
      <c r="BA26" s="148">
        <f t="shared" si="22"/>
        <v>0</v>
      </c>
      <c r="BB26" s="148">
        <f t="shared" si="23"/>
        <v>0</v>
      </c>
      <c r="BC26" s="148">
        <f t="shared" si="24"/>
        <v>0</v>
      </c>
      <c r="BD26" s="148">
        <f t="shared" si="27"/>
        <v>0</v>
      </c>
      <c r="BE26" s="148">
        <f t="shared" si="25"/>
        <v>0</v>
      </c>
      <c r="BF26" s="148">
        <f t="shared" si="26"/>
        <v>0</v>
      </c>
      <c r="BG26" s="149"/>
    </row>
    <row r="27" spans="1:59" x14ac:dyDescent="0.25">
      <c r="A27" s="38">
        <v>1951</v>
      </c>
      <c r="B27" s="536">
        <v>15.439</v>
      </c>
      <c r="C27" s="537">
        <v>20.696999999999999</v>
      </c>
      <c r="D27" s="537">
        <v>26.256</v>
      </c>
      <c r="E27" s="537">
        <v>17.597000000000001</v>
      </c>
      <c r="F27" s="537">
        <v>15.72</v>
      </c>
      <c r="G27" s="537">
        <v>16.759</v>
      </c>
      <c r="H27" s="537">
        <v>4.4370000000000003</v>
      </c>
      <c r="I27" s="537">
        <v>8.3580000000000005</v>
      </c>
      <c r="J27" s="537">
        <v>5.8460000000000001</v>
      </c>
      <c r="K27" s="537">
        <v>13.004</v>
      </c>
      <c r="L27" s="537">
        <v>29.196000000000002</v>
      </c>
      <c r="M27" s="537">
        <v>31.196999999999999</v>
      </c>
      <c r="N27" s="150">
        <f t="shared" si="2"/>
        <v>17.069898858447488</v>
      </c>
      <c r="P27" s="308">
        <v>1951</v>
      </c>
      <c r="Q27" s="309"/>
      <c r="R27" s="309"/>
      <c r="S27" s="309"/>
      <c r="T27" s="309"/>
      <c r="U27" s="309"/>
      <c r="V27" s="309"/>
      <c r="W27" s="309"/>
      <c r="X27" s="309"/>
      <c r="Y27" s="309"/>
      <c r="Z27" s="309"/>
      <c r="AA27" s="309"/>
      <c r="AB27" s="309"/>
      <c r="AC27" s="310"/>
      <c r="AE27" s="147">
        <v>1951</v>
      </c>
      <c r="AF27" s="148">
        <f t="shared" si="3"/>
        <v>15.439</v>
      </c>
      <c r="AG27" s="148">
        <f t="shared" si="4"/>
        <v>20.696999999999999</v>
      </c>
      <c r="AH27" s="148">
        <f t="shared" si="5"/>
        <v>26.256</v>
      </c>
      <c r="AI27" s="148">
        <f t="shared" si="6"/>
        <v>17.597000000000001</v>
      </c>
      <c r="AJ27" s="148">
        <f t="shared" si="7"/>
        <v>15.72</v>
      </c>
      <c r="AK27" s="148">
        <f t="shared" si="8"/>
        <v>16.759</v>
      </c>
      <c r="AL27" s="148">
        <f t="shared" si="9"/>
        <v>4.4370000000000003</v>
      </c>
      <c r="AM27" s="148">
        <f t="shared" si="10"/>
        <v>8.3580000000000005</v>
      </c>
      <c r="AN27" s="148">
        <f t="shared" si="11"/>
        <v>5.8460000000000001</v>
      </c>
      <c r="AO27" s="148">
        <f t="shared" si="12"/>
        <v>13.004</v>
      </c>
      <c r="AP27" s="148">
        <f t="shared" si="13"/>
        <v>29.196000000000002</v>
      </c>
      <c r="AQ27" s="148">
        <f t="shared" si="14"/>
        <v>31.196999999999999</v>
      </c>
      <c r="AR27" s="150">
        <f t="shared" si="15"/>
        <v>17.069898858447488</v>
      </c>
      <c r="AT27" s="147">
        <v>1951</v>
      </c>
      <c r="AU27" s="148">
        <f t="shared" si="16"/>
        <v>0</v>
      </c>
      <c r="AV27" s="148">
        <f t="shared" si="17"/>
        <v>0</v>
      </c>
      <c r="AW27" s="148">
        <f t="shared" si="18"/>
        <v>0</v>
      </c>
      <c r="AX27" s="148">
        <f t="shared" si="19"/>
        <v>0</v>
      </c>
      <c r="AY27" s="148">
        <f t="shared" si="20"/>
        <v>0</v>
      </c>
      <c r="AZ27" s="148">
        <f t="shared" si="21"/>
        <v>0</v>
      </c>
      <c r="BA27" s="148">
        <f t="shared" si="22"/>
        <v>0</v>
      </c>
      <c r="BB27" s="148">
        <f t="shared" si="23"/>
        <v>0</v>
      </c>
      <c r="BC27" s="148">
        <f t="shared" si="24"/>
        <v>0</v>
      </c>
      <c r="BD27" s="148">
        <f t="shared" si="27"/>
        <v>0</v>
      </c>
      <c r="BE27" s="148">
        <f t="shared" si="25"/>
        <v>0</v>
      </c>
      <c r="BF27" s="148">
        <f t="shared" si="26"/>
        <v>0</v>
      </c>
      <c r="BG27" s="149"/>
    </row>
    <row r="28" spans="1:59" x14ac:dyDescent="0.25">
      <c r="A28" s="38">
        <v>1952</v>
      </c>
      <c r="B28" s="536">
        <v>11.773999999999999</v>
      </c>
      <c r="C28" s="537">
        <v>27.361000000000001</v>
      </c>
      <c r="D28" s="537">
        <v>35.588999999999999</v>
      </c>
      <c r="E28" s="537">
        <v>28.99</v>
      </c>
      <c r="F28" s="537">
        <v>31.33</v>
      </c>
      <c r="G28" s="537">
        <v>31.161999999999999</v>
      </c>
      <c r="H28" s="537">
        <v>7.6260000000000003</v>
      </c>
      <c r="I28" s="537">
        <v>-0.49099999999999999</v>
      </c>
      <c r="J28" s="537">
        <v>7.8029999999999999</v>
      </c>
      <c r="K28" s="537">
        <v>21.826000000000001</v>
      </c>
      <c r="L28" s="537">
        <v>34.045999999999999</v>
      </c>
      <c r="M28" s="537">
        <v>33.255000000000003</v>
      </c>
      <c r="N28" s="150">
        <f t="shared" si="2"/>
        <v>22.488240068493148</v>
      </c>
      <c r="P28" s="308">
        <v>1952</v>
      </c>
      <c r="Q28" s="309"/>
      <c r="R28" s="309"/>
      <c r="S28" s="309"/>
      <c r="T28" s="309"/>
      <c r="U28" s="309"/>
      <c r="V28" s="309"/>
      <c r="W28" s="309"/>
      <c r="X28" s="309"/>
      <c r="Y28" s="309"/>
      <c r="Z28" s="309"/>
      <c r="AA28" s="309"/>
      <c r="AB28" s="309"/>
      <c r="AC28" s="310"/>
      <c r="AE28" s="147">
        <v>1952</v>
      </c>
      <c r="AF28" s="148">
        <f t="shared" si="3"/>
        <v>11.773999999999999</v>
      </c>
      <c r="AG28" s="148">
        <f t="shared" si="4"/>
        <v>27.361000000000001</v>
      </c>
      <c r="AH28" s="148">
        <f t="shared" si="5"/>
        <v>35.588999999999999</v>
      </c>
      <c r="AI28" s="148">
        <f t="shared" si="6"/>
        <v>28.99</v>
      </c>
      <c r="AJ28" s="148">
        <f t="shared" si="7"/>
        <v>31.33</v>
      </c>
      <c r="AK28" s="148">
        <f t="shared" si="8"/>
        <v>31.161999999999999</v>
      </c>
      <c r="AL28" s="148">
        <f t="shared" si="9"/>
        <v>7.6260000000000003</v>
      </c>
      <c r="AM28" s="148">
        <f t="shared" si="10"/>
        <v>0</v>
      </c>
      <c r="AN28" s="148">
        <f t="shared" si="11"/>
        <v>7.8029999999999999</v>
      </c>
      <c r="AO28" s="148">
        <f t="shared" si="12"/>
        <v>21.826000000000001</v>
      </c>
      <c r="AP28" s="148">
        <f t="shared" si="13"/>
        <v>34.045999999999999</v>
      </c>
      <c r="AQ28" s="148">
        <f t="shared" si="14"/>
        <v>33.255000000000003</v>
      </c>
      <c r="AR28" s="150">
        <f t="shared" si="15"/>
        <v>22.529941438356161</v>
      </c>
      <c r="AT28" s="147">
        <v>1952</v>
      </c>
      <c r="AU28" s="148">
        <f t="shared" si="16"/>
        <v>0</v>
      </c>
      <c r="AV28" s="148">
        <f t="shared" si="17"/>
        <v>0</v>
      </c>
      <c r="AW28" s="148">
        <f t="shared" si="18"/>
        <v>0</v>
      </c>
      <c r="AX28" s="148">
        <f t="shared" si="19"/>
        <v>0</v>
      </c>
      <c r="AY28" s="148">
        <f t="shared" si="20"/>
        <v>0</v>
      </c>
      <c r="AZ28" s="148">
        <f t="shared" si="21"/>
        <v>0</v>
      </c>
      <c r="BA28" s="148">
        <f t="shared" si="22"/>
        <v>0</v>
      </c>
      <c r="BB28" s="148">
        <f t="shared" si="23"/>
        <v>0</v>
      </c>
      <c r="BC28" s="148">
        <f t="shared" si="24"/>
        <v>0</v>
      </c>
      <c r="BD28" s="148">
        <f t="shared" si="27"/>
        <v>0</v>
      </c>
      <c r="BE28" s="148">
        <f t="shared" si="25"/>
        <v>0</v>
      </c>
      <c r="BF28" s="148">
        <f t="shared" si="26"/>
        <v>0</v>
      </c>
      <c r="BG28" s="149"/>
    </row>
    <row r="29" spans="1:59" x14ac:dyDescent="0.25">
      <c r="A29" s="38">
        <v>1953</v>
      </c>
      <c r="B29" s="536">
        <v>28.864000000000001</v>
      </c>
      <c r="C29" s="537">
        <v>36.631</v>
      </c>
      <c r="D29" s="537">
        <v>47.265000000000001</v>
      </c>
      <c r="E29" s="537">
        <v>38.491</v>
      </c>
      <c r="F29" s="537">
        <v>27.774000000000001</v>
      </c>
      <c r="G29" s="537">
        <v>31.419</v>
      </c>
      <c r="H29" s="537">
        <v>27.29</v>
      </c>
      <c r="I29" s="537">
        <v>16.771999999999998</v>
      </c>
      <c r="J29" s="537">
        <v>-11.340999999999999</v>
      </c>
      <c r="K29" s="537">
        <v>13.817</v>
      </c>
      <c r="L29" s="537">
        <v>28.294</v>
      </c>
      <c r="M29" s="537">
        <v>30.521999999999998</v>
      </c>
      <c r="N29" s="150">
        <f t="shared" si="2"/>
        <v>26.365838812785388</v>
      </c>
      <c r="P29" s="308">
        <v>1953</v>
      </c>
      <c r="Q29" s="309"/>
      <c r="R29" s="309"/>
      <c r="S29" s="309"/>
      <c r="T29" s="309"/>
      <c r="U29" s="309"/>
      <c r="V29" s="309"/>
      <c r="W29" s="309"/>
      <c r="X29" s="309"/>
      <c r="Y29" s="309"/>
      <c r="Z29" s="309"/>
      <c r="AA29" s="309"/>
      <c r="AB29" s="309"/>
      <c r="AC29" s="310"/>
      <c r="AE29" s="147">
        <v>1953</v>
      </c>
      <c r="AF29" s="148">
        <f t="shared" si="3"/>
        <v>28.864000000000001</v>
      </c>
      <c r="AG29" s="148">
        <f t="shared" si="4"/>
        <v>36.631</v>
      </c>
      <c r="AH29" s="148">
        <f t="shared" si="5"/>
        <v>47.265000000000001</v>
      </c>
      <c r="AI29" s="148">
        <f t="shared" si="6"/>
        <v>38.491</v>
      </c>
      <c r="AJ29" s="148">
        <f t="shared" si="7"/>
        <v>27.774000000000001</v>
      </c>
      <c r="AK29" s="148">
        <f t="shared" si="8"/>
        <v>31.419</v>
      </c>
      <c r="AL29" s="148">
        <f t="shared" si="9"/>
        <v>27.29</v>
      </c>
      <c r="AM29" s="148">
        <f t="shared" si="10"/>
        <v>16.771999999999998</v>
      </c>
      <c r="AN29" s="148">
        <f t="shared" si="11"/>
        <v>0</v>
      </c>
      <c r="AO29" s="148">
        <f t="shared" si="12"/>
        <v>13.817</v>
      </c>
      <c r="AP29" s="148">
        <f t="shared" si="13"/>
        <v>28.294</v>
      </c>
      <c r="AQ29" s="148">
        <f t="shared" si="14"/>
        <v>30.521999999999998</v>
      </c>
      <c r="AR29" s="150">
        <f t="shared" si="15"/>
        <v>27.297975799086757</v>
      </c>
      <c r="AT29" s="147">
        <v>1953</v>
      </c>
      <c r="AU29" s="148">
        <f t="shared" si="16"/>
        <v>0</v>
      </c>
      <c r="AV29" s="148">
        <f t="shared" si="17"/>
        <v>0</v>
      </c>
      <c r="AW29" s="148">
        <f t="shared" si="18"/>
        <v>0</v>
      </c>
      <c r="AX29" s="148">
        <f t="shared" si="19"/>
        <v>0</v>
      </c>
      <c r="AY29" s="148">
        <f t="shared" si="20"/>
        <v>0</v>
      </c>
      <c r="AZ29" s="148">
        <f t="shared" si="21"/>
        <v>0</v>
      </c>
      <c r="BA29" s="148">
        <f t="shared" si="22"/>
        <v>0</v>
      </c>
      <c r="BB29" s="148">
        <f t="shared" si="23"/>
        <v>0</v>
      </c>
      <c r="BC29" s="148">
        <f t="shared" si="24"/>
        <v>0</v>
      </c>
      <c r="BD29" s="148">
        <f t="shared" si="27"/>
        <v>0</v>
      </c>
      <c r="BE29" s="148">
        <f t="shared" si="25"/>
        <v>0</v>
      </c>
      <c r="BF29" s="148">
        <f t="shared" si="26"/>
        <v>0</v>
      </c>
      <c r="BG29" s="149"/>
    </row>
    <row r="30" spans="1:59" x14ac:dyDescent="0.25">
      <c r="A30" s="38">
        <v>1954</v>
      </c>
      <c r="B30" s="536">
        <v>22.831</v>
      </c>
      <c r="C30" s="537">
        <v>30.181000000000001</v>
      </c>
      <c r="D30" s="537">
        <v>37.905000000000001</v>
      </c>
      <c r="E30" s="537">
        <v>21.795999999999999</v>
      </c>
      <c r="F30" s="537">
        <v>28.122</v>
      </c>
      <c r="G30" s="537">
        <v>26.725999999999999</v>
      </c>
      <c r="H30" s="537">
        <v>10.727</v>
      </c>
      <c r="I30" s="537">
        <v>7.7110000000000003</v>
      </c>
      <c r="J30" s="537">
        <v>-3.117</v>
      </c>
      <c r="K30" s="537">
        <v>-1.3779999999999999</v>
      </c>
      <c r="L30" s="537">
        <v>17.739000000000001</v>
      </c>
      <c r="M30" s="537">
        <v>25.155000000000001</v>
      </c>
      <c r="N30" s="150">
        <f t="shared" si="2"/>
        <v>18.655260159817352</v>
      </c>
      <c r="P30" s="308">
        <v>1954</v>
      </c>
      <c r="Q30" s="309"/>
      <c r="R30" s="309"/>
      <c r="S30" s="309"/>
      <c r="T30" s="309"/>
      <c r="U30" s="309"/>
      <c r="V30" s="309"/>
      <c r="W30" s="309"/>
      <c r="X30" s="309"/>
      <c r="Y30" s="309"/>
      <c r="Z30" s="309"/>
      <c r="AA30" s="309"/>
      <c r="AB30" s="309"/>
      <c r="AC30" s="310"/>
      <c r="AE30" s="147">
        <v>1954</v>
      </c>
      <c r="AF30" s="148">
        <f t="shared" si="3"/>
        <v>22.831</v>
      </c>
      <c r="AG30" s="148">
        <f t="shared" si="4"/>
        <v>30.181000000000001</v>
      </c>
      <c r="AH30" s="148">
        <f t="shared" si="5"/>
        <v>37.905000000000001</v>
      </c>
      <c r="AI30" s="148">
        <f t="shared" si="6"/>
        <v>21.795999999999999</v>
      </c>
      <c r="AJ30" s="148">
        <f t="shared" si="7"/>
        <v>28.122</v>
      </c>
      <c r="AK30" s="148">
        <f t="shared" si="8"/>
        <v>26.725999999999999</v>
      </c>
      <c r="AL30" s="148">
        <f t="shared" si="9"/>
        <v>10.727</v>
      </c>
      <c r="AM30" s="148">
        <f t="shared" si="10"/>
        <v>7.7110000000000003</v>
      </c>
      <c r="AN30" s="148">
        <f t="shared" si="11"/>
        <v>0</v>
      </c>
      <c r="AO30" s="148">
        <f t="shared" si="12"/>
        <v>0</v>
      </c>
      <c r="AP30" s="148">
        <f t="shared" si="13"/>
        <v>17.739000000000001</v>
      </c>
      <c r="AQ30" s="148">
        <f t="shared" si="14"/>
        <v>25.155000000000001</v>
      </c>
      <c r="AR30" s="150">
        <f t="shared" si="15"/>
        <v>19.028487557077622</v>
      </c>
      <c r="AT30" s="147">
        <v>1954</v>
      </c>
      <c r="AU30" s="148">
        <f t="shared" si="16"/>
        <v>0</v>
      </c>
      <c r="AV30" s="148">
        <f t="shared" si="17"/>
        <v>0</v>
      </c>
      <c r="AW30" s="148">
        <f t="shared" si="18"/>
        <v>0</v>
      </c>
      <c r="AX30" s="148">
        <f t="shared" si="19"/>
        <v>0</v>
      </c>
      <c r="AY30" s="148">
        <f t="shared" si="20"/>
        <v>0</v>
      </c>
      <c r="AZ30" s="148">
        <f t="shared" si="21"/>
        <v>0</v>
      </c>
      <c r="BA30" s="148">
        <f t="shared" si="22"/>
        <v>0</v>
      </c>
      <c r="BB30" s="148">
        <f t="shared" si="23"/>
        <v>0</v>
      </c>
      <c r="BC30" s="148">
        <f t="shared" si="24"/>
        <v>0</v>
      </c>
      <c r="BD30" s="148">
        <f t="shared" si="27"/>
        <v>0</v>
      </c>
      <c r="BE30" s="148">
        <f t="shared" si="25"/>
        <v>0</v>
      </c>
      <c r="BF30" s="148">
        <f t="shared" si="26"/>
        <v>0</v>
      </c>
      <c r="BG30" s="149"/>
    </row>
    <row r="31" spans="1:59" x14ac:dyDescent="0.25">
      <c r="A31" s="38">
        <v>1955</v>
      </c>
      <c r="B31" s="536">
        <v>18.611000000000001</v>
      </c>
      <c r="C31" s="537">
        <v>26.143000000000001</v>
      </c>
      <c r="D31" s="537">
        <v>39.741999999999997</v>
      </c>
      <c r="E31" s="537">
        <v>39.909999999999997</v>
      </c>
      <c r="F31" s="537">
        <v>42.36</v>
      </c>
      <c r="G31" s="537">
        <v>42.161000000000001</v>
      </c>
      <c r="H31" s="537">
        <v>28.792000000000002</v>
      </c>
      <c r="I31" s="537">
        <v>22.524999999999999</v>
      </c>
      <c r="J31" s="537">
        <v>-4.2089999999999996</v>
      </c>
      <c r="K31" s="537">
        <v>4.5670000000000002</v>
      </c>
      <c r="L31" s="537">
        <v>28.420999999999999</v>
      </c>
      <c r="M31" s="537">
        <v>33.362000000000002</v>
      </c>
      <c r="N31" s="150">
        <f t="shared" si="2"/>
        <v>26.800272831050226</v>
      </c>
      <c r="P31" s="308">
        <v>1955</v>
      </c>
      <c r="Q31" s="309"/>
      <c r="R31" s="309"/>
      <c r="S31" s="309"/>
      <c r="T31" s="309"/>
      <c r="U31" s="309"/>
      <c r="V31" s="309"/>
      <c r="W31" s="309"/>
      <c r="X31" s="309"/>
      <c r="Y31" s="309"/>
      <c r="Z31" s="309"/>
      <c r="AA31" s="309"/>
      <c r="AB31" s="309"/>
      <c r="AC31" s="310"/>
      <c r="AE31" s="147">
        <v>1955</v>
      </c>
      <c r="AF31" s="148">
        <f t="shared" si="3"/>
        <v>18.611000000000001</v>
      </c>
      <c r="AG31" s="148">
        <f t="shared" si="4"/>
        <v>26.143000000000001</v>
      </c>
      <c r="AH31" s="148">
        <f t="shared" si="5"/>
        <v>39.741999999999997</v>
      </c>
      <c r="AI31" s="148">
        <f t="shared" si="6"/>
        <v>39.909999999999997</v>
      </c>
      <c r="AJ31" s="148">
        <f t="shared" si="7"/>
        <v>42.36</v>
      </c>
      <c r="AK31" s="148">
        <f t="shared" si="8"/>
        <v>42.161000000000001</v>
      </c>
      <c r="AL31" s="148">
        <f t="shared" si="9"/>
        <v>28.792000000000002</v>
      </c>
      <c r="AM31" s="148">
        <f t="shared" si="10"/>
        <v>22.524999999999999</v>
      </c>
      <c r="AN31" s="148">
        <f t="shared" si="11"/>
        <v>0</v>
      </c>
      <c r="AO31" s="148">
        <f t="shared" si="12"/>
        <v>4.5670000000000002</v>
      </c>
      <c r="AP31" s="148">
        <f t="shared" si="13"/>
        <v>28.420999999999999</v>
      </c>
      <c r="AQ31" s="148">
        <f t="shared" si="14"/>
        <v>33.362000000000002</v>
      </c>
      <c r="AR31" s="150">
        <f t="shared" si="15"/>
        <v>27.146218036529678</v>
      </c>
      <c r="AT31" s="147">
        <v>1955</v>
      </c>
      <c r="AU31" s="148">
        <f t="shared" si="16"/>
        <v>0</v>
      </c>
      <c r="AV31" s="148">
        <f t="shared" si="17"/>
        <v>0</v>
      </c>
      <c r="AW31" s="148">
        <f t="shared" si="18"/>
        <v>0</v>
      </c>
      <c r="AX31" s="148">
        <f t="shared" si="19"/>
        <v>0</v>
      </c>
      <c r="AY31" s="148">
        <f t="shared" si="20"/>
        <v>0</v>
      </c>
      <c r="AZ31" s="148">
        <f t="shared" si="21"/>
        <v>0</v>
      </c>
      <c r="BA31" s="148">
        <f t="shared" si="22"/>
        <v>0</v>
      </c>
      <c r="BB31" s="148">
        <f t="shared" si="23"/>
        <v>0</v>
      </c>
      <c r="BC31" s="148">
        <f t="shared" si="24"/>
        <v>0</v>
      </c>
      <c r="BD31" s="148">
        <f t="shared" si="27"/>
        <v>0</v>
      </c>
      <c r="BE31" s="148">
        <f t="shared" si="25"/>
        <v>0</v>
      </c>
      <c r="BF31" s="148">
        <f t="shared" si="26"/>
        <v>0</v>
      </c>
      <c r="BG31" s="149"/>
    </row>
    <row r="32" spans="1:59" x14ac:dyDescent="0.25">
      <c r="A32" s="38">
        <v>1956</v>
      </c>
      <c r="B32" s="536">
        <v>20.062000000000001</v>
      </c>
      <c r="C32" s="537">
        <v>23.295000000000002</v>
      </c>
      <c r="D32" s="537">
        <v>28.556000000000001</v>
      </c>
      <c r="E32" s="537">
        <v>17.053999999999998</v>
      </c>
      <c r="F32" s="537">
        <v>25.510999999999999</v>
      </c>
      <c r="G32" s="537">
        <v>17.46</v>
      </c>
      <c r="H32" s="537">
        <v>-1.4570000000000001</v>
      </c>
      <c r="I32" s="537">
        <v>-1.605</v>
      </c>
      <c r="J32" s="537">
        <v>-15.151999999999999</v>
      </c>
      <c r="K32" s="537">
        <v>13.257</v>
      </c>
      <c r="L32" s="537">
        <v>25.459</v>
      </c>
      <c r="M32" s="537">
        <v>31.305</v>
      </c>
      <c r="N32" s="150">
        <f t="shared" si="2"/>
        <v>15.292641438356164</v>
      </c>
      <c r="P32" s="308">
        <v>1956</v>
      </c>
      <c r="Q32" s="309"/>
      <c r="R32" s="309"/>
      <c r="S32" s="309"/>
      <c r="T32" s="309"/>
      <c r="U32" s="309"/>
      <c r="V32" s="309"/>
      <c r="W32" s="309"/>
      <c r="X32" s="309"/>
      <c r="Y32" s="309"/>
      <c r="Z32" s="309"/>
      <c r="AA32" s="309"/>
      <c r="AB32" s="309"/>
      <c r="AC32" s="310"/>
      <c r="AE32" s="147">
        <v>1956</v>
      </c>
      <c r="AF32" s="148">
        <f t="shared" si="3"/>
        <v>20.062000000000001</v>
      </c>
      <c r="AG32" s="148">
        <f t="shared" si="4"/>
        <v>23.295000000000002</v>
      </c>
      <c r="AH32" s="148">
        <f t="shared" si="5"/>
        <v>28.556000000000001</v>
      </c>
      <c r="AI32" s="148">
        <f t="shared" si="6"/>
        <v>17.053999999999998</v>
      </c>
      <c r="AJ32" s="148">
        <f t="shared" si="7"/>
        <v>25.510999999999999</v>
      </c>
      <c r="AK32" s="148">
        <f t="shared" si="8"/>
        <v>17.46</v>
      </c>
      <c r="AL32" s="148">
        <f t="shared" si="9"/>
        <v>0</v>
      </c>
      <c r="AM32" s="148">
        <f t="shared" si="10"/>
        <v>0</v>
      </c>
      <c r="AN32" s="148">
        <f t="shared" si="11"/>
        <v>0</v>
      </c>
      <c r="AO32" s="148">
        <f t="shared" si="12"/>
        <v>13.257</v>
      </c>
      <c r="AP32" s="148">
        <f t="shared" si="13"/>
        <v>25.459</v>
      </c>
      <c r="AQ32" s="148">
        <f t="shared" si="14"/>
        <v>31.305</v>
      </c>
      <c r="AR32" s="150">
        <f t="shared" si="15"/>
        <v>16.794079794520549</v>
      </c>
      <c r="AT32" s="147">
        <v>1956</v>
      </c>
      <c r="AU32" s="148">
        <f t="shared" si="16"/>
        <v>0</v>
      </c>
      <c r="AV32" s="148">
        <f t="shared" si="17"/>
        <v>0</v>
      </c>
      <c r="AW32" s="148">
        <f t="shared" si="18"/>
        <v>0</v>
      </c>
      <c r="AX32" s="148">
        <f t="shared" si="19"/>
        <v>0</v>
      </c>
      <c r="AY32" s="148">
        <f t="shared" si="20"/>
        <v>0</v>
      </c>
      <c r="AZ32" s="148">
        <f t="shared" si="21"/>
        <v>0</v>
      </c>
      <c r="BA32" s="148">
        <f t="shared" si="22"/>
        <v>0</v>
      </c>
      <c r="BB32" s="148">
        <f t="shared" si="23"/>
        <v>0</v>
      </c>
      <c r="BC32" s="148">
        <f t="shared" si="24"/>
        <v>0</v>
      </c>
      <c r="BD32" s="148">
        <f t="shared" si="27"/>
        <v>0</v>
      </c>
      <c r="BE32" s="148">
        <f t="shared" si="25"/>
        <v>0</v>
      </c>
      <c r="BF32" s="148">
        <f t="shared" si="26"/>
        <v>0</v>
      </c>
      <c r="BG32" s="149"/>
    </row>
    <row r="33" spans="1:59" x14ac:dyDescent="0.25">
      <c r="A33" s="38">
        <v>1957</v>
      </c>
      <c r="B33" s="536">
        <v>20.846</v>
      </c>
      <c r="C33" s="537">
        <v>31.495999999999999</v>
      </c>
      <c r="D33" s="537">
        <v>38.505000000000003</v>
      </c>
      <c r="E33" s="537">
        <v>36.186</v>
      </c>
      <c r="F33" s="537">
        <v>38.747</v>
      </c>
      <c r="G33" s="537">
        <v>34.585999999999999</v>
      </c>
      <c r="H33" s="537">
        <v>12.884</v>
      </c>
      <c r="I33" s="537">
        <v>-3.2370000000000001</v>
      </c>
      <c r="J33" s="537">
        <v>-7.8840000000000003</v>
      </c>
      <c r="K33" s="537">
        <v>28.584</v>
      </c>
      <c r="L33" s="537">
        <v>38.119999999999997</v>
      </c>
      <c r="M33" s="537">
        <v>34.218000000000004</v>
      </c>
      <c r="N33" s="150">
        <f t="shared" si="2"/>
        <v>25.226019863013693</v>
      </c>
      <c r="P33" s="308">
        <v>1957</v>
      </c>
      <c r="Q33" s="309"/>
      <c r="R33" s="309"/>
      <c r="S33" s="309"/>
      <c r="T33" s="309"/>
      <c r="U33" s="309"/>
      <c r="V33" s="309"/>
      <c r="W33" s="309"/>
      <c r="X33" s="309"/>
      <c r="Y33" s="309"/>
      <c r="Z33" s="309"/>
      <c r="AA33" s="309"/>
      <c r="AB33" s="309"/>
      <c r="AC33" s="310"/>
      <c r="AE33" s="147">
        <v>1957</v>
      </c>
      <c r="AF33" s="148">
        <f t="shared" si="3"/>
        <v>20.846</v>
      </c>
      <c r="AG33" s="148">
        <f t="shared" si="4"/>
        <v>31.495999999999999</v>
      </c>
      <c r="AH33" s="148">
        <f t="shared" si="5"/>
        <v>38.505000000000003</v>
      </c>
      <c r="AI33" s="148">
        <f t="shared" si="6"/>
        <v>36.186</v>
      </c>
      <c r="AJ33" s="148">
        <f t="shared" si="7"/>
        <v>38.747</v>
      </c>
      <c r="AK33" s="148">
        <f t="shared" si="8"/>
        <v>34.585999999999999</v>
      </c>
      <c r="AL33" s="148">
        <f t="shared" si="9"/>
        <v>12.884</v>
      </c>
      <c r="AM33" s="148">
        <f t="shared" si="10"/>
        <v>0</v>
      </c>
      <c r="AN33" s="148">
        <f t="shared" si="11"/>
        <v>0</v>
      </c>
      <c r="AO33" s="148">
        <f t="shared" si="12"/>
        <v>28.584</v>
      </c>
      <c r="AP33" s="148">
        <f t="shared" si="13"/>
        <v>38.119999999999997</v>
      </c>
      <c r="AQ33" s="148">
        <f t="shared" si="14"/>
        <v>34.218000000000004</v>
      </c>
      <c r="AR33" s="150">
        <f t="shared" si="15"/>
        <v>26.148943150684929</v>
      </c>
      <c r="AT33" s="147">
        <v>1957</v>
      </c>
      <c r="AU33" s="148">
        <f t="shared" si="16"/>
        <v>0</v>
      </c>
      <c r="AV33" s="148">
        <f t="shared" si="17"/>
        <v>0</v>
      </c>
      <c r="AW33" s="148">
        <f t="shared" si="18"/>
        <v>0</v>
      </c>
      <c r="AX33" s="148">
        <f t="shared" si="19"/>
        <v>0</v>
      </c>
      <c r="AY33" s="148">
        <f t="shared" si="20"/>
        <v>0</v>
      </c>
      <c r="AZ33" s="148">
        <f t="shared" si="21"/>
        <v>0</v>
      </c>
      <c r="BA33" s="148">
        <f t="shared" si="22"/>
        <v>0</v>
      </c>
      <c r="BB33" s="148">
        <f t="shared" si="23"/>
        <v>0</v>
      </c>
      <c r="BC33" s="148">
        <f t="shared" si="24"/>
        <v>0</v>
      </c>
      <c r="BD33" s="148">
        <f t="shared" si="27"/>
        <v>0</v>
      </c>
      <c r="BE33" s="148">
        <f t="shared" si="25"/>
        <v>0</v>
      </c>
      <c r="BF33" s="148">
        <f t="shared" si="26"/>
        <v>0</v>
      </c>
      <c r="BG33" s="149"/>
    </row>
    <row r="34" spans="1:59" x14ac:dyDescent="0.25">
      <c r="A34" s="38">
        <v>1958</v>
      </c>
      <c r="B34" s="536">
        <v>25.838000000000001</v>
      </c>
      <c r="C34" s="537">
        <v>32.195999999999998</v>
      </c>
      <c r="D34" s="537">
        <v>40.953000000000003</v>
      </c>
      <c r="E34" s="537">
        <v>27.596</v>
      </c>
      <c r="F34" s="537">
        <v>34.289000000000001</v>
      </c>
      <c r="G34" s="537">
        <v>31.32</v>
      </c>
      <c r="H34" s="537">
        <v>16.228000000000002</v>
      </c>
      <c r="I34" s="537">
        <v>4.2709999999999999</v>
      </c>
      <c r="J34" s="537">
        <v>1.7450000000000001</v>
      </c>
      <c r="K34" s="537">
        <v>28.207000000000001</v>
      </c>
      <c r="L34" s="537">
        <v>34.460999999999999</v>
      </c>
      <c r="M34" s="537">
        <v>33.756999999999998</v>
      </c>
      <c r="N34" s="150">
        <f t="shared" si="2"/>
        <v>25.890231506849318</v>
      </c>
      <c r="P34" s="308">
        <v>1958</v>
      </c>
      <c r="Q34" s="309"/>
      <c r="R34" s="309"/>
      <c r="S34" s="309"/>
      <c r="T34" s="309"/>
      <c r="U34" s="309"/>
      <c r="V34" s="309"/>
      <c r="W34" s="309"/>
      <c r="X34" s="309"/>
      <c r="Y34" s="309"/>
      <c r="Z34" s="309"/>
      <c r="AA34" s="309"/>
      <c r="AB34" s="309"/>
      <c r="AC34" s="310"/>
      <c r="AE34" s="147">
        <v>1958</v>
      </c>
      <c r="AF34" s="148">
        <f t="shared" si="3"/>
        <v>25.838000000000001</v>
      </c>
      <c r="AG34" s="148">
        <f t="shared" si="4"/>
        <v>32.195999999999998</v>
      </c>
      <c r="AH34" s="148">
        <f t="shared" si="5"/>
        <v>40.953000000000003</v>
      </c>
      <c r="AI34" s="148">
        <f t="shared" si="6"/>
        <v>27.596</v>
      </c>
      <c r="AJ34" s="148">
        <f t="shared" si="7"/>
        <v>34.289000000000001</v>
      </c>
      <c r="AK34" s="148">
        <f t="shared" si="8"/>
        <v>31.32</v>
      </c>
      <c r="AL34" s="148">
        <f t="shared" si="9"/>
        <v>16.228000000000002</v>
      </c>
      <c r="AM34" s="148">
        <f t="shared" si="10"/>
        <v>4.2709999999999999</v>
      </c>
      <c r="AN34" s="148">
        <f t="shared" si="11"/>
        <v>1.7450000000000001</v>
      </c>
      <c r="AO34" s="148">
        <f t="shared" si="12"/>
        <v>28.207000000000001</v>
      </c>
      <c r="AP34" s="148">
        <f t="shared" si="13"/>
        <v>34.460999999999999</v>
      </c>
      <c r="AQ34" s="148">
        <f t="shared" si="14"/>
        <v>33.756999999999998</v>
      </c>
      <c r="AR34" s="150">
        <f t="shared" si="15"/>
        <v>25.890231506849318</v>
      </c>
      <c r="AT34" s="147">
        <v>1958</v>
      </c>
      <c r="AU34" s="148">
        <f t="shared" si="16"/>
        <v>0</v>
      </c>
      <c r="AV34" s="148">
        <f t="shared" si="17"/>
        <v>0</v>
      </c>
      <c r="AW34" s="148">
        <f t="shared" si="18"/>
        <v>0</v>
      </c>
      <c r="AX34" s="148">
        <f t="shared" si="19"/>
        <v>0</v>
      </c>
      <c r="AY34" s="148">
        <f t="shared" si="20"/>
        <v>0</v>
      </c>
      <c r="AZ34" s="148">
        <f t="shared" si="21"/>
        <v>0</v>
      </c>
      <c r="BA34" s="148">
        <f t="shared" si="22"/>
        <v>0</v>
      </c>
      <c r="BB34" s="148">
        <f t="shared" si="23"/>
        <v>0</v>
      </c>
      <c r="BC34" s="148">
        <f t="shared" si="24"/>
        <v>0</v>
      </c>
      <c r="BD34" s="148">
        <f t="shared" si="27"/>
        <v>0</v>
      </c>
      <c r="BE34" s="148">
        <f t="shared" si="25"/>
        <v>0</v>
      </c>
      <c r="BF34" s="148">
        <f t="shared" si="26"/>
        <v>0</v>
      </c>
      <c r="BG34" s="149"/>
    </row>
    <row r="35" spans="1:59" x14ac:dyDescent="0.25">
      <c r="A35" s="38">
        <v>1959</v>
      </c>
      <c r="B35" s="536">
        <v>26.937999999999999</v>
      </c>
      <c r="C35" s="537">
        <v>27.053000000000001</v>
      </c>
      <c r="D35" s="537">
        <v>31.172000000000001</v>
      </c>
      <c r="E35" s="537">
        <v>18.111999999999998</v>
      </c>
      <c r="F35" s="537">
        <v>23.802</v>
      </c>
      <c r="G35" s="537">
        <v>29.064</v>
      </c>
      <c r="H35" s="537">
        <v>12.098000000000001</v>
      </c>
      <c r="I35" s="537">
        <v>15.891999999999999</v>
      </c>
      <c r="J35" s="537">
        <v>-1.0489999999999999</v>
      </c>
      <c r="K35" s="537">
        <v>11.273999999999999</v>
      </c>
      <c r="L35" s="537">
        <v>23.663</v>
      </c>
      <c r="M35" s="537">
        <v>20.044</v>
      </c>
      <c r="N35" s="150">
        <f t="shared" si="2"/>
        <v>19.863882762557076</v>
      </c>
      <c r="P35" s="308">
        <v>1959</v>
      </c>
      <c r="Q35" s="309"/>
      <c r="R35" s="309"/>
      <c r="S35" s="309"/>
      <c r="T35" s="309"/>
      <c r="U35" s="309"/>
      <c r="V35" s="309"/>
      <c r="W35" s="309"/>
      <c r="X35" s="309"/>
      <c r="Y35" s="309"/>
      <c r="Z35" s="309"/>
      <c r="AA35" s="309"/>
      <c r="AB35" s="309"/>
      <c r="AC35" s="310"/>
      <c r="AE35" s="147">
        <v>1959</v>
      </c>
      <c r="AF35" s="148">
        <f t="shared" si="3"/>
        <v>26.937999999999999</v>
      </c>
      <c r="AG35" s="148">
        <f t="shared" si="4"/>
        <v>27.053000000000001</v>
      </c>
      <c r="AH35" s="148">
        <f t="shared" si="5"/>
        <v>31.172000000000001</v>
      </c>
      <c r="AI35" s="148">
        <f t="shared" si="6"/>
        <v>18.111999999999998</v>
      </c>
      <c r="AJ35" s="148">
        <f t="shared" si="7"/>
        <v>23.802</v>
      </c>
      <c r="AK35" s="148">
        <f t="shared" si="8"/>
        <v>29.064</v>
      </c>
      <c r="AL35" s="148">
        <f t="shared" si="9"/>
        <v>12.098000000000001</v>
      </c>
      <c r="AM35" s="148">
        <f t="shared" si="10"/>
        <v>15.891999999999999</v>
      </c>
      <c r="AN35" s="148">
        <f t="shared" si="11"/>
        <v>0</v>
      </c>
      <c r="AO35" s="148">
        <f t="shared" si="12"/>
        <v>11.273999999999999</v>
      </c>
      <c r="AP35" s="148">
        <f t="shared" si="13"/>
        <v>23.663</v>
      </c>
      <c r="AQ35" s="148">
        <f t="shared" si="14"/>
        <v>20.044</v>
      </c>
      <c r="AR35" s="150">
        <f t="shared" si="15"/>
        <v>19.950101940639268</v>
      </c>
      <c r="AT35" s="147">
        <v>1959</v>
      </c>
      <c r="AU35" s="148">
        <f t="shared" si="16"/>
        <v>0</v>
      </c>
      <c r="AV35" s="148">
        <f t="shared" si="17"/>
        <v>0</v>
      </c>
      <c r="AW35" s="148">
        <f t="shared" si="18"/>
        <v>0</v>
      </c>
      <c r="AX35" s="148">
        <f t="shared" si="19"/>
        <v>0</v>
      </c>
      <c r="AY35" s="148">
        <f t="shared" si="20"/>
        <v>0</v>
      </c>
      <c r="AZ35" s="148">
        <f t="shared" si="21"/>
        <v>0</v>
      </c>
      <c r="BA35" s="148">
        <f t="shared" si="22"/>
        <v>0</v>
      </c>
      <c r="BB35" s="148">
        <f t="shared" si="23"/>
        <v>0</v>
      </c>
      <c r="BC35" s="148">
        <f t="shared" si="24"/>
        <v>0</v>
      </c>
      <c r="BD35" s="148">
        <f t="shared" si="27"/>
        <v>0</v>
      </c>
      <c r="BE35" s="148">
        <f t="shared" si="25"/>
        <v>0</v>
      </c>
      <c r="BF35" s="148">
        <f t="shared" si="26"/>
        <v>0</v>
      </c>
      <c r="BG35" s="149"/>
    </row>
    <row r="36" spans="1:59" x14ac:dyDescent="0.25">
      <c r="A36" s="38">
        <v>1960</v>
      </c>
      <c r="B36" s="536">
        <v>4.6820000000000004</v>
      </c>
      <c r="C36" s="537">
        <v>15.819000000000001</v>
      </c>
      <c r="D36" s="537">
        <v>32.225999999999999</v>
      </c>
      <c r="E36" s="537">
        <v>29.222000000000001</v>
      </c>
      <c r="F36" s="537">
        <v>34.356999999999999</v>
      </c>
      <c r="G36" s="537">
        <v>32.162999999999997</v>
      </c>
      <c r="H36" s="537">
        <v>6.2350000000000003</v>
      </c>
      <c r="I36" s="537">
        <v>15.125</v>
      </c>
      <c r="J36" s="537">
        <v>7.4429999999999996</v>
      </c>
      <c r="K36" s="537">
        <v>25.221</v>
      </c>
      <c r="L36" s="537">
        <v>35.466999999999999</v>
      </c>
      <c r="M36" s="537">
        <v>33.048000000000002</v>
      </c>
      <c r="N36" s="150">
        <f t="shared" si="2"/>
        <v>22.561509589041094</v>
      </c>
      <c r="P36" s="308">
        <v>1960</v>
      </c>
      <c r="Q36" s="309"/>
      <c r="R36" s="309"/>
      <c r="S36" s="309"/>
      <c r="T36" s="309"/>
      <c r="U36" s="309"/>
      <c r="V36" s="309"/>
      <c r="W36" s="309"/>
      <c r="X36" s="309"/>
      <c r="Y36" s="309"/>
      <c r="Z36" s="309"/>
      <c r="AA36" s="309"/>
      <c r="AB36" s="309"/>
      <c r="AC36" s="310"/>
      <c r="AE36" s="147">
        <v>1960</v>
      </c>
      <c r="AF36" s="148">
        <f t="shared" si="3"/>
        <v>4.6820000000000004</v>
      </c>
      <c r="AG36" s="148">
        <f t="shared" si="4"/>
        <v>15.819000000000001</v>
      </c>
      <c r="AH36" s="148">
        <f t="shared" si="5"/>
        <v>32.225999999999999</v>
      </c>
      <c r="AI36" s="148">
        <f t="shared" si="6"/>
        <v>29.222000000000001</v>
      </c>
      <c r="AJ36" s="148">
        <f t="shared" si="7"/>
        <v>34.356999999999999</v>
      </c>
      <c r="AK36" s="148">
        <f t="shared" si="8"/>
        <v>32.162999999999997</v>
      </c>
      <c r="AL36" s="148">
        <f t="shared" si="9"/>
        <v>6.2350000000000003</v>
      </c>
      <c r="AM36" s="148">
        <f t="shared" si="10"/>
        <v>15.125</v>
      </c>
      <c r="AN36" s="148">
        <f t="shared" si="11"/>
        <v>7.4429999999999996</v>
      </c>
      <c r="AO36" s="148">
        <f t="shared" si="12"/>
        <v>25.221</v>
      </c>
      <c r="AP36" s="148">
        <f t="shared" si="13"/>
        <v>35.466999999999999</v>
      </c>
      <c r="AQ36" s="148">
        <f t="shared" si="14"/>
        <v>33.048000000000002</v>
      </c>
      <c r="AR36" s="150">
        <f t="shared" si="15"/>
        <v>22.561509589041094</v>
      </c>
      <c r="AT36" s="147">
        <v>1960</v>
      </c>
      <c r="AU36" s="148">
        <f t="shared" si="16"/>
        <v>0</v>
      </c>
      <c r="AV36" s="148">
        <f t="shared" si="17"/>
        <v>0</v>
      </c>
      <c r="AW36" s="148">
        <f t="shared" si="18"/>
        <v>0</v>
      </c>
      <c r="AX36" s="148">
        <f t="shared" si="19"/>
        <v>0</v>
      </c>
      <c r="AY36" s="148">
        <f t="shared" si="20"/>
        <v>0</v>
      </c>
      <c r="AZ36" s="148">
        <f t="shared" si="21"/>
        <v>0</v>
      </c>
      <c r="BA36" s="148">
        <f t="shared" si="22"/>
        <v>0</v>
      </c>
      <c r="BB36" s="148">
        <f t="shared" si="23"/>
        <v>0</v>
      </c>
      <c r="BC36" s="148">
        <f t="shared" si="24"/>
        <v>0</v>
      </c>
      <c r="BD36" s="148">
        <f t="shared" si="27"/>
        <v>0</v>
      </c>
      <c r="BE36" s="148">
        <f t="shared" si="25"/>
        <v>0</v>
      </c>
      <c r="BF36" s="148">
        <f t="shared" si="26"/>
        <v>0</v>
      </c>
      <c r="BG36" s="149"/>
    </row>
    <row r="37" spans="1:59" x14ac:dyDescent="0.25">
      <c r="A37" s="38">
        <v>1961</v>
      </c>
      <c r="B37" s="536">
        <v>26.794</v>
      </c>
      <c r="C37" s="537">
        <v>28.186</v>
      </c>
      <c r="D37" s="537">
        <v>38.999000000000002</v>
      </c>
      <c r="E37" s="537">
        <v>26.1</v>
      </c>
      <c r="F37" s="537">
        <v>35.92</v>
      </c>
      <c r="G37" s="537">
        <v>25.181999999999999</v>
      </c>
      <c r="H37" s="537">
        <v>16.02</v>
      </c>
      <c r="I37" s="537">
        <v>12.839</v>
      </c>
      <c r="J37" s="537">
        <v>-4.9450000000000003</v>
      </c>
      <c r="K37" s="537">
        <v>30.609000000000002</v>
      </c>
      <c r="L37" s="537">
        <v>37.808</v>
      </c>
      <c r="M37" s="537">
        <v>34.210999999999999</v>
      </c>
      <c r="N37" s="150">
        <f t="shared" si="2"/>
        <v>25.639194977168948</v>
      </c>
      <c r="P37" s="308">
        <v>1961</v>
      </c>
      <c r="Q37" s="309"/>
      <c r="R37" s="309"/>
      <c r="S37" s="309"/>
      <c r="T37" s="309"/>
      <c r="U37" s="309"/>
      <c r="V37" s="309"/>
      <c r="W37" s="309"/>
      <c r="X37" s="309"/>
      <c r="Y37" s="309"/>
      <c r="Z37" s="309"/>
      <c r="AA37" s="309"/>
      <c r="AB37" s="309"/>
      <c r="AC37" s="310"/>
      <c r="AE37" s="147">
        <v>1961</v>
      </c>
      <c r="AF37" s="148">
        <f t="shared" si="3"/>
        <v>26.794</v>
      </c>
      <c r="AG37" s="148">
        <f t="shared" si="4"/>
        <v>28.186</v>
      </c>
      <c r="AH37" s="148">
        <f t="shared" si="5"/>
        <v>38.999000000000002</v>
      </c>
      <c r="AI37" s="148">
        <f t="shared" si="6"/>
        <v>26.1</v>
      </c>
      <c r="AJ37" s="148">
        <f t="shared" si="7"/>
        <v>35.92</v>
      </c>
      <c r="AK37" s="148">
        <f t="shared" si="8"/>
        <v>25.181999999999999</v>
      </c>
      <c r="AL37" s="148">
        <f t="shared" si="9"/>
        <v>16.02</v>
      </c>
      <c r="AM37" s="148">
        <f t="shared" si="10"/>
        <v>12.839</v>
      </c>
      <c r="AN37" s="148">
        <f t="shared" si="11"/>
        <v>0</v>
      </c>
      <c r="AO37" s="148">
        <f t="shared" si="12"/>
        <v>30.609000000000002</v>
      </c>
      <c r="AP37" s="148">
        <f t="shared" si="13"/>
        <v>37.808</v>
      </c>
      <c r="AQ37" s="148">
        <f t="shared" si="14"/>
        <v>34.210999999999999</v>
      </c>
      <c r="AR37" s="150">
        <f t="shared" si="15"/>
        <v>26.045633333333335</v>
      </c>
      <c r="AT37" s="147">
        <v>1961</v>
      </c>
      <c r="AU37" s="148">
        <f t="shared" si="16"/>
        <v>0</v>
      </c>
      <c r="AV37" s="148">
        <f t="shared" si="17"/>
        <v>0</v>
      </c>
      <c r="AW37" s="148">
        <f t="shared" si="18"/>
        <v>0</v>
      </c>
      <c r="AX37" s="148">
        <f t="shared" si="19"/>
        <v>0</v>
      </c>
      <c r="AY37" s="148">
        <f t="shared" si="20"/>
        <v>0</v>
      </c>
      <c r="AZ37" s="148">
        <f t="shared" si="21"/>
        <v>0</v>
      </c>
      <c r="BA37" s="148">
        <f t="shared" si="22"/>
        <v>0</v>
      </c>
      <c r="BB37" s="148">
        <f t="shared" si="23"/>
        <v>0</v>
      </c>
      <c r="BC37" s="148">
        <f t="shared" si="24"/>
        <v>0</v>
      </c>
      <c r="BD37" s="148">
        <f t="shared" si="27"/>
        <v>0</v>
      </c>
      <c r="BE37" s="148">
        <f t="shared" si="25"/>
        <v>0</v>
      </c>
      <c r="BF37" s="148">
        <f t="shared" si="26"/>
        <v>0</v>
      </c>
      <c r="BG37" s="149"/>
    </row>
    <row r="38" spans="1:59" x14ac:dyDescent="0.25">
      <c r="A38" s="38">
        <v>1962</v>
      </c>
      <c r="B38" s="536">
        <v>29.318999999999999</v>
      </c>
      <c r="C38" s="537">
        <v>34.326000000000001</v>
      </c>
      <c r="D38" s="537">
        <v>42.232999999999997</v>
      </c>
      <c r="E38" s="537">
        <v>33.143000000000001</v>
      </c>
      <c r="F38" s="537">
        <v>33.725000000000001</v>
      </c>
      <c r="G38" s="537">
        <v>37.234999999999999</v>
      </c>
      <c r="H38" s="537">
        <v>10.555</v>
      </c>
      <c r="I38" s="537">
        <v>14.349</v>
      </c>
      <c r="J38" s="537">
        <v>8.2010000000000005</v>
      </c>
      <c r="K38" s="537">
        <v>29.451000000000001</v>
      </c>
      <c r="L38" s="537">
        <v>32.872</v>
      </c>
      <c r="M38" s="537">
        <v>33.448999999999998</v>
      </c>
      <c r="N38" s="150">
        <f t="shared" si="2"/>
        <v>28.265125456621004</v>
      </c>
      <c r="P38" s="308">
        <v>1962</v>
      </c>
      <c r="Q38" s="309"/>
      <c r="R38" s="309"/>
      <c r="S38" s="309"/>
      <c r="T38" s="309"/>
      <c r="U38" s="309"/>
      <c r="V38" s="309"/>
      <c r="W38" s="309"/>
      <c r="X38" s="309"/>
      <c r="Y38" s="309"/>
      <c r="Z38" s="309"/>
      <c r="AA38" s="309"/>
      <c r="AB38" s="309"/>
      <c r="AC38" s="310"/>
      <c r="AE38" s="147">
        <v>1962</v>
      </c>
      <c r="AF38" s="148">
        <f t="shared" si="3"/>
        <v>29.318999999999999</v>
      </c>
      <c r="AG38" s="148">
        <f t="shared" si="4"/>
        <v>34.326000000000001</v>
      </c>
      <c r="AH38" s="148">
        <f t="shared" si="5"/>
        <v>42.232999999999997</v>
      </c>
      <c r="AI38" s="148">
        <f t="shared" si="6"/>
        <v>33.143000000000001</v>
      </c>
      <c r="AJ38" s="148">
        <f t="shared" si="7"/>
        <v>33.725000000000001</v>
      </c>
      <c r="AK38" s="148">
        <f t="shared" si="8"/>
        <v>37.234999999999999</v>
      </c>
      <c r="AL38" s="148">
        <f t="shared" si="9"/>
        <v>10.555</v>
      </c>
      <c r="AM38" s="148">
        <f t="shared" si="10"/>
        <v>14.349</v>
      </c>
      <c r="AN38" s="148">
        <f t="shared" si="11"/>
        <v>8.2010000000000005</v>
      </c>
      <c r="AO38" s="148">
        <f t="shared" si="12"/>
        <v>29.451000000000001</v>
      </c>
      <c r="AP38" s="148">
        <f t="shared" si="13"/>
        <v>32.872</v>
      </c>
      <c r="AQ38" s="148">
        <f t="shared" si="14"/>
        <v>33.448999999999998</v>
      </c>
      <c r="AR38" s="150">
        <f t="shared" si="15"/>
        <v>28.265125456621004</v>
      </c>
      <c r="AT38" s="147">
        <v>1962</v>
      </c>
      <c r="AU38" s="148">
        <f t="shared" si="16"/>
        <v>0</v>
      </c>
      <c r="AV38" s="148">
        <f t="shared" si="17"/>
        <v>0</v>
      </c>
      <c r="AW38" s="148">
        <f t="shared" si="18"/>
        <v>0</v>
      </c>
      <c r="AX38" s="148">
        <f t="shared" si="19"/>
        <v>0</v>
      </c>
      <c r="AY38" s="148">
        <f t="shared" si="20"/>
        <v>0</v>
      </c>
      <c r="AZ38" s="148">
        <f t="shared" si="21"/>
        <v>0</v>
      </c>
      <c r="BA38" s="148">
        <f t="shared" si="22"/>
        <v>0</v>
      </c>
      <c r="BB38" s="148">
        <f t="shared" si="23"/>
        <v>0</v>
      </c>
      <c r="BC38" s="148">
        <f t="shared" si="24"/>
        <v>0</v>
      </c>
      <c r="BD38" s="148">
        <f t="shared" si="27"/>
        <v>0</v>
      </c>
      <c r="BE38" s="148">
        <f t="shared" si="25"/>
        <v>0</v>
      </c>
      <c r="BF38" s="148">
        <f t="shared" si="26"/>
        <v>0</v>
      </c>
      <c r="BG38" s="149"/>
    </row>
    <row r="39" spans="1:59" x14ac:dyDescent="0.25">
      <c r="A39" s="38">
        <v>1963</v>
      </c>
      <c r="B39" s="536">
        <v>22.169</v>
      </c>
      <c r="C39" s="537">
        <v>22.544</v>
      </c>
      <c r="D39" s="537">
        <v>29.754000000000001</v>
      </c>
      <c r="E39" s="537">
        <v>30.138999999999999</v>
      </c>
      <c r="F39" s="537">
        <v>26.779</v>
      </c>
      <c r="G39" s="537">
        <v>34.012</v>
      </c>
      <c r="H39" s="537">
        <v>24.334</v>
      </c>
      <c r="I39" s="537">
        <v>18.027000000000001</v>
      </c>
      <c r="J39" s="537">
        <v>7.649</v>
      </c>
      <c r="K39" s="537">
        <v>24.428999999999998</v>
      </c>
      <c r="L39" s="537">
        <v>33.444000000000003</v>
      </c>
      <c r="M39" s="537">
        <v>33.201999999999998</v>
      </c>
      <c r="N39" s="150">
        <f t="shared" si="2"/>
        <v>25.568214155251145</v>
      </c>
      <c r="P39" s="308">
        <v>1963</v>
      </c>
      <c r="Q39" s="309"/>
      <c r="R39" s="309"/>
      <c r="S39" s="309"/>
      <c r="T39" s="309"/>
      <c r="U39" s="309"/>
      <c r="V39" s="309"/>
      <c r="W39" s="309"/>
      <c r="X39" s="309"/>
      <c r="Y39" s="309"/>
      <c r="Z39" s="309"/>
      <c r="AA39" s="309"/>
      <c r="AB39" s="309"/>
      <c r="AC39" s="310"/>
      <c r="AE39" s="147">
        <v>1963</v>
      </c>
      <c r="AF39" s="148">
        <f t="shared" si="3"/>
        <v>22.169</v>
      </c>
      <c r="AG39" s="148">
        <f t="shared" si="4"/>
        <v>22.544</v>
      </c>
      <c r="AH39" s="148">
        <f t="shared" si="5"/>
        <v>29.754000000000001</v>
      </c>
      <c r="AI39" s="148">
        <f t="shared" si="6"/>
        <v>30.138999999999999</v>
      </c>
      <c r="AJ39" s="148">
        <f t="shared" si="7"/>
        <v>26.779</v>
      </c>
      <c r="AK39" s="148">
        <f t="shared" si="8"/>
        <v>34.012</v>
      </c>
      <c r="AL39" s="148">
        <f t="shared" si="9"/>
        <v>24.334</v>
      </c>
      <c r="AM39" s="148">
        <f t="shared" si="10"/>
        <v>18.027000000000001</v>
      </c>
      <c r="AN39" s="148">
        <f t="shared" si="11"/>
        <v>7.649</v>
      </c>
      <c r="AO39" s="148">
        <f t="shared" si="12"/>
        <v>24.428999999999998</v>
      </c>
      <c r="AP39" s="148">
        <f t="shared" si="13"/>
        <v>33.444000000000003</v>
      </c>
      <c r="AQ39" s="148">
        <f t="shared" si="14"/>
        <v>33.201999999999998</v>
      </c>
      <c r="AR39" s="150">
        <f t="shared" si="15"/>
        <v>25.568214155251145</v>
      </c>
      <c r="AT39" s="147">
        <v>1963</v>
      </c>
      <c r="AU39" s="148">
        <f t="shared" si="16"/>
        <v>0</v>
      </c>
      <c r="AV39" s="148">
        <f t="shared" si="17"/>
        <v>0</v>
      </c>
      <c r="AW39" s="148">
        <f t="shared" si="18"/>
        <v>0</v>
      </c>
      <c r="AX39" s="148">
        <f t="shared" si="19"/>
        <v>0</v>
      </c>
      <c r="AY39" s="148">
        <f t="shared" si="20"/>
        <v>0</v>
      </c>
      <c r="AZ39" s="148">
        <f t="shared" si="21"/>
        <v>0</v>
      </c>
      <c r="BA39" s="148">
        <f t="shared" si="22"/>
        <v>0</v>
      </c>
      <c r="BB39" s="148">
        <f t="shared" si="23"/>
        <v>0</v>
      </c>
      <c r="BC39" s="148">
        <f t="shared" si="24"/>
        <v>0</v>
      </c>
      <c r="BD39" s="148">
        <f t="shared" si="27"/>
        <v>0</v>
      </c>
      <c r="BE39" s="148">
        <f t="shared" si="25"/>
        <v>0</v>
      </c>
      <c r="BF39" s="148">
        <f t="shared" si="26"/>
        <v>0</v>
      </c>
      <c r="BG39" s="149"/>
    </row>
    <row r="40" spans="1:59" x14ac:dyDescent="0.25">
      <c r="A40" s="38">
        <v>1964</v>
      </c>
      <c r="B40" s="536">
        <v>25.376000000000001</v>
      </c>
      <c r="C40" s="537">
        <v>32.645000000000003</v>
      </c>
      <c r="D40" s="537">
        <v>42.042999999999999</v>
      </c>
      <c r="E40" s="537">
        <v>36.962000000000003</v>
      </c>
      <c r="F40" s="537">
        <v>35.600999999999999</v>
      </c>
      <c r="G40" s="537">
        <v>37.155999999999999</v>
      </c>
      <c r="H40" s="537">
        <v>20.693000000000001</v>
      </c>
      <c r="I40" s="537">
        <v>16.484999999999999</v>
      </c>
      <c r="J40" s="537">
        <v>-12.984999999999999</v>
      </c>
      <c r="K40" s="537">
        <v>6.14</v>
      </c>
      <c r="L40" s="537">
        <v>27.914000000000001</v>
      </c>
      <c r="M40" s="537">
        <v>30.379000000000001</v>
      </c>
      <c r="N40" s="150">
        <f t="shared" si="2"/>
        <v>24.857413812785389</v>
      </c>
      <c r="P40" s="308">
        <v>1964</v>
      </c>
      <c r="Q40" s="309"/>
      <c r="R40" s="309"/>
      <c r="S40" s="309"/>
      <c r="T40" s="309"/>
      <c r="U40" s="309"/>
      <c r="V40" s="309"/>
      <c r="W40" s="309"/>
      <c r="X40" s="309"/>
      <c r="Y40" s="309"/>
      <c r="Z40" s="309"/>
      <c r="AA40" s="309"/>
      <c r="AB40" s="309"/>
      <c r="AC40" s="310"/>
      <c r="AE40" s="147">
        <v>1964</v>
      </c>
      <c r="AF40" s="148">
        <f t="shared" si="3"/>
        <v>25.376000000000001</v>
      </c>
      <c r="AG40" s="148">
        <f t="shared" si="4"/>
        <v>32.645000000000003</v>
      </c>
      <c r="AH40" s="148">
        <f t="shared" si="5"/>
        <v>42.042999999999999</v>
      </c>
      <c r="AI40" s="148">
        <f t="shared" si="6"/>
        <v>36.962000000000003</v>
      </c>
      <c r="AJ40" s="148">
        <f t="shared" si="7"/>
        <v>35.600999999999999</v>
      </c>
      <c r="AK40" s="148">
        <f t="shared" si="8"/>
        <v>37.155999999999999</v>
      </c>
      <c r="AL40" s="148">
        <f t="shared" si="9"/>
        <v>20.693000000000001</v>
      </c>
      <c r="AM40" s="148">
        <f t="shared" si="10"/>
        <v>16.484999999999999</v>
      </c>
      <c r="AN40" s="148">
        <f t="shared" si="11"/>
        <v>0</v>
      </c>
      <c r="AO40" s="148">
        <f t="shared" si="12"/>
        <v>6.14</v>
      </c>
      <c r="AP40" s="148">
        <f t="shared" si="13"/>
        <v>27.914000000000001</v>
      </c>
      <c r="AQ40" s="148">
        <f t="shared" si="14"/>
        <v>30.379000000000001</v>
      </c>
      <c r="AR40" s="150">
        <f t="shared" si="15"/>
        <v>25.924674086757992</v>
      </c>
      <c r="AT40" s="147">
        <v>1964</v>
      </c>
      <c r="AU40" s="148">
        <f t="shared" si="16"/>
        <v>0</v>
      </c>
      <c r="AV40" s="148">
        <f t="shared" si="17"/>
        <v>0</v>
      </c>
      <c r="AW40" s="148">
        <f t="shared" si="18"/>
        <v>0</v>
      </c>
      <c r="AX40" s="148">
        <f t="shared" si="19"/>
        <v>0</v>
      </c>
      <c r="AY40" s="148">
        <f t="shared" si="20"/>
        <v>0</v>
      </c>
      <c r="AZ40" s="148">
        <f t="shared" si="21"/>
        <v>0</v>
      </c>
      <c r="BA40" s="148">
        <f t="shared" si="22"/>
        <v>0</v>
      </c>
      <c r="BB40" s="148">
        <f t="shared" si="23"/>
        <v>0</v>
      </c>
      <c r="BC40" s="148">
        <f t="shared" si="24"/>
        <v>0</v>
      </c>
      <c r="BD40" s="148">
        <f t="shared" si="27"/>
        <v>0</v>
      </c>
      <c r="BE40" s="148">
        <f t="shared" si="25"/>
        <v>0</v>
      </c>
      <c r="BF40" s="148">
        <f t="shared" si="26"/>
        <v>0</v>
      </c>
      <c r="BG40" s="149"/>
    </row>
    <row r="41" spans="1:59" x14ac:dyDescent="0.25">
      <c r="A41" s="38">
        <v>1965</v>
      </c>
      <c r="B41" s="536">
        <v>19.39</v>
      </c>
      <c r="C41" s="537">
        <v>28.010999999999999</v>
      </c>
      <c r="D41" s="537">
        <v>29.655999999999999</v>
      </c>
      <c r="E41" s="537">
        <v>17.158999999999999</v>
      </c>
      <c r="F41" s="537">
        <v>14.955</v>
      </c>
      <c r="G41" s="537">
        <v>18.984999999999999</v>
      </c>
      <c r="H41" s="537">
        <v>10.510999999999999</v>
      </c>
      <c r="I41" s="537">
        <v>7.0549999999999997</v>
      </c>
      <c r="J41" s="537">
        <v>6.7149999999999999</v>
      </c>
      <c r="K41" s="537">
        <v>21.154</v>
      </c>
      <c r="L41" s="537">
        <v>25.753</v>
      </c>
      <c r="M41" s="537">
        <v>31.884</v>
      </c>
      <c r="N41" s="150">
        <f t="shared" si="2"/>
        <v>19.305364611872147</v>
      </c>
      <c r="P41" s="308">
        <v>1965</v>
      </c>
      <c r="Q41" s="309"/>
      <c r="R41" s="309"/>
      <c r="S41" s="309"/>
      <c r="T41" s="309"/>
      <c r="U41" s="309"/>
      <c r="V41" s="309"/>
      <c r="W41" s="309"/>
      <c r="X41" s="309"/>
      <c r="Y41" s="309"/>
      <c r="Z41" s="309"/>
      <c r="AA41" s="309"/>
      <c r="AB41" s="309"/>
      <c r="AC41" s="310"/>
      <c r="AE41" s="147">
        <v>1965</v>
      </c>
      <c r="AF41" s="148">
        <f t="shared" si="3"/>
        <v>19.39</v>
      </c>
      <c r="AG41" s="148">
        <f t="shared" si="4"/>
        <v>28.010999999999999</v>
      </c>
      <c r="AH41" s="148">
        <f t="shared" si="5"/>
        <v>29.655999999999999</v>
      </c>
      <c r="AI41" s="148">
        <f t="shared" si="6"/>
        <v>17.158999999999999</v>
      </c>
      <c r="AJ41" s="148">
        <f t="shared" si="7"/>
        <v>14.955</v>
      </c>
      <c r="AK41" s="148">
        <f t="shared" si="8"/>
        <v>18.984999999999999</v>
      </c>
      <c r="AL41" s="148">
        <f t="shared" si="9"/>
        <v>10.510999999999999</v>
      </c>
      <c r="AM41" s="148">
        <f t="shared" si="10"/>
        <v>7.0549999999999997</v>
      </c>
      <c r="AN41" s="148">
        <f t="shared" si="11"/>
        <v>6.7149999999999999</v>
      </c>
      <c r="AO41" s="148">
        <f t="shared" si="12"/>
        <v>21.154</v>
      </c>
      <c r="AP41" s="148">
        <f t="shared" si="13"/>
        <v>25.753</v>
      </c>
      <c r="AQ41" s="148">
        <f t="shared" si="14"/>
        <v>31.884</v>
      </c>
      <c r="AR41" s="150">
        <f t="shared" si="15"/>
        <v>19.305364611872147</v>
      </c>
      <c r="AT41" s="147">
        <v>1965</v>
      </c>
      <c r="AU41" s="148">
        <f t="shared" si="16"/>
        <v>0</v>
      </c>
      <c r="AV41" s="148">
        <f t="shared" si="17"/>
        <v>0</v>
      </c>
      <c r="AW41" s="148">
        <f t="shared" si="18"/>
        <v>0</v>
      </c>
      <c r="AX41" s="148">
        <f t="shared" si="19"/>
        <v>0</v>
      </c>
      <c r="AY41" s="148">
        <f t="shared" si="20"/>
        <v>0</v>
      </c>
      <c r="AZ41" s="148">
        <f t="shared" si="21"/>
        <v>0</v>
      </c>
      <c r="BA41" s="148">
        <f t="shared" si="22"/>
        <v>0</v>
      </c>
      <c r="BB41" s="148">
        <f t="shared" si="23"/>
        <v>0</v>
      </c>
      <c r="BC41" s="148">
        <f t="shared" si="24"/>
        <v>0</v>
      </c>
      <c r="BD41" s="148">
        <f t="shared" si="27"/>
        <v>0</v>
      </c>
      <c r="BE41" s="148">
        <f t="shared" si="25"/>
        <v>0</v>
      </c>
      <c r="BF41" s="148">
        <f t="shared" si="26"/>
        <v>0</v>
      </c>
      <c r="BG41" s="149"/>
    </row>
    <row r="42" spans="1:59" x14ac:dyDescent="0.25">
      <c r="A42" s="38">
        <v>1966</v>
      </c>
      <c r="B42" s="536">
        <v>23.169</v>
      </c>
      <c r="C42" s="537">
        <v>34.673999999999999</v>
      </c>
      <c r="D42" s="537">
        <v>41.338999999999999</v>
      </c>
      <c r="E42" s="537">
        <v>36.185000000000002</v>
      </c>
      <c r="F42" s="537">
        <v>35.689</v>
      </c>
      <c r="G42" s="537">
        <v>33.768999999999998</v>
      </c>
      <c r="H42" s="537">
        <v>14.502000000000001</v>
      </c>
      <c r="I42" s="537">
        <v>17.8</v>
      </c>
      <c r="J42" s="537">
        <v>9.2210000000000001</v>
      </c>
      <c r="K42" s="537">
        <v>25.85</v>
      </c>
      <c r="L42" s="537">
        <v>35.277999999999999</v>
      </c>
      <c r="M42" s="537">
        <v>32.558999999999997</v>
      </c>
      <c r="N42" s="150">
        <f t="shared" si="2"/>
        <v>28.337259474885848</v>
      </c>
      <c r="P42" s="308">
        <v>1966</v>
      </c>
      <c r="Q42" s="309"/>
      <c r="R42" s="309"/>
      <c r="S42" s="309"/>
      <c r="T42" s="309"/>
      <c r="U42" s="309"/>
      <c r="V42" s="309"/>
      <c r="W42" s="309"/>
      <c r="X42" s="309"/>
      <c r="Y42" s="309"/>
      <c r="Z42" s="309"/>
      <c r="AA42" s="309"/>
      <c r="AB42" s="309"/>
      <c r="AC42" s="310"/>
      <c r="AE42" s="147">
        <v>1966</v>
      </c>
      <c r="AF42" s="148">
        <f t="shared" si="3"/>
        <v>23.169</v>
      </c>
      <c r="AG42" s="148">
        <f t="shared" si="4"/>
        <v>34.673999999999999</v>
      </c>
      <c r="AH42" s="148">
        <f t="shared" si="5"/>
        <v>41.338999999999999</v>
      </c>
      <c r="AI42" s="148">
        <f t="shared" si="6"/>
        <v>36.185000000000002</v>
      </c>
      <c r="AJ42" s="148">
        <f t="shared" si="7"/>
        <v>35.689</v>
      </c>
      <c r="AK42" s="148">
        <f t="shared" si="8"/>
        <v>33.768999999999998</v>
      </c>
      <c r="AL42" s="148">
        <f t="shared" si="9"/>
        <v>14.502000000000001</v>
      </c>
      <c r="AM42" s="148">
        <f t="shared" si="10"/>
        <v>17.8</v>
      </c>
      <c r="AN42" s="148">
        <f t="shared" si="11"/>
        <v>9.2210000000000001</v>
      </c>
      <c r="AO42" s="148">
        <f t="shared" si="12"/>
        <v>25.85</v>
      </c>
      <c r="AP42" s="148">
        <f t="shared" si="13"/>
        <v>35.277999999999999</v>
      </c>
      <c r="AQ42" s="148">
        <f t="shared" si="14"/>
        <v>32.558999999999997</v>
      </c>
      <c r="AR42" s="150">
        <f t="shared" si="15"/>
        <v>28.337259474885848</v>
      </c>
      <c r="AT42" s="147">
        <v>1966</v>
      </c>
      <c r="AU42" s="148">
        <f t="shared" si="16"/>
        <v>0</v>
      </c>
      <c r="AV42" s="148">
        <f t="shared" si="17"/>
        <v>0</v>
      </c>
      <c r="AW42" s="148">
        <f t="shared" si="18"/>
        <v>0</v>
      </c>
      <c r="AX42" s="148">
        <f t="shared" si="19"/>
        <v>0</v>
      </c>
      <c r="AY42" s="148">
        <f t="shared" si="20"/>
        <v>0</v>
      </c>
      <c r="AZ42" s="148">
        <f t="shared" si="21"/>
        <v>0</v>
      </c>
      <c r="BA42" s="148">
        <f t="shared" si="22"/>
        <v>0</v>
      </c>
      <c r="BB42" s="148">
        <f t="shared" si="23"/>
        <v>0</v>
      </c>
      <c r="BC42" s="148">
        <f t="shared" si="24"/>
        <v>0</v>
      </c>
      <c r="BD42" s="148">
        <f t="shared" si="27"/>
        <v>0</v>
      </c>
      <c r="BE42" s="148">
        <f t="shared" si="25"/>
        <v>0</v>
      </c>
      <c r="BF42" s="148">
        <f t="shared" si="26"/>
        <v>0</v>
      </c>
      <c r="BG42" s="149"/>
    </row>
    <row r="43" spans="1:59" x14ac:dyDescent="0.25">
      <c r="A43" s="38">
        <v>1967</v>
      </c>
      <c r="B43" s="536">
        <v>26.725999999999999</v>
      </c>
      <c r="C43" s="537">
        <v>36.277000000000001</v>
      </c>
      <c r="D43" s="537">
        <v>37.966999999999999</v>
      </c>
      <c r="E43" s="537">
        <v>24.594999999999999</v>
      </c>
      <c r="F43" s="537">
        <v>27.803000000000001</v>
      </c>
      <c r="G43" s="537">
        <v>30.626999999999999</v>
      </c>
      <c r="H43" s="537">
        <v>21.952000000000002</v>
      </c>
      <c r="I43" s="537">
        <v>16.969000000000001</v>
      </c>
      <c r="J43" s="537">
        <v>-9.6259999999999994</v>
      </c>
      <c r="K43" s="537">
        <v>12.927</v>
      </c>
      <c r="L43" s="537">
        <v>27.532</v>
      </c>
      <c r="M43" s="537">
        <v>32.438000000000002</v>
      </c>
      <c r="N43" s="150">
        <f t="shared" si="2"/>
        <v>23.856390182648401</v>
      </c>
      <c r="P43" s="308">
        <v>1967</v>
      </c>
      <c r="Q43" s="309"/>
      <c r="R43" s="309"/>
      <c r="S43" s="309"/>
      <c r="T43" s="309"/>
      <c r="U43" s="309"/>
      <c r="V43" s="309"/>
      <c r="W43" s="309"/>
      <c r="X43" s="309"/>
      <c r="Y43" s="309"/>
      <c r="Z43" s="309"/>
      <c r="AA43" s="309"/>
      <c r="AB43" s="309"/>
      <c r="AC43" s="310"/>
      <c r="AE43" s="147">
        <v>1967</v>
      </c>
      <c r="AF43" s="148">
        <f t="shared" si="3"/>
        <v>26.725999999999999</v>
      </c>
      <c r="AG43" s="148">
        <f t="shared" si="4"/>
        <v>36.277000000000001</v>
      </c>
      <c r="AH43" s="148">
        <f t="shared" si="5"/>
        <v>37.966999999999999</v>
      </c>
      <c r="AI43" s="148">
        <f t="shared" si="6"/>
        <v>24.594999999999999</v>
      </c>
      <c r="AJ43" s="148">
        <f t="shared" si="7"/>
        <v>27.803000000000001</v>
      </c>
      <c r="AK43" s="148">
        <f t="shared" si="8"/>
        <v>30.626999999999999</v>
      </c>
      <c r="AL43" s="148">
        <f t="shared" si="9"/>
        <v>21.952000000000002</v>
      </c>
      <c r="AM43" s="148">
        <f t="shared" si="10"/>
        <v>16.969000000000001</v>
      </c>
      <c r="AN43" s="148">
        <f t="shared" si="11"/>
        <v>0</v>
      </c>
      <c r="AO43" s="148">
        <f t="shared" si="12"/>
        <v>12.927</v>
      </c>
      <c r="AP43" s="148">
        <f t="shared" si="13"/>
        <v>27.532</v>
      </c>
      <c r="AQ43" s="148">
        <f t="shared" si="14"/>
        <v>32.438000000000002</v>
      </c>
      <c r="AR43" s="150">
        <f t="shared" si="15"/>
        <v>24.647568264840181</v>
      </c>
      <c r="AT43" s="147">
        <v>1967</v>
      </c>
      <c r="AU43" s="148">
        <f t="shared" si="16"/>
        <v>0</v>
      </c>
      <c r="AV43" s="148">
        <f t="shared" si="17"/>
        <v>0</v>
      </c>
      <c r="AW43" s="148">
        <f t="shared" si="18"/>
        <v>0</v>
      </c>
      <c r="AX43" s="148">
        <f t="shared" si="19"/>
        <v>0</v>
      </c>
      <c r="AY43" s="148">
        <f t="shared" si="20"/>
        <v>0</v>
      </c>
      <c r="AZ43" s="148">
        <f t="shared" si="21"/>
        <v>0</v>
      </c>
      <c r="BA43" s="148">
        <f t="shared" si="22"/>
        <v>0</v>
      </c>
      <c r="BB43" s="148">
        <f t="shared" si="23"/>
        <v>0</v>
      </c>
      <c r="BC43" s="148">
        <f t="shared" si="24"/>
        <v>0</v>
      </c>
      <c r="BD43" s="148">
        <f t="shared" si="27"/>
        <v>0</v>
      </c>
      <c r="BE43" s="148">
        <f t="shared" si="25"/>
        <v>0</v>
      </c>
      <c r="BF43" s="148">
        <f t="shared" si="26"/>
        <v>0</v>
      </c>
      <c r="BG43" s="149"/>
    </row>
    <row r="44" spans="1:59" x14ac:dyDescent="0.25">
      <c r="A44" s="38">
        <v>1968</v>
      </c>
      <c r="B44" s="536">
        <v>23.166</v>
      </c>
      <c r="C44" s="537">
        <v>29.905999999999999</v>
      </c>
      <c r="D44" s="537">
        <v>41.787999999999997</v>
      </c>
      <c r="E44" s="537">
        <v>27.506</v>
      </c>
      <c r="F44" s="537">
        <v>34.963999999999999</v>
      </c>
      <c r="G44" s="537">
        <v>25.576000000000001</v>
      </c>
      <c r="H44" s="537">
        <v>32.398000000000003</v>
      </c>
      <c r="I44" s="537">
        <v>20.498999999999999</v>
      </c>
      <c r="J44" s="537">
        <v>4.78</v>
      </c>
      <c r="K44" s="537">
        <v>22.495999999999999</v>
      </c>
      <c r="L44" s="537">
        <v>28.161999999999999</v>
      </c>
      <c r="M44" s="537">
        <v>24.974</v>
      </c>
      <c r="N44" s="150">
        <f t="shared" si="2"/>
        <v>26.317521689497713</v>
      </c>
      <c r="P44" s="308">
        <v>1968</v>
      </c>
      <c r="Q44" s="309"/>
      <c r="R44" s="309"/>
      <c r="S44" s="309"/>
      <c r="T44" s="309"/>
      <c r="U44" s="309"/>
      <c r="V44" s="309"/>
      <c r="W44" s="309"/>
      <c r="X44" s="309"/>
      <c r="Y44" s="309"/>
      <c r="Z44" s="309"/>
      <c r="AA44" s="309"/>
      <c r="AB44" s="309"/>
      <c r="AC44" s="310"/>
      <c r="AE44" s="147">
        <v>1968</v>
      </c>
      <c r="AF44" s="148">
        <f t="shared" si="3"/>
        <v>23.166</v>
      </c>
      <c r="AG44" s="148">
        <f t="shared" si="4"/>
        <v>29.905999999999999</v>
      </c>
      <c r="AH44" s="148">
        <f t="shared" si="5"/>
        <v>41.787999999999997</v>
      </c>
      <c r="AI44" s="148">
        <f t="shared" si="6"/>
        <v>27.506</v>
      </c>
      <c r="AJ44" s="148">
        <f t="shared" si="7"/>
        <v>34.963999999999999</v>
      </c>
      <c r="AK44" s="148">
        <f t="shared" si="8"/>
        <v>25.576000000000001</v>
      </c>
      <c r="AL44" s="148">
        <f t="shared" si="9"/>
        <v>32.398000000000003</v>
      </c>
      <c r="AM44" s="148">
        <f t="shared" si="10"/>
        <v>20.498999999999999</v>
      </c>
      <c r="AN44" s="148">
        <f t="shared" si="11"/>
        <v>4.78</v>
      </c>
      <c r="AO44" s="148">
        <f t="shared" si="12"/>
        <v>22.495999999999999</v>
      </c>
      <c r="AP44" s="148">
        <f t="shared" si="13"/>
        <v>28.161999999999999</v>
      </c>
      <c r="AQ44" s="148">
        <f t="shared" si="14"/>
        <v>24.974</v>
      </c>
      <c r="AR44" s="150">
        <f t="shared" si="15"/>
        <v>26.317521689497713</v>
      </c>
      <c r="AT44" s="147">
        <v>1968</v>
      </c>
      <c r="AU44" s="148">
        <f t="shared" si="16"/>
        <v>0</v>
      </c>
      <c r="AV44" s="148">
        <f t="shared" si="17"/>
        <v>0</v>
      </c>
      <c r="AW44" s="148">
        <f t="shared" si="18"/>
        <v>0</v>
      </c>
      <c r="AX44" s="148">
        <f t="shared" si="19"/>
        <v>0</v>
      </c>
      <c r="AY44" s="148">
        <f t="shared" si="20"/>
        <v>0</v>
      </c>
      <c r="AZ44" s="148">
        <f t="shared" si="21"/>
        <v>0</v>
      </c>
      <c r="BA44" s="148">
        <f t="shared" si="22"/>
        <v>0</v>
      </c>
      <c r="BB44" s="148">
        <f t="shared" si="23"/>
        <v>0</v>
      </c>
      <c r="BC44" s="148">
        <f t="shared" si="24"/>
        <v>0</v>
      </c>
      <c r="BD44" s="148">
        <f t="shared" si="27"/>
        <v>0</v>
      </c>
      <c r="BE44" s="148">
        <f t="shared" si="25"/>
        <v>0</v>
      </c>
      <c r="BF44" s="148">
        <f t="shared" si="26"/>
        <v>0</v>
      </c>
      <c r="BG44" s="149"/>
    </row>
    <row r="45" spans="1:59" x14ac:dyDescent="0.25">
      <c r="A45" s="38">
        <v>1969</v>
      </c>
      <c r="B45" s="536">
        <v>15.577999999999999</v>
      </c>
      <c r="C45" s="537">
        <v>23.201000000000001</v>
      </c>
      <c r="D45" s="537">
        <v>36.021000000000001</v>
      </c>
      <c r="E45" s="537">
        <v>20.257999999999999</v>
      </c>
      <c r="F45" s="537">
        <v>25.504999999999999</v>
      </c>
      <c r="G45" s="537">
        <v>27.79</v>
      </c>
      <c r="H45" s="537">
        <v>2.3610000000000002</v>
      </c>
      <c r="I45" s="537">
        <v>3.7240000000000002</v>
      </c>
      <c r="J45" s="537">
        <v>3.262</v>
      </c>
      <c r="K45" s="537">
        <v>20.448</v>
      </c>
      <c r="L45" s="537">
        <v>30.891999999999999</v>
      </c>
      <c r="M45" s="537">
        <v>32.457999999999998</v>
      </c>
      <c r="N45" s="150">
        <f t="shared" si="2"/>
        <v>20.132739155251148</v>
      </c>
      <c r="P45" s="308">
        <v>1969</v>
      </c>
      <c r="Q45" s="309"/>
      <c r="R45" s="309"/>
      <c r="S45" s="309"/>
      <c r="T45" s="309"/>
      <c r="U45" s="309"/>
      <c r="V45" s="309"/>
      <c r="W45" s="309"/>
      <c r="X45" s="309"/>
      <c r="Y45" s="309"/>
      <c r="Z45" s="309"/>
      <c r="AA45" s="309"/>
      <c r="AB45" s="309"/>
      <c r="AC45" s="310"/>
      <c r="AE45" s="147">
        <v>1969</v>
      </c>
      <c r="AF45" s="148">
        <f t="shared" si="3"/>
        <v>15.577999999999999</v>
      </c>
      <c r="AG45" s="148">
        <f t="shared" si="4"/>
        <v>23.201000000000001</v>
      </c>
      <c r="AH45" s="148">
        <f t="shared" si="5"/>
        <v>36.021000000000001</v>
      </c>
      <c r="AI45" s="148">
        <f t="shared" si="6"/>
        <v>20.257999999999999</v>
      </c>
      <c r="AJ45" s="148">
        <f t="shared" si="7"/>
        <v>25.504999999999999</v>
      </c>
      <c r="AK45" s="148">
        <f t="shared" si="8"/>
        <v>27.79</v>
      </c>
      <c r="AL45" s="148">
        <f t="shared" si="9"/>
        <v>2.3610000000000002</v>
      </c>
      <c r="AM45" s="148">
        <f t="shared" si="10"/>
        <v>3.7240000000000002</v>
      </c>
      <c r="AN45" s="148">
        <f t="shared" si="11"/>
        <v>3.262</v>
      </c>
      <c r="AO45" s="148">
        <f t="shared" si="12"/>
        <v>20.448</v>
      </c>
      <c r="AP45" s="148">
        <f t="shared" si="13"/>
        <v>30.891999999999999</v>
      </c>
      <c r="AQ45" s="148">
        <f t="shared" si="14"/>
        <v>32.457999999999998</v>
      </c>
      <c r="AR45" s="150">
        <f t="shared" si="15"/>
        <v>20.132739155251148</v>
      </c>
      <c r="AT45" s="147">
        <v>1969</v>
      </c>
      <c r="AU45" s="148">
        <f t="shared" si="16"/>
        <v>0</v>
      </c>
      <c r="AV45" s="148">
        <f t="shared" si="17"/>
        <v>0</v>
      </c>
      <c r="AW45" s="148">
        <f t="shared" si="18"/>
        <v>0</v>
      </c>
      <c r="AX45" s="148">
        <f t="shared" si="19"/>
        <v>0</v>
      </c>
      <c r="AY45" s="148">
        <f t="shared" si="20"/>
        <v>0</v>
      </c>
      <c r="AZ45" s="148">
        <f t="shared" si="21"/>
        <v>0</v>
      </c>
      <c r="BA45" s="148">
        <f t="shared" si="22"/>
        <v>0</v>
      </c>
      <c r="BB45" s="148">
        <f t="shared" si="23"/>
        <v>0</v>
      </c>
      <c r="BC45" s="148">
        <f t="shared" si="24"/>
        <v>0</v>
      </c>
      <c r="BD45" s="148">
        <f t="shared" si="27"/>
        <v>0</v>
      </c>
      <c r="BE45" s="148">
        <f t="shared" si="25"/>
        <v>0</v>
      </c>
      <c r="BF45" s="148">
        <f t="shared" si="26"/>
        <v>0</v>
      </c>
      <c r="BG45" s="149"/>
    </row>
    <row r="46" spans="1:59" x14ac:dyDescent="0.25">
      <c r="A46" s="38">
        <v>1970</v>
      </c>
      <c r="B46" s="536">
        <v>24.905000000000001</v>
      </c>
      <c r="C46" s="537">
        <v>30.462</v>
      </c>
      <c r="D46" s="537">
        <v>44.472999999999999</v>
      </c>
      <c r="E46" s="537">
        <v>32.826999999999998</v>
      </c>
      <c r="F46" s="537">
        <v>31.803999999999998</v>
      </c>
      <c r="G46" s="537">
        <v>34.923000000000002</v>
      </c>
      <c r="H46" s="537">
        <v>31.155999999999999</v>
      </c>
      <c r="I46" s="537">
        <v>19.530999999999999</v>
      </c>
      <c r="J46" s="537">
        <v>-2.871</v>
      </c>
      <c r="K46" s="537">
        <v>34.881</v>
      </c>
      <c r="L46" s="537">
        <v>39.828000000000003</v>
      </c>
      <c r="M46" s="537">
        <v>34.186</v>
      </c>
      <c r="N46" s="150">
        <f t="shared" si="2"/>
        <v>29.728011301369865</v>
      </c>
      <c r="P46" s="308">
        <v>1970</v>
      </c>
      <c r="Q46" s="309"/>
      <c r="R46" s="309"/>
      <c r="S46" s="309"/>
      <c r="T46" s="309"/>
      <c r="U46" s="309"/>
      <c r="V46" s="309"/>
      <c r="W46" s="309"/>
      <c r="X46" s="309"/>
      <c r="Y46" s="309"/>
      <c r="Z46" s="309"/>
      <c r="AA46" s="309"/>
      <c r="AB46" s="309"/>
      <c r="AC46" s="310"/>
      <c r="AE46" s="147">
        <v>1970</v>
      </c>
      <c r="AF46" s="148">
        <f t="shared" si="3"/>
        <v>24.905000000000001</v>
      </c>
      <c r="AG46" s="148">
        <f t="shared" si="4"/>
        <v>30.462</v>
      </c>
      <c r="AH46" s="148">
        <f t="shared" si="5"/>
        <v>44.472999999999999</v>
      </c>
      <c r="AI46" s="148">
        <f t="shared" si="6"/>
        <v>32.826999999999998</v>
      </c>
      <c r="AJ46" s="148">
        <f t="shared" si="7"/>
        <v>31.803999999999998</v>
      </c>
      <c r="AK46" s="148">
        <f t="shared" si="8"/>
        <v>34.923000000000002</v>
      </c>
      <c r="AL46" s="148">
        <f t="shared" si="9"/>
        <v>31.155999999999999</v>
      </c>
      <c r="AM46" s="148">
        <f t="shared" si="10"/>
        <v>19.530999999999999</v>
      </c>
      <c r="AN46" s="148">
        <f t="shared" si="11"/>
        <v>0</v>
      </c>
      <c r="AO46" s="148">
        <f t="shared" si="12"/>
        <v>34.881</v>
      </c>
      <c r="AP46" s="148">
        <f t="shared" si="13"/>
        <v>39.828000000000003</v>
      </c>
      <c r="AQ46" s="148">
        <f t="shared" si="14"/>
        <v>34.186</v>
      </c>
      <c r="AR46" s="150">
        <f t="shared" si="15"/>
        <v>29.96398390410959</v>
      </c>
      <c r="AT46" s="147">
        <v>1970</v>
      </c>
      <c r="AU46" s="148">
        <f t="shared" si="16"/>
        <v>0</v>
      </c>
      <c r="AV46" s="148">
        <f t="shared" si="17"/>
        <v>0</v>
      </c>
      <c r="AW46" s="148">
        <f t="shared" si="18"/>
        <v>0</v>
      </c>
      <c r="AX46" s="148">
        <f t="shared" si="19"/>
        <v>0</v>
      </c>
      <c r="AY46" s="148">
        <f t="shared" si="20"/>
        <v>0</v>
      </c>
      <c r="AZ46" s="148">
        <f t="shared" si="21"/>
        <v>0</v>
      </c>
      <c r="BA46" s="148">
        <f t="shared" si="22"/>
        <v>0</v>
      </c>
      <c r="BB46" s="148">
        <f t="shared" si="23"/>
        <v>0</v>
      </c>
      <c r="BC46" s="148">
        <f t="shared" si="24"/>
        <v>0</v>
      </c>
      <c r="BD46" s="148">
        <f t="shared" si="27"/>
        <v>0</v>
      </c>
      <c r="BE46" s="148">
        <f t="shared" si="25"/>
        <v>0</v>
      </c>
      <c r="BF46" s="148">
        <f t="shared" si="26"/>
        <v>0</v>
      </c>
      <c r="BG46" s="149"/>
    </row>
    <row r="47" spans="1:59" x14ac:dyDescent="0.25">
      <c r="A47" s="38">
        <v>1971</v>
      </c>
      <c r="B47" s="536">
        <v>30.422000000000001</v>
      </c>
      <c r="C47" s="537">
        <v>34.03</v>
      </c>
      <c r="D47" s="537">
        <v>42.728999999999999</v>
      </c>
      <c r="E47" s="537">
        <v>18.402999999999999</v>
      </c>
      <c r="F47" s="537">
        <v>12.631</v>
      </c>
      <c r="G47" s="537">
        <v>15.949</v>
      </c>
      <c r="H47" s="537">
        <v>6.8170000000000002</v>
      </c>
      <c r="I47" s="537">
        <v>-0.61599999999999999</v>
      </c>
      <c r="J47" s="537">
        <v>-16.422000000000001</v>
      </c>
      <c r="K47" s="537">
        <v>8.4309999999999992</v>
      </c>
      <c r="L47" s="537">
        <v>22.117000000000001</v>
      </c>
      <c r="M47" s="537">
        <v>29.050999999999998</v>
      </c>
      <c r="N47" s="150">
        <f t="shared" si="2"/>
        <v>17.038866780821916</v>
      </c>
      <c r="P47" s="308">
        <v>1971</v>
      </c>
      <c r="Q47" s="309"/>
      <c r="R47" s="309"/>
      <c r="S47" s="309"/>
      <c r="T47" s="309"/>
      <c r="U47" s="309"/>
      <c r="V47" s="309"/>
      <c r="W47" s="309"/>
      <c r="X47" s="309"/>
      <c r="Y47" s="309"/>
      <c r="Z47" s="309"/>
      <c r="AA47" s="309"/>
      <c r="AB47" s="309"/>
      <c r="AC47" s="310"/>
      <c r="AE47" s="147">
        <v>1971</v>
      </c>
      <c r="AF47" s="148">
        <f t="shared" si="3"/>
        <v>30.422000000000001</v>
      </c>
      <c r="AG47" s="148">
        <f t="shared" si="4"/>
        <v>34.03</v>
      </c>
      <c r="AH47" s="148">
        <f t="shared" si="5"/>
        <v>42.728999999999999</v>
      </c>
      <c r="AI47" s="148">
        <f t="shared" si="6"/>
        <v>18.402999999999999</v>
      </c>
      <c r="AJ47" s="148">
        <f t="shared" si="7"/>
        <v>12.631</v>
      </c>
      <c r="AK47" s="148">
        <f t="shared" si="8"/>
        <v>15.949</v>
      </c>
      <c r="AL47" s="148">
        <f t="shared" si="9"/>
        <v>6.8170000000000002</v>
      </c>
      <c r="AM47" s="148">
        <f t="shared" si="10"/>
        <v>0</v>
      </c>
      <c r="AN47" s="148">
        <f t="shared" si="11"/>
        <v>0</v>
      </c>
      <c r="AO47" s="148">
        <f t="shared" si="12"/>
        <v>8.4309999999999992</v>
      </c>
      <c r="AP47" s="148">
        <f t="shared" si="13"/>
        <v>22.117000000000001</v>
      </c>
      <c r="AQ47" s="148">
        <f t="shared" si="14"/>
        <v>29.050999999999998</v>
      </c>
      <c r="AR47" s="150">
        <f t="shared" si="15"/>
        <v>18.440938013698631</v>
      </c>
      <c r="AT47" s="147">
        <v>1971</v>
      </c>
      <c r="AU47" s="148">
        <f t="shared" si="16"/>
        <v>0</v>
      </c>
      <c r="AV47" s="148">
        <f t="shared" si="17"/>
        <v>0</v>
      </c>
      <c r="AW47" s="148">
        <f t="shared" si="18"/>
        <v>0</v>
      </c>
      <c r="AX47" s="148">
        <f t="shared" si="19"/>
        <v>0</v>
      </c>
      <c r="AY47" s="148">
        <f t="shared" si="20"/>
        <v>0</v>
      </c>
      <c r="AZ47" s="148">
        <f t="shared" si="21"/>
        <v>0</v>
      </c>
      <c r="BA47" s="148">
        <f t="shared" si="22"/>
        <v>0</v>
      </c>
      <c r="BB47" s="148">
        <f t="shared" si="23"/>
        <v>0</v>
      </c>
      <c r="BC47" s="148">
        <f t="shared" si="24"/>
        <v>0</v>
      </c>
      <c r="BD47" s="148">
        <f t="shared" si="27"/>
        <v>0</v>
      </c>
      <c r="BE47" s="148">
        <f t="shared" si="25"/>
        <v>0</v>
      </c>
      <c r="BF47" s="148">
        <f t="shared" si="26"/>
        <v>0</v>
      </c>
      <c r="BG47" s="149"/>
    </row>
    <row r="48" spans="1:59" x14ac:dyDescent="0.25">
      <c r="A48" s="38">
        <v>1972</v>
      </c>
      <c r="B48" s="536">
        <v>22.890999999999998</v>
      </c>
      <c r="C48" s="537">
        <v>30.047000000000001</v>
      </c>
      <c r="D48" s="537">
        <v>38.793999999999997</v>
      </c>
      <c r="E48" s="537">
        <v>17.495999999999999</v>
      </c>
      <c r="F48" s="537">
        <v>24.015000000000001</v>
      </c>
      <c r="G48" s="537">
        <v>-7.9749999999999996</v>
      </c>
      <c r="H48" s="537">
        <v>3.2869999999999999</v>
      </c>
      <c r="I48" s="537">
        <v>3.3450000000000002</v>
      </c>
      <c r="J48" s="537">
        <v>-15.119</v>
      </c>
      <c r="K48" s="537">
        <v>9.9920000000000009</v>
      </c>
      <c r="L48" s="537">
        <v>22.056999999999999</v>
      </c>
      <c r="M48" s="537">
        <v>30.58</v>
      </c>
      <c r="N48" s="150">
        <f t="shared" si="2"/>
        <v>14.910833561643836</v>
      </c>
      <c r="P48" s="308">
        <v>1972</v>
      </c>
      <c r="Q48" s="309"/>
      <c r="R48" s="309"/>
      <c r="S48" s="309"/>
      <c r="T48" s="309"/>
      <c r="U48" s="309"/>
      <c r="V48" s="309"/>
      <c r="W48" s="309"/>
      <c r="X48" s="309"/>
      <c r="Y48" s="309"/>
      <c r="Z48" s="309"/>
      <c r="AA48" s="309"/>
      <c r="AB48" s="309"/>
      <c r="AC48" s="310"/>
      <c r="AE48" s="147">
        <v>1972</v>
      </c>
      <c r="AF48" s="148">
        <f t="shared" si="3"/>
        <v>22.890999999999998</v>
      </c>
      <c r="AG48" s="148">
        <f t="shared" si="4"/>
        <v>30.047000000000001</v>
      </c>
      <c r="AH48" s="148">
        <f t="shared" si="5"/>
        <v>38.793999999999997</v>
      </c>
      <c r="AI48" s="148">
        <f t="shared" si="6"/>
        <v>17.495999999999999</v>
      </c>
      <c r="AJ48" s="148">
        <f t="shared" si="7"/>
        <v>24.015000000000001</v>
      </c>
      <c r="AK48" s="148">
        <f t="shared" si="8"/>
        <v>0</v>
      </c>
      <c r="AL48" s="148">
        <f t="shared" si="9"/>
        <v>3.2869999999999999</v>
      </c>
      <c r="AM48" s="148">
        <f t="shared" si="10"/>
        <v>3.3450000000000002</v>
      </c>
      <c r="AN48" s="148">
        <f t="shared" si="11"/>
        <v>0</v>
      </c>
      <c r="AO48" s="148">
        <f t="shared" si="12"/>
        <v>9.9920000000000009</v>
      </c>
      <c r="AP48" s="148">
        <f t="shared" si="13"/>
        <v>22.056999999999999</v>
      </c>
      <c r="AQ48" s="148">
        <f t="shared" si="14"/>
        <v>30.58</v>
      </c>
      <c r="AR48" s="150">
        <f t="shared" si="15"/>
        <v>16.829909474885842</v>
      </c>
      <c r="AT48" s="147">
        <v>1972</v>
      </c>
      <c r="AU48" s="148">
        <f t="shared" si="16"/>
        <v>0</v>
      </c>
      <c r="AV48" s="148">
        <f t="shared" si="17"/>
        <v>0</v>
      </c>
      <c r="AW48" s="148">
        <f t="shared" si="18"/>
        <v>0</v>
      </c>
      <c r="AX48" s="148">
        <f t="shared" si="19"/>
        <v>0</v>
      </c>
      <c r="AY48" s="148">
        <f t="shared" si="20"/>
        <v>0</v>
      </c>
      <c r="AZ48" s="148">
        <f t="shared" si="21"/>
        <v>0</v>
      </c>
      <c r="BA48" s="148">
        <f t="shared" si="22"/>
        <v>0</v>
      </c>
      <c r="BB48" s="148">
        <f t="shared" si="23"/>
        <v>0</v>
      </c>
      <c r="BC48" s="148">
        <f t="shared" si="24"/>
        <v>0</v>
      </c>
      <c r="BD48" s="148">
        <f t="shared" si="27"/>
        <v>0</v>
      </c>
      <c r="BE48" s="148">
        <f t="shared" si="25"/>
        <v>0</v>
      </c>
      <c r="BF48" s="148">
        <f t="shared" si="26"/>
        <v>0</v>
      </c>
      <c r="BG48" s="149"/>
    </row>
    <row r="49" spans="1:59" x14ac:dyDescent="0.25">
      <c r="A49" s="38">
        <v>1973</v>
      </c>
      <c r="B49" s="536">
        <v>18.259</v>
      </c>
      <c r="C49" s="537">
        <v>28.242000000000001</v>
      </c>
      <c r="D49" s="537">
        <v>39.5</v>
      </c>
      <c r="E49" s="537">
        <v>36.130000000000003</v>
      </c>
      <c r="F49" s="537">
        <v>41.284999999999997</v>
      </c>
      <c r="G49" s="537">
        <v>39.468000000000004</v>
      </c>
      <c r="H49" s="537">
        <v>30.259</v>
      </c>
      <c r="I49" s="537">
        <v>24.562000000000001</v>
      </c>
      <c r="J49" s="537">
        <v>23.609000000000002</v>
      </c>
      <c r="K49" s="537">
        <v>39.29</v>
      </c>
      <c r="L49" s="537">
        <v>41.927</v>
      </c>
      <c r="M49" s="537">
        <v>34.323999999999998</v>
      </c>
      <c r="N49" s="150">
        <f t="shared" si="2"/>
        <v>33.045885616438355</v>
      </c>
      <c r="P49" s="308">
        <v>1973</v>
      </c>
      <c r="Q49" s="309"/>
      <c r="R49" s="309"/>
      <c r="S49" s="309"/>
      <c r="T49" s="309"/>
      <c r="U49" s="309"/>
      <c r="V49" s="309"/>
      <c r="W49" s="309"/>
      <c r="X49" s="309"/>
      <c r="Y49" s="309"/>
      <c r="Z49" s="309"/>
      <c r="AA49" s="309"/>
      <c r="AB49" s="309"/>
      <c r="AC49" s="310"/>
      <c r="AE49" s="147">
        <v>1973</v>
      </c>
      <c r="AF49" s="148">
        <f t="shared" si="3"/>
        <v>18.259</v>
      </c>
      <c r="AG49" s="148">
        <f t="shared" si="4"/>
        <v>28.242000000000001</v>
      </c>
      <c r="AH49" s="148">
        <f t="shared" si="5"/>
        <v>39.5</v>
      </c>
      <c r="AI49" s="148">
        <f t="shared" si="6"/>
        <v>36.130000000000003</v>
      </c>
      <c r="AJ49" s="148">
        <f t="shared" si="7"/>
        <v>41.284999999999997</v>
      </c>
      <c r="AK49" s="148">
        <f t="shared" si="8"/>
        <v>39.468000000000004</v>
      </c>
      <c r="AL49" s="148">
        <f t="shared" si="9"/>
        <v>30.259</v>
      </c>
      <c r="AM49" s="148">
        <f t="shared" si="10"/>
        <v>24.562000000000001</v>
      </c>
      <c r="AN49" s="148">
        <f t="shared" si="11"/>
        <v>23.609000000000002</v>
      </c>
      <c r="AO49" s="148">
        <f t="shared" si="12"/>
        <v>39.29</v>
      </c>
      <c r="AP49" s="148">
        <f t="shared" si="13"/>
        <v>41.927</v>
      </c>
      <c r="AQ49" s="148">
        <f t="shared" si="14"/>
        <v>34.323999999999998</v>
      </c>
      <c r="AR49" s="150">
        <f t="shared" si="15"/>
        <v>33.045885616438355</v>
      </c>
      <c r="AT49" s="147">
        <v>1973</v>
      </c>
      <c r="AU49" s="148">
        <f t="shared" si="16"/>
        <v>0</v>
      </c>
      <c r="AV49" s="148">
        <f t="shared" si="17"/>
        <v>0</v>
      </c>
      <c r="AW49" s="148">
        <f t="shared" si="18"/>
        <v>0</v>
      </c>
      <c r="AX49" s="148">
        <f t="shared" si="19"/>
        <v>0</v>
      </c>
      <c r="AY49" s="148">
        <f t="shared" si="20"/>
        <v>0</v>
      </c>
      <c r="AZ49" s="148">
        <f t="shared" si="21"/>
        <v>0</v>
      </c>
      <c r="BA49" s="148">
        <f t="shared" si="22"/>
        <v>0</v>
      </c>
      <c r="BB49" s="148">
        <f t="shared" si="23"/>
        <v>0</v>
      </c>
      <c r="BC49" s="148">
        <f t="shared" si="24"/>
        <v>0</v>
      </c>
      <c r="BD49" s="148">
        <f t="shared" si="27"/>
        <v>0</v>
      </c>
      <c r="BE49" s="148">
        <f t="shared" si="25"/>
        <v>0</v>
      </c>
      <c r="BF49" s="148">
        <f t="shared" si="26"/>
        <v>0</v>
      </c>
      <c r="BG49" s="149"/>
    </row>
    <row r="50" spans="1:59" x14ac:dyDescent="0.25">
      <c r="A50" s="38">
        <v>1974</v>
      </c>
      <c r="B50" s="536">
        <v>28.492999999999999</v>
      </c>
      <c r="C50" s="537">
        <v>31.916</v>
      </c>
      <c r="D50" s="537">
        <v>33.712000000000003</v>
      </c>
      <c r="E50" s="537">
        <v>4.0270000000000001</v>
      </c>
      <c r="F50" s="537">
        <v>10.231999999999999</v>
      </c>
      <c r="G50" s="537">
        <v>5.4509999999999996</v>
      </c>
      <c r="H50" s="537">
        <v>1.722</v>
      </c>
      <c r="I50" s="537">
        <v>4.79</v>
      </c>
      <c r="J50" s="537">
        <v>-15.567</v>
      </c>
      <c r="K50" s="537">
        <v>-1.55</v>
      </c>
      <c r="L50" s="537">
        <v>21.802</v>
      </c>
      <c r="M50" s="537">
        <v>30.687000000000001</v>
      </c>
      <c r="N50" s="150">
        <f t="shared" si="2"/>
        <v>13.010448515981732</v>
      </c>
      <c r="P50" s="308">
        <v>1974</v>
      </c>
      <c r="Q50" s="309"/>
      <c r="R50" s="309"/>
      <c r="S50" s="309"/>
      <c r="T50" s="309"/>
      <c r="U50" s="309"/>
      <c r="V50" s="309"/>
      <c r="W50" s="309"/>
      <c r="X50" s="309"/>
      <c r="Y50" s="309"/>
      <c r="Z50" s="309"/>
      <c r="AA50" s="309"/>
      <c r="AB50" s="309"/>
      <c r="AC50" s="310"/>
      <c r="AE50" s="147">
        <v>1974</v>
      </c>
      <c r="AF50" s="148">
        <f t="shared" si="3"/>
        <v>28.492999999999999</v>
      </c>
      <c r="AG50" s="148">
        <f t="shared" si="4"/>
        <v>31.916</v>
      </c>
      <c r="AH50" s="148">
        <f t="shared" si="5"/>
        <v>33.712000000000003</v>
      </c>
      <c r="AI50" s="148">
        <f t="shared" si="6"/>
        <v>4.0270000000000001</v>
      </c>
      <c r="AJ50" s="148">
        <f t="shared" si="7"/>
        <v>10.231999999999999</v>
      </c>
      <c r="AK50" s="148">
        <f t="shared" si="8"/>
        <v>5.4509999999999996</v>
      </c>
      <c r="AL50" s="148">
        <f t="shared" si="9"/>
        <v>1.722</v>
      </c>
      <c r="AM50" s="148">
        <f t="shared" si="10"/>
        <v>4.79</v>
      </c>
      <c r="AN50" s="148">
        <f t="shared" si="11"/>
        <v>0</v>
      </c>
      <c r="AO50" s="148">
        <f t="shared" si="12"/>
        <v>0</v>
      </c>
      <c r="AP50" s="148">
        <f t="shared" si="13"/>
        <v>21.802</v>
      </c>
      <c r="AQ50" s="148">
        <f t="shared" si="14"/>
        <v>30.687000000000001</v>
      </c>
      <c r="AR50" s="150">
        <f t="shared" si="15"/>
        <v>14.421571803652967</v>
      </c>
      <c r="AT50" s="147">
        <v>1974</v>
      </c>
      <c r="AU50" s="148">
        <f t="shared" si="16"/>
        <v>0</v>
      </c>
      <c r="AV50" s="148">
        <f t="shared" si="17"/>
        <v>0</v>
      </c>
      <c r="AW50" s="148">
        <f t="shared" si="18"/>
        <v>0</v>
      </c>
      <c r="AX50" s="148">
        <f t="shared" si="19"/>
        <v>0</v>
      </c>
      <c r="AY50" s="148">
        <f t="shared" si="20"/>
        <v>0</v>
      </c>
      <c r="AZ50" s="148">
        <f t="shared" si="21"/>
        <v>0</v>
      </c>
      <c r="BA50" s="148">
        <f t="shared" si="22"/>
        <v>0</v>
      </c>
      <c r="BB50" s="148">
        <f t="shared" si="23"/>
        <v>0</v>
      </c>
      <c r="BC50" s="148">
        <f t="shared" si="24"/>
        <v>0</v>
      </c>
      <c r="BD50" s="148">
        <f t="shared" si="27"/>
        <v>0</v>
      </c>
      <c r="BE50" s="148">
        <f t="shared" si="25"/>
        <v>0</v>
      </c>
      <c r="BF50" s="148">
        <f t="shared" si="26"/>
        <v>0</v>
      </c>
      <c r="BG50" s="149"/>
    </row>
    <row r="51" spans="1:59" x14ac:dyDescent="0.25">
      <c r="A51" s="38">
        <v>1975</v>
      </c>
      <c r="B51" s="536">
        <v>24.78</v>
      </c>
      <c r="C51" s="537">
        <v>31.262</v>
      </c>
      <c r="D51" s="537">
        <v>40.351999999999997</v>
      </c>
      <c r="E51" s="537">
        <v>33.183999999999997</v>
      </c>
      <c r="F51" s="537">
        <v>33.975000000000001</v>
      </c>
      <c r="G51" s="537">
        <v>29.581</v>
      </c>
      <c r="H51" s="537">
        <v>22.093</v>
      </c>
      <c r="I51" s="537">
        <v>14.420999999999999</v>
      </c>
      <c r="J51" s="537">
        <v>-8.3970000000000002</v>
      </c>
      <c r="K51" s="537">
        <v>6.9749999999999996</v>
      </c>
      <c r="L51" s="537">
        <v>29.827999999999999</v>
      </c>
      <c r="M51" s="537">
        <v>31.562999999999999</v>
      </c>
      <c r="N51" s="150">
        <f t="shared" si="2"/>
        <v>24.108906963470314</v>
      </c>
      <c r="P51" s="308">
        <v>1975</v>
      </c>
      <c r="Q51" s="309"/>
      <c r="R51" s="309"/>
      <c r="S51" s="309"/>
      <c r="T51" s="309"/>
      <c r="U51" s="309"/>
      <c r="V51" s="309"/>
      <c r="W51" s="309"/>
      <c r="X51" s="309"/>
      <c r="Y51" s="309"/>
      <c r="Z51" s="309"/>
      <c r="AA51" s="309"/>
      <c r="AB51" s="309"/>
      <c r="AC51" s="310"/>
      <c r="AE51" s="147">
        <v>1975</v>
      </c>
      <c r="AF51" s="148">
        <f t="shared" si="3"/>
        <v>24.78</v>
      </c>
      <c r="AG51" s="148">
        <f t="shared" si="4"/>
        <v>31.262</v>
      </c>
      <c r="AH51" s="148">
        <f t="shared" si="5"/>
        <v>40.351999999999997</v>
      </c>
      <c r="AI51" s="148">
        <f t="shared" si="6"/>
        <v>33.183999999999997</v>
      </c>
      <c r="AJ51" s="148">
        <f t="shared" si="7"/>
        <v>33.975000000000001</v>
      </c>
      <c r="AK51" s="148">
        <f t="shared" si="8"/>
        <v>29.581</v>
      </c>
      <c r="AL51" s="148">
        <f t="shared" si="9"/>
        <v>22.093</v>
      </c>
      <c r="AM51" s="148">
        <f t="shared" si="10"/>
        <v>14.420999999999999</v>
      </c>
      <c r="AN51" s="148">
        <f t="shared" si="11"/>
        <v>0</v>
      </c>
      <c r="AO51" s="148">
        <f t="shared" si="12"/>
        <v>6.9749999999999996</v>
      </c>
      <c r="AP51" s="148">
        <f t="shared" si="13"/>
        <v>29.827999999999999</v>
      </c>
      <c r="AQ51" s="148">
        <f t="shared" si="14"/>
        <v>31.562999999999999</v>
      </c>
      <c r="AR51" s="150">
        <f t="shared" si="15"/>
        <v>24.799071347031962</v>
      </c>
      <c r="AT51" s="147">
        <v>1975</v>
      </c>
      <c r="AU51" s="148">
        <f t="shared" si="16"/>
        <v>0</v>
      </c>
      <c r="AV51" s="148">
        <f t="shared" si="17"/>
        <v>0</v>
      </c>
      <c r="AW51" s="148">
        <f t="shared" si="18"/>
        <v>0</v>
      </c>
      <c r="AX51" s="148">
        <f t="shared" si="19"/>
        <v>0</v>
      </c>
      <c r="AY51" s="148">
        <f t="shared" si="20"/>
        <v>0</v>
      </c>
      <c r="AZ51" s="148">
        <f t="shared" si="21"/>
        <v>0</v>
      </c>
      <c r="BA51" s="148">
        <f t="shared" si="22"/>
        <v>0</v>
      </c>
      <c r="BB51" s="148">
        <f t="shared" si="23"/>
        <v>0</v>
      </c>
      <c r="BC51" s="148">
        <f t="shared" si="24"/>
        <v>0</v>
      </c>
      <c r="BD51" s="148">
        <f t="shared" si="27"/>
        <v>0</v>
      </c>
      <c r="BE51" s="148">
        <f t="shared" si="25"/>
        <v>0</v>
      </c>
      <c r="BF51" s="148">
        <f t="shared" si="26"/>
        <v>0</v>
      </c>
      <c r="BG51" s="149"/>
    </row>
    <row r="52" spans="1:59" x14ac:dyDescent="0.25">
      <c r="A52" s="38">
        <v>1976</v>
      </c>
      <c r="B52" s="536">
        <v>17.716000000000001</v>
      </c>
      <c r="C52" s="537">
        <v>25.471</v>
      </c>
      <c r="D52" s="537">
        <v>21.094000000000001</v>
      </c>
      <c r="E52" s="537">
        <v>17.335999999999999</v>
      </c>
      <c r="F52" s="537">
        <v>24.946999999999999</v>
      </c>
      <c r="G52" s="537">
        <v>21.257999999999999</v>
      </c>
      <c r="H52" s="537">
        <v>5.5460000000000003</v>
      </c>
      <c r="I52" s="537">
        <v>3.1949999999999998</v>
      </c>
      <c r="J52" s="537">
        <v>1.581</v>
      </c>
      <c r="K52" s="537">
        <v>10.529</v>
      </c>
      <c r="L52" s="537">
        <v>10.050000000000001</v>
      </c>
      <c r="M52" s="537">
        <v>20.181000000000001</v>
      </c>
      <c r="N52" s="150">
        <f t="shared" si="2"/>
        <v>14.845423401826483</v>
      </c>
      <c r="P52" s="308">
        <v>1976</v>
      </c>
      <c r="Q52" s="309"/>
      <c r="R52" s="309"/>
      <c r="S52" s="309"/>
      <c r="T52" s="309"/>
      <c r="U52" s="309"/>
      <c r="V52" s="309"/>
      <c r="W52" s="309"/>
      <c r="X52" s="309"/>
      <c r="Y52" s="309"/>
      <c r="Z52" s="309"/>
      <c r="AA52" s="309"/>
      <c r="AB52" s="309"/>
      <c r="AC52" s="310"/>
      <c r="AE52" s="147">
        <v>1976</v>
      </c>
      <c r="AF52" s="148">
        <f t="shared" si="3"/>
        <v>17.716000000000001</v>
      </c>
      <c r="AG52" s="148">
        <f t="shared" si="4"/>
        <v>25.471</v>
      </c>
      <c r="AH52" s="148">
        <f t="shared" si="5"/>
        <v>21.094000000000001</v>
      </c>
      <c r="AI52" s="148">
        <f t="shared" si="6"/>
        <v>17.335999999999999</v>
      </c>
      <c r="AJ52" s="148">
        <f t="shared" si="7"/>
        <v>24.946999999999999</v>
      </c>
      <c r="AK52" s="148">
        <f t="shared" si="8"/>
        <v>21.257999999999999</v>
      </c>
      <c r="AL52" s="148">
        <f t="shared" si="9"/>
        <v>5.5460000000000003</v>
      </c>
      <c r="AM52" s="148">
        <f t="shared" si="10"/>
        <v>3.1949999999999998</v>
      </c>
      <c r="AN52" s="148">
        <f t="shared" si="11"/>
        <v>1.581</v>
      </c>
      <c r="AO52" s="148">
        <f t="shared" si="12"/>
        <v>10.529</v>
      </c>
      <c r="AP52" s="148">
        <f t="shared" si="13"/>
        <v>10.050000000000001</v>
      </c>
      <c r="AQ52" s="148">
        <f t="shared" si="14"/>
        <v>20.181000000000001</v>
      </c>
      <c r="AR52" s="150">
        <f t="shared" si="15"/>
        <v>14.845423401826483</v>
      </c>
      <c r="AT52" s="147">
        <v>1976</v>
      </c>
      <c r="AU52" s="148">
        <f t="shared" si="16"/>
        <v>0</v>
      </c>
      <c r="AV52" s="148">
        <f t="shared" si="17"/>
        <v>0</v>
      </c>
      <c r="AW52" s="148">
        <f t="shared" si="18"/>
        <v>0</v>
      </c>
      <c r="AX52" s="148">
        <f t="shared" si="19"/>
        <v>0</v>
      </c>
      <c r="AY52" s="148">
        <f t="shared" si="20"/>
        <v>0</v>
      </c>
      <c r="AZ52" s="148">
        <f t="shared" si="21"/>
        <v>0</v>
      </c>
      <c r="BA52" s="148">
        <f t="shared" si="22"/>
        <v>0</v>
      </c>
      <c r="BB52" s="148">
        <f t="shared" si="23"/>
        <v>0</v>
      </c>
      <c r="BC52" s="148">
        <f t="shared" si="24"/>
        <v>0</v>
      </c>
      <c r="BD52" s="148">
        <f t="shared" si="27"/>
        <v>0</v>
      </c>
      <c r="BE52" s="148">
        <f t="shared" si="25"/>
        <v>0</v>
      </c>
      <c r="BF52" s="148">
        <f t="shared" si="26"/>
        <v>0</v>
      </c>
      <c r="BG52" s="149"/>
    </row>
    <row r="53" spans="1:59" x14ac:dyDescent="0.25">
      <c r="A53" s="38">
        <v>1977</v>
      </c>
      <c r="B53" s="536">
        <v>24.010999999999999</v>
      </c>
      <c r="C53" s="537">
        <v>37.128</v>
      </c>
      <c r="D53" s="537">
        <v>46.503999999999998</v>
      </c>
      <c r="E53" s="537">
        <v>42.475000000000001</v>
      </c>
      <c r="F53" s="537">
        <v>42</v>
      </c>
      <c r="G53" s="537">
        <v>39.896000000000001</v>
      </c>
      <c r="H53" s="537">
        <v>35.283999999999999</v>
      </c>
      <c r="I53" s="537">
        <v>33.238</v>
      </c>
      <c r="J53" s="537">
        <v>32.421999999999997</v>
      </c>
      <c r="K53" s="537">
        <v>42.508000000000003</v>
      </c>
      <c r="L53" s="537">
        <v>42.787999999999997</v>
      </c>
      <c r="M53" s="537">
        <v>39.651000000000003</v>
      </c>
      <c r="N53" s="150">
        <f t="shared" si="2"/>
        <v>38.149190867579911</v>
      </c>
      <c r="P53" s="308">
        <v>1977</v>
      </c>
      <c r="Q53" s="309"/>
      <c r="R53" s="309"/>
      <c r="S53" s="309"/>
      <c r="T53" s="309"/>
      <c r="U53" s="309"/>
      <c r="V53" s="309"/>
      <c r="W53" s="309"/>
      <c r="X53" s="309"/>
      <c r="Y53" s="309"/>
      <c r="Z53" s="309"/>
      <c r="AA53" s="309"/>
      <c r="AB53" s="309"/>
      <c r="AC53" s="310"/>
      <c r="AE53" s="147">
        <v>1977</v>
      </c>
      <c r="AF53" s="148">
        <f t="shared" si="3"/>
        <v>24.010999999999999</v>
      </c>
      <c r="AG53" s="148">
        <f t="shared" si="4"/>
        <v>37.128</v>
      </c>
      <c r="AH53" s="148">
        <f t="shared" si="5"/>
        <v>46.503999999999998</v>
      </c>
      <c r="AI53" s="148">
        <f t="shared" si="6"/>
        <v>42.475000000000001</v>
      </c>
      <c r="AJ53" s="148">
        <f t="shared" si="7"/>
        <v>42</v>
      </c>
      <c r="AK53" s="148">
        <f t="shared" si="8"/>
        <v>39.896000000000001</v>
      </c>
      <c r="AL53" s="148">
        <f t="shared" si="9"/>
        <v>35.283999999999999</v>
      </c>
      <c r="AM53" s="148">
        <f t="shared" si="10"/>
        <v>33.238</v>
      </c>
      <c r="AN53" s="148">
        <f t="shared" si="11"/>
        <v>32.421999999999997</v>
      </c>
      <c r="AO53" s="148">
        <f t="shared" si="12"/>
        <v>42.508000000000003</v>
      </c>
      <c r="AP53" s="148">
        <f t="shared" si="13"/>
        <v>42.787999999999997</v>
      </c>
      <c r="AQ53" s="148">
        <f t="shared" si="14"/>
        <v>39.651000000000003</v>
      </c>
      <c r="AR53" s="150">
        <f t="shared" si="15"/>
        <v>38.149190867579911</v>
      </c>
      <c r="AT53" s="147">
        <v>1977</v>
      </c>
      <c r="AU53" s="148">
        <f t="shared" si="16"/>
        <v>0</v>
      </c>
      <c r="AV53" s="148">
        <f t="shared" si="17"/>
        <v>0</v>
      </c>
      <c r="AW53" s="148">
        <f t="shared" si="18"/>
        <v>0</v>
      </c>
      <c r="AX53" s="148">
        <f t="shared" si="19"/>
        <v>0</v>
      </c>
      <c r="AY53" s="148">
        <f t="shared" si="20"/>
        <v>0</v>
      </c>
      <c r="AZ53" s="148">
        <f t="shared" si="21"/>
        <v>0</v>
      </c>
      <c r="BA53" s="148">
        <f t="shared" si="22"/>
        <v>0</v>
      </c>
      <c r="BB53" s="148">
        <f t="shared" si="23"/>
        <v>0</v>
      </c>
      <c r="BC53" s="148">
        <f t="shared" si="24"/>
        <v>0</v>
      </c>
      <c r="BD53" s="148">
        <f t="shared" si="27"/>
        <v>0</v>
      </c>
      <c r="BE53" s="148">
        <f t="shared" si="25"/>
        <v>0</v>
      </c>
      <c r="BF53" s="148">
        <f t="shared" si="26"/>
        <v>0</v>
      </c>
      <c r="BG53" s="149"/>
    </row>
    <row r="54" spans="1:59" x14ac:dyDescent="0.25">
      <c r="A54" s="38">
        <v>1978</v>
      </c>
      <c r="B54" s="536">
        <v>31.503</v>
      </c>
      <c r="C54" s="537">
        <v>38.649000000000001</v>
      </c>
      <c r="D54" s="537">
        <v>41.49</v>
      </c>
      <c r="E54" s="537">
        <v>34.462000000000003</v>
      </c>
      <c r="F54" s="537">
        <v>42.308</v>
      </c>
      <c r="G54" s="537">
        <v>29.917000000000002</v>
      </c>
      <c r="H54" s="537">
        <v>14.739000000000001</v>
      </c>
      <c r="I54" s="537">
        <v>12.664999999999999</v>
      </c>
      <c r="J54" s="537">
        <v>11.146000000000001</v>
      </c>
      <c r="K54" s="537">
        <v>23.257000000000001</v>
      </c>
      <c r="L54" s="537">
        <v>38.508000000000003</v>
      </c>
      <c r="M54" s="537">
        <v>29.872</v>
      </c>
      <c r="N54" s="150">
        <f t="shared" si="2"/>
        <v>28.994602283105024</v>
      </c>
      <c r="P54" s="308">
        <v>1978</v>
      </c>
      <c r="Q54" s="309"/>
      <c r="R54" s="309"/>
      <c r="S54" s="309"/>
      <c r="T54" s="309"/>
      <c r="U54" s="309"/>
      <c r="V54" s="309"/>
      <c r="W54" s="309"/>
      <c r="X54" s="309"/>
      <c r="Y54" s="309"/>
      <c r="Z54" s="309"/>
      <c r="AA54" s="309"/>
      <c r="AB54" s="309"/>
      <c r="AC54" s="310"/>
      <c r="AE54" s="147">
        <v>1978</v>
      </c>
      <c r="AF54" s="148">
        <f t="shared" si="3"/>
        <v>31.503</v>
      </c>
      <c r="AG54" s="148">
        <f t="shared" si="4"/>
        <v>38.649000000000001</v>
      </c>
      <c r="AH54" s="148">
        <f t="shared" si="5"/>
        <v>41.49</v>
      </c>
      <c r="AI54" s="148">
        <f t="shared" si="6"/>
        <v>34.462000000000003</v>
      </c>
      <c r="AJ54" s="148">
        <f t="shared" si="7"/>
        <v>42.308</v>
      </c>
      <c r="AK54" s="148">
        <f t="shared" si="8"/>
        <v>29.917000000000002</v>
      </c>
      <c r="AL54" s="148">
        <f t="shared" si="9"/>
        <v>14.739000000000001</v>
      </c>
      <c r="AM54" s="148">
        <f t="shared" si="10"/>
        <v>12.664999999999999</v>
      </c>
      <c r="AN54" s="148">
        <f t="shared" si="11"/>
        <v>11.146000000000001</v>
      </c>
      <c r="AO54" s="148">
        <f t="shared" si="12"/>
        <v>23.257000000000001</v>
      </c>
      <c r="AP54" s="148">
        <f t="shared" si="13"/>
        <v>38.508000000000003</v>
      </c>
      <c r="AQ54" s="148">
        <f t="shared" si="14"/>
        <v>29.872</v>
      </c>
      <c r="AR54" s="150">
        <f t="shared" si="15"/>
        <v>28.994602283105024</v>
      </c>
      <c r="AT54" s="147">
        <v>1978</v>
      </c>
      <c r="AU54" s="148">
        <f t="shared" si="16"/>
        <v>0</v>
      </c>
      <c r="AV54" s="148">
        <f t="shared" si="17"/>
        <v>0</v>
      </c>
      <c r="AW54" s="148">
        <f t="shared" si="18"/>
        <v>0</v>
      </c>
      <c r="AX54" s="148">
        <f t="shared" si="19"/>
        <v>0</v>
      </c>
      <c r="AY54" s="148">
        <f t="shared" si="20"/>
        <v>0</v>
      </c>
      <c r="AZ54" s="148">
        <f t="shared" si="21"/>
        <v>0</v>
      </c>
      <c r="BA54" s="148">
        <f t="shared" si="22"/>
        <v>0</v>
      </c>
      <c r="BB54" s="148">
        <f t="shared" si="23"/>
        <v>0</v>
      </c>
      <c r="BC54" s="148">
        <f t="shared" si="24"/>
        <v>0</v>
      </c>
      <c r="BD54" s="148">
        <f t="shared" si="27"/>
        <v>0</v>
      </c>
      <c r="BE54" s="148">
        <f t="shared" si="25"/>
        <v>0</v>
      </c>
      <c r="BF54" s="148">
        <f t="shared" si="26"/>
        <v>0</v>
      </c>
      <c r="BG54" s="149"/>
    </row>
    <row r="55" spans="1:59" x14ac:dyDescent="0.25">
      <c r="A55" s="38">
        <v>1979</v>
      </c>
      <c r="B55" s="536">
        <v>19.808</v>
      </c>
      <c r="C55" s="537">
        <v>31.629000000000001</v>
      </c>
      <c r="D55" s="537">
        <v>46.872999999999998</v>
      </c>
      <c r="E55" s="537">
        <v>38.383000000000003</v>
      </c>
      <c r="F55" s="537">
        <v>41.045000000000002</v>
      </c>
      <c r="G55" s="537">
        <v>31.643000000000001</v>
      </c>
      <c r="H55" s="537">
        <v>21.378</v>
      </c>
      <c r="I55" s="537">
        <v>12.749000000000001</v>
      </c>
      <c r="J55" s="537">
        <v>14.952</v>
      </c>
      <c r="K55" s="537">
        <v>35.384</v>
      </c>
      <c r="L55" s="537">
        <v>38.581000000000003</v>
      </c>
      <c r="M55" s="537">
        <v>32.305</v>
      </c>
      <c r="N55" s="150">
        <f t="shared" si="2"/>
        <v>30.365014840182646</v>
      </c>
      <c r="P55" s="308">
        <v>1979</v>
      </c>
      <c r="Q55" s="309"/>
      <c r="R55" s="309"/>
      <c r="S55" s="309"/>
      <c r="T55" s="309"/>
      <c r="U55" s="309"/>
      <c r="V55" s="309"/>
      <c r="W55" s="309"/>
      <c r="X55" s="309"/>
      <c r="Y55" s="309"/>
      <c r="Z55" s="309"/>
      <c r="AA55" s="309"/>
      <c r="AB55" s="309"/>
      <c r="AC55" s="310"/>
      <c r="AE55" s="147">
        <v>1979</v>
      </c>
      <c r="AF55" s="148">
        <f t="shared" si="3"/>
        <v>19.808</v>
      </c>
      <c r="AG55" s="148">
        <f t="shared" si="4"/>
        <v>31.629000000000001</v>
      </c>
      <c r="AH55" s="148">
        <f t="shared" si="5"/>
        <v>46.872999999999998</v>
      </c>
      <c r="AI55" s="148">
        <f t="shared" si="6"/>
        <v>38.383000000000003</v>
      </c>
      <c r="AJ55" s="148">
        <f t="shared" si="7"/>
        <v>41.045000000000002</v>
      </c>
      <c r="AK55" s="148">
        <f t="shared" si="8"/>
        <v>31.643000000000001</v>
      </c>
      <c r="AL55" s="148">
        <f t="shared" si="9"/>
        <v>21.378</v>
      </c>
      <c r="AM55" s="148">
        <f t="shared" si="10"/>
        <v>12.749000000000001</v>
      </c>
      <c r="AN55" s="148">
        <f t="shared" si="11"/>
        <v>14.952</v>
      </c>
      <c r="AO55" s="148">
        <f t="shared" si="12"/>
        <v>35.384</v>
      </c>
      <c r="AP55" s="148">
        <f t="shared" si="13"/>
        <v>38.581000000000003</v>
      </c>
      <c r="AQ55" s="148">
        <f t="shared" si="14"/>
        <v>32.305</v>
      </c>
      <c r="AR55" s="150">
        <f t="shared" si="15"/>
        <v>30.365014840182646</v>
      </c>
      <c r="AT55" s="147">
        <v>1979</v>
      </c>
      <c r="AU55" s="148">
        <f t="shared" si="16"/>
        <v>0</v>
      </c>
      <c r="AV55" s="148">
        <f t="shared" si="17"/>
        <v>0</v>
      </c>
      <c r="AW55" s="148">
        <f t="shared" si="18"/>
        <v>0</v>
      </c>
      <c r="AX55" s="148">
        <f t="shared" si="19"/>
        <v>0</v>
      </c>
      <c r="AY55" s="148">
        <f t="shared" si="20"/>
        <v>0</v>
      </c>
      <c r="AZ55" s="148">
        <f t="shared" si="21"/>
        <v>0</v>
      </c>
      <c r="BA55" s="148">
        <f t="shared" si="22"/>
        <v>0</v>
      </c>
      <c r="BB55" s="148">
        <f t="shared" si="23"/>
        <v>0</v>
      </c>
      <c r="BC55" s="148">
        <f t="shared" si="24"/>
        <v>0</v>
      </c>
      <c r="BD55" s="148">
        <f t="shared" si="27"/>
        <v>0</v>
      </c>
      <c r="BE55" s="148">
        <f t="shared" si="25"/>
        <v>0</v>
      </c>
      <c r="BF55" s="148">
        <f t="shared" si="26"/>
        <v>0</v>
      </c>
      <c r="BG55" s="149"/>
    </row>
    <row r="56" spans="1:59" x14ac:dyDescent="0.25">
      <c r="A56" s="38">
        <v>1980</v>
      </c>
      <c r="B56" s="536">
        <v>27.742000000000001</v>
      </c>
      <c r="C56" s="537">
        <v>36.030999999999999</v>
      </c>
      <c r="D56" s="537">
        <v>51.807000000000002</v>
      </c>
      <c r="E56" s="537">
        <v>40.094999999999999</v>
      </c>
      <c r="F56" s="537">
        <v>45.988999999999997</v>
      </c>
      <c r="G56" s="537">
        <v>36.682000000000002</v>
      </c>
      <c r="H56" s="537">
        <v>16.082999999999998</v>
      </c>
      <c r="I56" s="537">
        <v>4.3049999999999997</v>
      </c>
      <c r="J56" s="537">
        <v>2.855</v>
      </c>
      <c r="K56" s="537">
        <v>27.318999999999999</v>
      </c>
      <c r="L56" s="537">
        <v>37.213000000000001</v>
      </c>
      <c r="M56" s="537">
        <v>31.021999999999998</v>
      </c>
      <c r="N56" s="150">
        <f t="shared" si="2"/>
        <v>29.719035273972608</v>
      </c>
      <c r="P56" s="308">
        <v>1980</v>
      </c>
      <c r="Q56" s="309"/>
      <c r="R56" s="309"/>
      <c r="S56" s="309"/>
      <c r="T56" s="309"/>
      <c r="U56" s="309"/>
      <c r="V56" s="309"/>
      <c r="W56" s="309"/>
      <c r="X56" s="309"/>
      <c r="Y56" s="309"/>
      <c r="Z56" s="309"/>
      <c r="AA56" s="309"/>
      <c r="AB56" s="309"/>
      <c r="AC56" s="310"/>
      <c r="AE56" s="147">
        <v>1980</v>
      </c>
      <c r="AF56" s="148">
        <f t="shared" si="3"/>
        <v>27.742000000000001</v>
      </c>
      <c r="AG56" s="148">
        <f t="shared" si="4"/>
        <v>36.030999999999999</v>
      </c>
      <c r="AH56" s="148">
        <f t="shared" si="5"/>
        <v>51.807000000000002</v>
      </c>
      <c r="AI56" s="148">
        <f t="shared" si="6"/>
        <v>40.094999999999999</v>
      </c>
      <c r="AJ56" s="148">
        <f t="shared" si="7"/>
        <v>45.988999999999997</v>
      </c>
      <c r="AK56" s="148">
        <f t="shared" si="8"/>
        <v>36.682000000000002</v>
      </c>
      <c r="AL56" s="148">
        <f t="shared" si="9"/>
        <v>16.082999999999998</v>
      </c>
      <c r="AM56" s="148">
        <f t="shared" si="10"/>
        <v>4.3049999999999997</v>
      </c>
      <c r="AN56" s="148">
        <f t="shared" si="11"/>
        <v>2.855</v>
      </c>
      <c r="AO56" s="148">
        <f t="shared" si="12"/>
        <v>27.318999999999999</v>
      </c>
      <c r="AP56" s="148">
        <f t="shared" si="13"/>
        <v>37.213000000000001</v>
      </c>
      <c r="AQ56" s="148">
        <f t="shared" si="14"/>
        <v>31.021999999999998</v>
      </c>
      <c r="AR56" s="150">
        <f t="shared" si="15"/>
        <v>29.719035273972608</v>
      </c>
      <c r="AT56" s="147">
        <v>1980</v>
      </c>
      <c r="AU56" s="148">
        <f t="shared" si="16"/>
        <v>0</v>
      </c>
      <c r="AV56" s="148">
        <f t="shared" si="17"/>
        <v>0</v>
      </c>
      <c r="AW56" s="148">
        <f t="shared" si="18"/>
        <v>0</v>
      </c>
      <c r="AX56" s="148">
        <f t="shared" si="19"/>
        <v>0</v>
      </c>
      <c r="AY56" s="148">
        <f t="shared" si="20"/>
        <v>0</v>
      </c>
      <c r="AZ56" s="148">
        <f t="shared" si="21"/>
        <v>0</v>
      </c>
      <c r="BA56" s="148">
        <f t="shared" si="22"/>
        <v>0</v>
      </c>
      <c r="BB56" s="148">
        <f t="shared" si="23"/>
        <v>0</v>
      </c>
      <c r="BC56" s="148">
        <f t="shared" si="24"/>
        <v>0</v>
      </c>
      <c r="BD56" s="148">
        <f t="shared" si="27"/>
        <v>0</v>
      </c>
      <c r="BE56" s="148">
        <f t="shared" si="25"/>
        <v>0</v>
      </c>
      <c r="BF56" s="148">
        <f t="shared" si="26"/>
        <v>0</v>
      </c>
      <c r="BG56" s="149"/>
    </row>
    <row r="57" spans="1:59" x14ac:dyDescent="0.25">
      <c r="A57" s="38">
        <v>1981</v>
      </c>
      <c r="B57" s="536">
        <v>28.244</v>
      </c>
      <c r="C57" s="537">
        <v>31.745999999999999</v>
      </c>
      <c r="D57" s="537">
        <v>31.978000000000002</v>
      </c>
      <c r="E57" s="537">
        <v>23.149000000000001</v>
      </c>
      <c r="F57" s="537">
        <v>26.36</v>
      </c>
      <c r="G57" s="537">
        <v>35.005000000000003</v>
      </c>
      <c r="H57" s="537">
        <v>28.614999999999998</v>
      </c>
      <c r="I57" s="537">
        <v>19.815999999999999</v>
      </c>
      <c r="J57" s="537">
        <v>-4.8029999999999999</v>
      </c>
      <c r="K57" s="537">
        <v>22.332999999999998</v>
      </c>
      <c r="L57" s="537">
        <v>28.309000000000001</v>
      </c>
      <c r="M57" s="537">
        <v>36.645000000000003</v>
      </c>
      <c r="N57" s="150">
        <f t="shared" si="2"/>
        <v>25.638049885844747</v>
      </c>
      <c r="P57" s="308">
        <v>1981</v>
      </c>
      <c r="Q57" s="309"/>
      <c r="R57" s="309"/>
      <c r="S57" s="309"/>
      <c r="T57" s="309"/>
      <c r="U57" s="309"/>
      <c r="V57" s="309"/>
      <c r="W57" s="309"/>
      <c r="X57" s="309"/>
      <c r="Y57" s="309"/>
      <c r="Z57" s="309"/>
      <c r="AA57" s="309"/>
      <c r="AB57" s="309"/>
      <c r="AC57" s="310"/>
      <c r="AE57" s="147">
        <v>1981</v>
      </c>
      <c r="AF57" s="148">
        <f t="shared" si="3"/>
        <v>28.244</v>
      </c>
      <c r="AG57" s="148">
        <f t="shared" si="4"/>
        <v>31.745999999999999</v>
      </c>
      <c r="AH57" s="148">
        <f t="shared" si="5"/>
        <v>31.978000000000002</v>
      </c>
      <c r="AI57" s="148">
        <f t="shared" si="6"/>
        <v>23.149000000000001</v>
      </c>
      <c r="AJ57" s="148">
        <f t="shared" si="7"/>
        <v>26.36</v>
      </c>
      <c r="AK57" s="148">
        <f t="shared" si="8"/>
        <v>35.005000000000003</v>
      </c>
      <c r="AL57" s="148">
        <f t="shared" si="9"/>
        <v>28.614999999999998</v>
      </c>
      <c r="AM57" s="148">
        <f t="shared" si="10"/>
        <v>19.815999999999999</v>
      </c>
      <c r="AN57" s="148">
        <f t="shared" si="11"/>
        <v>0</v>
      </c>
      <c r="AO57" s="148">
        <f t="shared" si="12"/>
        <v>22.332999999999998</v>
      </c>
      <c r="AP57" s="148">
        <f t="shared" si="13"/>
        <v>28.309000000000001</v>
      </c>
      <c r="AQ57" s="148">
        <f t="shared" si="14"/>
        <v>36.645000000000003</v>
      </c>
      <c r="AR57" s="150">
        <f t="shared" si="15"/>
        <v>26.032817009132419</v>
      </c>
      <c r="AT57" s="147">
        <v>1981</v>
      </c>
      <c r="AU57" s="148">
        <f t="shared" si="16"/>
        <v>0</v>
      </c>
      <c r="AV57" s="148">
        <f t="shared" si="17"/>
        <v>0</v>
      </c>
      <c r="AW57" s="148">
        <f t="shared" si="18"/>
        <v>0</v>
      </c>
      <c r="AX57" s="148">
        <f t="shared" si="19"/>
        <v>0</v>
      </c>
      <c r="AY57" s="148">
        <f t="shared" si="20"/>
        <v>0</v>
      </c>
      <c r="AZ57" s="148">
        <f t="shared" si="21"/>
        <v>0</v>
      </c>
      <c r="BA57" s="148">
        <f t="shared" si="22"/>
        <v>0</v>
      </c>
      <c r="BB57" s="148">
        <f t="shared" si="23"/>
        <v>0</v>
      </c>
      <c r="BC57" s="148">
        <f t="shared" si="24"/>
        <v>0</v>
      </c>
      <c r="BD57" s="148">
        <f t="shared" si="27"/>
        <v>0</v>
      </c>
      <c r="BE57" s="148">
        <f t="shared" si="25"/>
        <v>0</v>
      </c>
      <c r="BF57" s="148">
        <f t="shared" si="26"/>
        <v>0</v>
      </c>
      <c r="BG57" s="149"/>
    </row>
    <row r="58" spans="1:59" x14ac:dyDescent="0.25">
      <c r="A58" s="38">
        <v>1982</v>
      </c>
      <c r="B58" s="536">
        <v>23.108000000000001</v>
      </c>
      <c r="C58" s="537">
        <v>30.838999999999999</v>
      </c>
      <c r="D58" s="537">
        <v>37.792999999999999</v>
      </c>
      <c r="E58" s="537">
        <v>22.920999999999999</v>
      </c>
      <c r="F58" s="537">
        <v>18.952999999999999</v>
      </c>
      <c r="G58" s="537">
        <v>-0.29299999999999998</v>
      </c>
      <c r="H58" s="537">
        <v>9.984</v>
      </c>
      <c r="I58" s="537">
        <v>7.84</v>
      </c>
      <c r="J58" s="537">
        <v>-5.7389999999999999</v>
      </c>
      <c r="K58" s="537">
        <v>1.8120000000000001</v>
      </c>
      <c r="L58" s="537">
        <v>22.274000000000001</v>
      </c>
      <c r="M58" s="537">
        <v>26.303000000000001</v>
      </c>
      <c r="N58" s="150">
        <f t="shared" si="2"/>
        <v>16.308756621004566</v>
      </c>
      <c r="P58" s="308">
        <v>1982</v>
      </c>
      <c r="Q58" s="309"/>
      <c r="R58" s="309"/>
      <c r="S58" s="309"/>
      <c r="T58" s="309"/>
      <c r="U58" s="309"/>
      <c r="V58" s="309"/>
      <c r="W58" s="309"/>
      <c r="X58" s="309"/>
      <c r="Y58" s="309"/>
      <c r="Z58" s="309"/>
      <c r="AA58" s="309"/>
      <c r="AB58" s="309"/>
      <c r="AC58" s="310"/>
      <c r="AE58" s="147">
        <v>1982</v>
      </c>
      <c r="AF58" s="148">
        <f t="shared" si="3"/>
        <v>23.108000000000001</v>
      </c>
      <c r="AG58" s="148">
        <f t="shared" si="4"/>
        <v>30.838999999999999</v>
      </c>
      <c r="AH58" s="148">
        <f t="shared" si="5"/>
        <v>37.792999999999999</v>
      </c>
      <c r="AI58" s="148">
        <f t="shared" si="6"/>
        <v>22.920999999999999</v>
      </c>
      <c r="AJ58" s="148">
        <f t="shared" si="7"/>
        <v>18.952999999999999</v>
      </c>
      <c r="AK58" s="148">
        <f t="shared" si="8"/>
        <v>0</v>
      </c>
      <c r="AL58" s="148">
        <f t="shared" si="9"/>
        <v>9.984</v>
      </c>
      <c r="AM58" s="148">
        <f t="shared" si="10"/>
        <v>7.84</v>
      </c>
      <c r="AN58" s="148">
        <f t="shared" si="11"/>
        <v>0</v>
      </c>
      <c r="AO58" s="148">
        <f t="shared" si="12"/>
        <v>1.8120000000000001</v>
      </c>
      <c r="AP58" s="148">
        <f t="shared" si="13"/>
        <v>22.274000000000001</v>
      </c>
      <c r="AQ58" s="148">
        <f t="shared" si="14"/>
        <v>26.303000000000001</v>
      </c>
      <c r="AR58" s="150">
        <f t="shared" si="15"/>
        <v>16.805306735159817</v>
      </c>
      <c r="AT58" s="147">
        <v>1982</v>
      </c>
      <c r="AU58" s="148">
        <f t="shared" si="16"/>
        <v>0</v>
      </c>
      <c r="AV58" s="148">
        <f t="shared" si="17"/>
        <v>0</v>
      </c>
      <c r="AW58" s="148">
        <f t="shared" si="18"/>
        <v>0</v>
      </c>
      <c r="AX58" s="148">
        <f t="shared" si="19"/>
        <v>0</v>
      </c>
      <c r="AY58" s="148">
        <f t="shared" si="20"/>
        <v>0</v>
      </c>
      <c r="AZ58" s="148">
        <f t="shared" si="21"/>
        <v>0</v>
      </c>
      <c r="BA58" s="148">
        <f t="shared" si="22"/>
        <v>0</v>
      </c>
      <c r="BB58" s="148">
        <f t="shared" si="23"/>
        <v>0</v>
      </c>
      <c r="BC58" s="148">
        <f t="shared" si="24"/>
        <v>0</v>
      </c>
      <c r="BD58" s="148">
        <f t="shared" si="27"/>
        <v>0</v>
      </c>
      <c r="BE58" s="148">
        <f t="shared" si="25"/>
        <v>0</v>
      </c>
      <c r="BF58" s="148">
        <f t="shared" si="26"/>
        <v>0</v>
      </c>
      <c r="BG58" s="149"/>
    </row>
    <row r="59" spans="1:59" x14ac:dyDescent="0.25">
      <c r="A59" s="38">
        <v>1983</v>
      </c>
      <c r="B59" s="536">
        <v>19.562000000000001</v>
      </c>
      <c r="C59" s="537">
        <v>30.782</v>
      </c>
      <c r="D59" s="537">
        <v>36.594999999999999</v>
      </c>
      <c r="E59" s="537">
        <v>22.888999999999999</v>
      </c>
      <c r="F59" s="537">
        <v>29.667000000000002</v>
      </c>
      <c r="G59" s="537">
        <v>7.2190000000000003</v>
      </c>
      <c r="H59" s="537">
        <v>14.135999999999999</v>
      </c>
      <c r="I59" s="537">
        <v>12.996</v>
      </c>
      <c r="J59" s="537">
        <v>7.6660000000000004</v>
      </c>
      <c r="K59" s="537">
        <v>12.259</v>
      </c>
      <c r="L59" s="537">
        <v>25.971</v>
      </c>
      <c r="M59" s="537">
        <v>30.434999999999999</v>
      </c>
      <c r="N59" s="150">
        <f t="shared" si="2"/>
        <v>20.779311757990868</v>
      </c>
      <c r="P59" s="308">
        <v>1983</v>
      </c>
      <c r="Q59" s="309"/>
      <c r="R59" s="309"/>
      <c r="S59" s="309"/>
      <c r="T59" s="309"/>
      <c r="U59" s="309"/>
      <c r="V59" s="309"/>
      <c r="W59" s="309"/>
      <c r="X59" s="309"/>
      <c r="Y59" s="309"/>
      <c r="Z59" s="309"/>
      <c r="AA59" s="309"/>
      <c r="AB59" s="309"/>
      <c r="AC59" s="310"/>
      <c r="AE59" s="147">
        <v>1983</v>
      </c>
      <c r="AF59" s="148">
        <f t="shared" si="3"/>
        <v>19.562000000000001</v>
      </c>
      <c r="AG59" s="148">
        <f t="shared" si="4"/>
        <v>30.782</v>
      </c>
      <c r="AH59" s="148">
        <f t="shared" si="5"/>
        <v>36.594999999999999</v>
      </c>
      <c r="AI59" s="148">
        <f t="shared" si="6"/>
        <v>22.888999999999999</v>
      </c>
      <c r="AJ59" s="148">
        <f t="shared" si="7"/>
        <v>29.667000000000002</v>
      </c>
      <c r="AK59" s="148">
        <f t="shared" si="8"/>
        <v>7.2190000000000003</v>
      </c>
      <c r="AL59" s="148">
        <f t="shared" si="9"/>
        <v>14.135999999999999</v>
      </c>
      <c r="AM59" s="148">
        <f t="shared" si="10"/>
        <v>12.996</v>
      </c>
      <c r="AN59" s="148">
        <f t="shared" si="11"/>
        <v>7.6660000000000004</v>
      </c>
      <c r="AO59" s="148">
        <f t="shared" si="12"/>
        <v>12.259</v>
      </c>
      <c r="AP59" s="148">
        <f t="shared" si="13"/>
        <v>25.971</v>
      </c>
      <c r="AQ59" s="148">
        <f t="shared" si="14"/>
        <v>30.434999999999999</v>
      </c>
      <c r="AR59" s="150">
        <f t="shared" si="15"/>
        <v>20.779311757990868</v>
      </c>
      <c r="AT59" s="147">
        <v>1983</v>
      </c>
      <c r="AU59" s="148">
        <f t="shared" si="16"/>
        <v>0</v>
      </c>
      <c r="AV59" s="148">
        <f t="shared" si="17"/>
        <v>0</v>
      </c>
      <c r="AW59" s="148">
        <f t="shared" si="18"/>
        <v>0</v>
      </c>
      <c r="AX59" s="148">
        <f t="shared" si="19"/>
        <v>0</v>
      </c>
      <c r="AY59" s="148">
        <f t="shared" si="20"/>
        <v>0</v>
      </c>
      <c r="AZ59" s="148">
        <f t="shared" si="21"/>
        <v>0</v>
      </c>
      <c r="BA59" s="148">
        <f t="shared" si="22"/>
        <v>0</v>
      </c>
      <c r="BB59" s="148">
        <f t="shared" si="23"/>
        <v>0</v>
      </c>
      <c r="BC59" s="148">
        <f t="shared" si="24"/>
        <v>0</v>
      </c>
      <c r="BD59" s="148">
        <f t="shared" si="27"/>
        <v>0</v>
      </c>
      <c r="BE59" s="148">
        <f t="shared" si="25"/>
        <v>0</v>
      </c>
      <c r="BF59" s="148">
        <f t="shared" si="26"/>
        <v>0</v>
      </c>
      <c r="BG59" s="149"/>
    </row>
    <row r="60" spans="1:59" x14ac:dyDescent="0.25">
      <c r="A60" s="38">
        <v>1984</v>
      </c>
      <c r="B60" s="536">
        <v>19.850999999999999</v>
      </c>
      <c r="C60" s="537">
        <v>18.204999999999998</v>
      </c>
      <c r="D60" s="537">
        <v>34.715000000000003</v>
      </c>
      <c r="E60" s="537">
        <v>20.614000000000001</v>
      </c>
      <c r="F60" s="537">
        <v>32.210999999999999</v>
      </c>
      <c r="G60" s="537">
        <v>22.472999999999999</v>
      </c>
      <c r="H60" s="537">
        <v>10.766999999999999</v>
      </c>
      <c r="I60" s="537">
        <v>14.829000000000001</v>
      </c>
      <c r="J60" s="537">
        <v>-3.8620000000000001</v>
      </c>
      <c r="K60" s="537">
        <v>15.664</v>
      </c>
      <c r="L60" s="537">
        <v>31.433</v>
      </c>
      <c r="M60" s="537">
        <v>30.542000000000002</v>
      </c>
      <c r="N60" s="150">
        <f t="shared" si="2"/>
        <v>20.597915525114153</v>
      </c>
      <c r="P60" s="308">
        <v>1984</v>
      </c>
      <c r="Q60" s="309"/>
      <c r="R60" s="309"/>
      <c r="S60" s="309"/>
      <c r="T60" s="309"/>
      <c r="U60" s="309"/>
      <c r="V60" s="309"/>
      <c r="W60" s="309"/>
      <c r="X60" s="309"/>
      <c r="Y60" s="309"/>
      <c r="Z60" s="309"/>
      <c r="AA60" s="309"/>
      <c r="AB60" s="309"/>
      <c r="AC60" s="310"/>
      <c r="AE60" s="147">
        <v>1984</v>
      </c>
      <c r="AF60" s="148">
        <f t="shared" si="3"/>
        <v>19.850999999999999</v>
      </c>
      <c r="AG60" s="148">
        <f t="shared" si="4"/>
        <v>18.204999999999998</v>
      </c>
      <c r="AH60" s="148">
        <f t="shared" si="5"/>
        <v>34.715000000000003</v>
      </c>
      <c r="AI60" s="148">
        <f t="shared" si="6"/>
        <v>20.614000000000001</v>
      </c>
      <c r="AJ60" s="148">
        <f t="shared" si="7"/>
        <v>32.210999999999999</v>
      </c>
      <c r="AK60" s="148">
        <f t="shared" si="8"/>
        <v>22.472999999999999</v>
      </c>
      <c r="AL60" s="148">
        <f t="shared" si="9"/>
        <v>10.766999999999999</v>
      </c>
      <c r="AM60" s="148">
        <f t="shared" si="10"/>
        <v>14.829000000000001</v>
      </c>
      <c r="AN60" s="148">
        <f t="shared" si="11"/>
        <v>0</v>
      </c>
      <c r="AO60" s="148">
        <f t="shared" si="12"/>
        <v>15.664</v>
      </c>
      <c r="AP60" s="148">
        <f t="shared" si="13"/>
        <v>31.433</v>
      </c>
      <c r="AQ60" s="148">
        <f t="shared" si="14"/>
        <v>30.542000000000002</v>
      </c>
      <c r="AR60" s="150">
        <f t="shared" si="15"/>
        <v>20.915340182648404</v>
      </c>
      <c r="AT60" s="147">
        <v>1984</v>
      </c>
      <c r="AU60" s="148">
        <f t="shared" si="16"/>
        <v>0</v>
      </c>
      <c r="AV60" s="148">
        <f t="shared" si="17"/>
        <v>0</v>
      </c>
      <c r="AW60" s="148">
        <f t="shared" si="18"/>
        <v>0</v>
      </c>
      <c r="AX60" s="148">
        <f t="shared" si="19"/>
        <v>0</v>
      </c>
      <c r="AY60" s="148">
        <f t="shared" si="20"/>
        <v>0</v>
      </c>
      <c r="AZ60" s="148">
        <f t="shared" si="21"/>
        <v>0</v>
      </c>
      <c r="BA60" s="148">
        <f t="shared" si="22"/>
        <v>0</v>
      </c>
      <c r="BB60" s="148">
        <f t="shared" si="23"/>
        <v>0</v>
      </c>
      <c r="BC60" s="148">
        <f t="shared" si="24"/>
        <v>0</v>
      </c>
      <c r="BD60" s="148">
        <f t="shared" si="27"/>
        <v>0</v>
      </c>
      <c r="BE60" s="148">
        <f t="shared" si="25"/>
        <v>0</v>
      </c>
      <c r="BF60" s="148">
        <f t="shared" si="26"/>
        <v>0</v>
      </c>
      <c r="BG60" s="149"/>
    </row>
    <row r="61" spans="1:59" x14ac:dyDescent="0.25">
      <c r="A61" s="38">
        <v>1985</v>
      </c>
      <c r="B61" s="536">
        <v>21.364000000000001</v>
      </c>
      <c r="C61" s="537">
        <v>26.085000000000001</v>
      </c>
      <c r="D61" s="537">
        <v>44.566000000000003</v>
      </c>
      <c r="E61" s="537">
        <v>38.781999999999996</v>
      </c>
      <c r="F61" s="537">
        <v>40.57</v>
      </c>
      <c r="G61" s="537">
        <v>35.363999999999997</v>
      </c>
      <c r="H61" s="537">
        <v>16.408000000000001</v>
      </c>
      <c r="I61" s="537">
        <v>14.606999999999999</v>
      </c>
      <c r="J61" s="537">
        <v>17.262</v>
      </c>
      <c r="K61" s="537">
        <v>31.93</v>
      </c>
      <c r="L61" s="537">
        <v>43.948999999999998</v>
      </c>
      <c r="M61" s="537">
        <v>32.426000000000002</v>
      </c>
      <c r="N61" s="150">
        <f t="shared" si="2"/>
        <v>30.26965856164384</v>
      </c>
      <c r="P61" s="308">
        <v>1985</v>
      </c>
      <c r="Q61" s="309"/>
      <c r="R61" s="309"/>
      <c r="S61" s="309"/>
      <c r="T61" s="309"/>
      <c r="U61" s="309"/>
      <c r="V61" s="309"/>
      <c r="W61" s="309"/>
      <c r="X61" s="309"/>
      <c r="Y61" s="309"/>
      <c r="Z61" s="309"/>
      <c r="AA61" s="309"/>
      <c r="AB61" s="309"/>
      <c r="AC61" s="310"/>
      <c r="AE61" s="147">
        <v>1985</v>
      </c>
      <c r="AF61" s="148">
        <f t="shared" si="3"/>
        <v>21.364000000000001</v>
      </c>
      <c r="AG61" s="148">
        <f t="shared" si="4"/>
        <v>26.085000000000001</v>
      </c>
      <c r="AH61" s="148">
        <f t="shared" si="5"/>
        <v>44.566000000000003</v>
      </c>
      <c r="AI61" s="148">
        <f t="shared" si="6"/>
        <v>38.781999999999996</v>
      </c>
      <c r="AJ61" s="148">
        <f t="shared" si="7"/>
        <v>40.57</v>
      </c>
      <c r="AK61" s="148">
        <f t="shared" si="8"/>
        <v>35.363999999999997</v>
      </c>
      <c r="AL61" s="148">
        <f t="shared" si="9"/>
        <v>16.408000000000001</v>
      </c>
      <c r="AM61" s="148">
        <f t="shared" si="10"/>
        <v>14.606999999999999</v>
      </c>
      <c r="AN61" s="148">
        <f t="shared" si="11"/>
        <v>17.262</v>
      </c>
      <c r="AO61" s="148">
        <f t="shared" si="12"/>
        <v>31.93</v>
      </c>
      <c r="AP61" s="148">
        <f t="shared" si="13"/>
        <v>43.948999999999998</v>
      </c>
      <c r="AQ61" s="148">
        <f t="shared" si="14"/>
        <v>32.426000000000002</v>
      </c>
      <c r="AR61" s="150">
        <f t="shared" si="15"/>
        <v>30.26965856164384</v>
      </c>
      <c r="AT61" s="147">
        <v>1985</v>
      </c>
      <c r="AU61" s="148">
        <f t="shared" si="16"/>
        <v>0</v>
      </c>
      <c r="AV61" s="148">
        <f t="shared" si="17"/>
        <v>0</v>
      </c>
      <c r="AW61" s="148">
        <f t="shared" si="18"/>
        <v>0</v>
      </c>
      <c r="AX61" s="148">
        <f t="shared" si="19"/>
        <v>0</v>
      </c>
      <c r="AY61" s="148">
        <f t="shared" si="20"/>
        <v>0</v>
      </c>
      <c r="AZ61" s="148">
        <f t="shared" si="21"/>
        <v>0</v>
      </c>
      <c r="BA61" s="148">
        <f t="shared" si="22"/>
        <v>0</v>
      </c>
      <c r="BB61" s="148">
        <f t="shared" si="23"/>
        <v>0</v>
      </c>
      <c r="BC61" s="148">
        <f t="shared" si="24"/>
        <v>0</v>
      </c>
      <c r="BD61" s="148">
        <f t="shared" si="27"/>
        <v>0</v>
      </c>
      <c r="BE61" s="148">
        <f t="shared" si="25"/>
        <v>0</v>
      </c>
      <c r="BF61" s="148">
        <f t="shared" si="26"/>
        <v>0</v>
      </c>
      <c r="BG61" s="149"/>
    </row>
    <row r="62" spans="1:59" x14ac:dyDescent="0.25">
      <c r="A62" s="38">
        <v>1986</v>
      </c>
      <c r="B62" s="536">
        <v>21.61</v>
      </c>
      <c r="C62" s="537">
        <v>24.24</v>
      </c>
      <c r="D62" s="537">
        <v>40.494</v>
      </c>
      <c r="E62" s="537">
        <v>29.067</v>
      </c>
      <c r="F62" s="537">
        <v>30.965</v>
      </c>
      <c r="G62" s="537">
        <v>7.5069999999999997</v>
      </c>
      <c r="H62" s="537">
        <v>7.2229999999999999</v>
      </c>
      <c r="I62" s="537">
        <v>14.159000000000001</v>
      </c>
      <c r="J62" s="537">
        <v>4.9880000000000004</v>
      </c>
      <c r="K62" s="537">
        <v>29.702000000000002</v>
      </c>
      <c r="L62" s="537">
        <v>35.527999999999999</v>
      </c>
      <c r="M62" s="537">
        <v>32.847000000000001</v>
      </c>
      <c r="N62" s="150">
        <f t="shared" si="2"/>
        <v>23.196532077625569</v>
      </c>
      <c r="P62" s="308">
        <v>1986</v>
      </c>
      <c r="Q62" s="309"/>
      <c r="R62" s="309"/>
      <c r="S62" s="309"/>
      <c r="T62" s="309"/>
      <c r="U62" s="309"/>
      <c r="V62" s="309"/>
      <c r="W62" s="309"/>
      <c r="X62" s="309"/>
      <c r="Y62" s="309"/>
      <c r="Z62" s="309"/>
      <c r="AA62" s="309"/>
      <c r="AB62" s="309"/>
      <c r="AC62" s="310"/>
      <c r="AE62" s="147">
        <v>1986</v>
      </c>
      <c r="AF62" s="148">
        <f t="shared" si="3"/>
        <v>21.61</v>
      </c>
      <c r="AG62" s="148">
        <f t="shared" si="4"/>
        <v>24.24</v>
      </c>
      <c r="AH62" s="148">
        <f t="shared" si="5"/>
        <v>40.494</v>
      </c>
      <c r="AI62" s="148">
        <f t="shared" si="6"/>
        <v>29.067</v>
      </c>
      <c r="AJ62" s="148">
        <f t="shared" si="7"/>
        <v>30.965</v>
      </c>
      <c r="AK62" s="148">
        <f t="shared" si="8"/>
        <v>7.5069999999999997</v>
      </c>
      <c r="AL62" s="148">
        <f t="shared" si="9"/>
        <v>7.2229999999999999</v>
      </c>
      <c r="AM62" s="148">
        <f t="shared" si="10"/>
        <v>14.159000000000001</v>
      </c>
      <c r="AN62" s="148">
        <f t="shared" si="11"/>
        <v>4.9880000000000004</v>
      </c>
      <c r="AO62" s="148">
        <f t="shared" si="12"/>
        <v>29.702000000000002</v>
      </c>
      <c r="AP62" s="148">
        <f t="shared" si="13"/>
        <v>35.527999999999999</v>
      </c>
      <c r="AQ62" s="148">
        <f t="shared" si="14"/>
        <v>32.847000000000001</v>
      </c>
      <c r="AR62" s="150">
        <f t="shared" si="15"/>
        <v>23.196532077625569</v>
      </c>
      <c r="AT62" s="147">
        <v>1986</v>
      </c>
      <c r="AU62" s="148">
        <f t="shared" si="16"/>
        <v>0</v>
      </c>
      <c r="AV62" s="148">
        <f t="shared" si="17"/>
        <v>0</v>
      </c>
      <c r="AW62" s="148">
        <f t="shared" si="18"/>
        <v>0</v>
      </c>
      <c r="AX62" s="148">
        <f t="shared" si="19"/>
        <v>0</v>
      </c>
      <c r="AY62" s="148">
        <f t="shared" si="20"/>
        <v>0</v>
      </c>
      <c r="AZ62" s="148">
        <f t="shared" si="21"/>
        <v>0</v>
      </c>
      <c r="BA62" s="148">
        <f t="shared" si="22"/>
        <v>0</v>
      </c>
      <c r="BB62" s="148">
        <f t="shared" si="23"/>
        <v>0</v>
      </c>
      <c r="BC62" s="148">
        <f t="shared" si="24"/>
        <v>0</v>
      </c>
      <c r="BD62" s="148">
        <f t="shared" si="27"/>
        <v>0</v>
      </c>
      <c r="BE62" s="148">
        <f t="shared" si="25"/>
        <v>0</v>
      </c>
      <c r="BF62" s="148">
        <f t="shared" si="26"/>
        <v>0</v>
      </c>
      <c r="BG62" s="149"/>
    </row>
    <row r="63" spans="1:59" x14ac:dyDescent="0.25">
      <c r="A63" s="38">
        <v>1987</v>
      </c>
      <c r="B63" s="536">
        <v>26.797000000000001</v>
      </c>
      <c r="C63" s="537">
        <v>31.664999999999999</v>
      </c>
      <c r="D63" s="537">
        <v>40.743000000000002</v>
      </c>
      <c r="E63" s="537">
        <v>39.927</v>
      </c>
      <c r="F63" s="537">
        <v>43.674999999999997</v>
      </c>
      <c r="G63" s="537">
        <v>33.421999999999997</v>
      </c>
      <c r="H63" s="537">
        <v>19.829000000000001</v>
      </c>
      <c r="I63" s="537">
        <v>13.109</v>
      </c>
      <c r="J63" s="537">
        <v>18.677</v>
      </c>
      <c r="K63" s="537">
        <v>35.883000000000003</v>
      </c>
      <c r="L63" s="537">
        <v>39.939</v>
      </c>
      <c r="M63" s="537">
        <v>34.468000000000004</v>
      </c>
      <c r="N63" s="150">
        <f t="shared" si="2"/>
        <v>31.469635045662102</v>
      </c>
      <c r="P63" s="308">
        <v>1987</v>
      </c>
      <c r="Q63" s="309"/>
      <c r="R63" s="309"/>
      <c r="S63" s="309"/>
      <c r="T63" s="309"/>
      <c r="U63" s="309"/>
      <c r="V63" s="309"/>
      <c r="W63" s="309"/>
      <c r="X63" s="309"/>
      <c r="Y63" s="309"/>
      <c r="Z63" s="309"/>
      <c r="AA63" s="309"/>
      <c r="AB63" s="309"/>
      <c r="AC63" s="310"/>
      <c r="AE63" s="147">
        <v>1987</v>
      </c>
      <c r="AF63" s="148">
        <f t="shared" si="3"/>
        <v>26.797000000000001</v>
      </c>
      <c r="AG63" s="148">
        <f t="shared" si="4"/>
        <v>31.664999999999999</v>
      </c>
      <c r="AH63" s="148">
        <f t="shared" si="5"/>
        <v>40.743000000000002</v>
      </c>
      <c r="AI63" s="148">
        <f t="shared" si="6"/>
        <v>39.927</v>
      </c>
      <c r="AJ63" s="148">
        <f t="shared" si="7"/>
        <v>43.674999999999997</v>
      </c>
      <c r="AK63" s="148">
        <f t="shared" si="8"/>
        <v>33.421999999999997</v>
      </c>
      <c r="AL63" s="148">
        <f t="shared" si="9"/>
        <v>19.829000000000001</v>
      </c>
      <c r="AM63" s="148">
        <f t="shared" si="10"/>
        <v>13.109</v>
      </c>
      <c r="AN63" s="148">
        <f t="shared" si="11"/>
        <v>18.677</v>
      </c>
      <c r="AO63" s="148">
        <f t="shared" si="12"/>
        <v>35.883000000000003</v>
      </c>
      <c r="AP63" s="148">
        <f t="shared" si="13"/>
        <v>39.939</v>
      </c>
      <c r="AQ63" s="148">
        <f t="shared" si="14"/>
        <v>34.468000000000004</v>
      </c>
      <c r="AR63" s="150">
        <f t="shared" si="15"/>
        <v>31.469635045662102</v>
      </c>
      <c r="AT63" s="147">
        <v>1987</v>
      </c>
      <c r="AU63" s="148">
        <f t="shared" si="16"/>
        <v>0</v>
      </c>
      <c r="AV63" s="148">
        <f t="shared" si="17"/>
        <v>0</v>
      </c>
      <c r="AW63" s="148">
        <f t="shared" si="18"/>
        <v>0</v>
      </c>
      <c r="AX63" s="148">
        <f t="shared" si="19"/>
        <v>0</v>
      </c>
      <c r="AY63" s="148">
        <f t="shared" si="20"/>
        <v>0</v>
      </c>
      <c r="AZ63" s="148">
        <f t="shared" si="21"/>
        <v>0</v>
      </c>
      <c r="BA63" s="148">
        <f t="shared" si="22"/>
        <v>0</v>
      </c>
      <c r="BB63" s="148">
        <f t="shared" si="23"/>
        <v>0</v>
      </c>
      <c r="BC63" s="148">
        <f t="shared" si="24"/>
        <v>0</v>
      </c>
      <c r="BD63" s="148">
        <f t="shared" si="27"/>
        <v>0</v>
      </c>
      <c r="BE63" s="148">
        <f t="shared" si="25"/>
        <v>0</v>
      </c>
      <c r="BF63" s="148">
        <f t="shared" si="26"/>
        <v>0</v>
      </c>
      <c r="BG63" s="149"/>
    </row>
    <row r="64" spans="1:59" x14ac:dyDescent="0.25">
      <c r="A64" s="38">
        <v>1988</v>
      </c>
      <c r="B64" s="536">
        <v>27.065000000000001</v>
      </c>
      <c r="C64" s="537">
        <v>37.014000000000003</v>
      </c>
      <c r="D64" s="537">
        <v>50.002000000000002</v>
      </c>
      <c r="E64" s="537">
        <v>48.084000000000003</v>
      </c>
      <c r="F64" s="537">
        <v>52.216999999999999</v>
      </c>
      <c r="G64" s="537">
        <v>39.938000000000002</v>
      </c>
      <c r="H64" s="537">
        <v>25.547000000000001</v>
      </c>
      <c r="I64" s="537">
        <v>27.129000000000001</v>
      </c>
      <c r="J64" s="537">
        <v>22.917000000000002</v>
      </c>
      <c r="K64" s="537">
        <v>35.479999999999997</v>
      </c>
      <c r="L64" s="537">
        <v>40.283999999999999</v>
      </c>
      <c r="M64" s="537">
        <v>33.936</v>
      </c>
      <c r="N64" s="150">
        <f t="shared" si="2"/>
        <v>36.58031826484018</v>
      </c>
      <c r="P64" s="308">
        <v>1988</v>
      </c>
      <c r="Q64" s="309"/>
      <c r="R64" s="309"/>
      <c r="S64" s="309"/>
      <c r="T64" s="309"/>
      <c r="U64" s="309"/>
      <c r="V64" s="309"/>
      <c r="W64" s="309"/>
      <c r="X64" s="309"/>
      <c r="Y64" s="309"/>
      <c r="Z64" s="309"/>
      <c r="AA64" s="309"/>
      <c r="AB64" s="309"/>
      <c r="AC64" s="310"/>
      <c r="AE64" s="147">
        <v>1988</v>
      </c>
      <c r="AF64" s="148">
        <f t="shared" si="3"/>
        <v>27.065000000000001</v>
      </c>
      <c r="AG64" s="148">
        <f t="shared" si="4"/>
        <v>37.014000000000003</v>
      </c>
      <c r="AH64" s="148">
        <f t="shared" si="5"/>
        <v>50.002000000000002</v>
      </c>
      <c r="AI64" s="148">
        <f t="shared" si="6"/>
        <v>48.084000000000003</v>
      </c>
      <c r="AJ64" s="148">
        <f t="shared" si="7"/>
        <v>52.216999999999999</v>
      </c>
      <c r="AK64" s="148">
        <f t="shared" si="8"/>
        <v>39.938000000000002</v>
      </c>
      <c r="AL64" s="148">
        <f t="shared" si="9"/>
        <v>25.547000000000001</v>
      </c>
      <c r="AM64" s="148">
        <f t="shared" si="10"/>
        <v>27.129000000000001</v>
      </c>
      <c r="AN64" s="148">
        <f t="shared" si="11"/>
        <v>22.917000000000002</v>
      </c>
      <c r="AO64" s="148">
        <f t="shared" si="12"/>
        <v>35.479999999999997</v>
      </c>
      <c r="AP64" s="148">
        <f t="shared" si="13"/>
        <v>40.283999999999999</v>
      </c>
      <c r="AQ64" s="148">
        <f t="shared" si="14"/>
        <v>33.936</v>
      </c>
      <c r="AR64" s="150">
        <f t="shared" si="15"/>
        <v>36.58031826484018</v>
      </c>
      <c r="AT64" s="147">
        <v>1988</v>
      </c>
      <c r="AU64" s="148">
        <f t="shared" si="16"/>
        <v>0</v>
      </c>
      <c r="AV64" s="148">
        <f t="shared" si="17"/>
        <v>0</v>
      </c>
      <c r="AW64" s="148">
        <f t="shared" si="18"/>
        <v>0</v>
      </c>
      <c r="AX64" s="148">
        <f t="shared" si="19"/>
        <v>0</v>
      </c>
      <c r="AY64" s="148">
        <f t="shared" si="20"/>
        <v>0</v>
      </c>
      <c r="AZ64" s="148">
        <f t="shared" si="21"/>
        <v>0</v>
      </c>
      <c r="BA64" s="148">
        <f t="shared" si="22"/>
        <v>0</v>
      </c>
      <c r="BB64" s="148">
        <f t="shared" si="23"/>
        <v>0</v>
      </c>
      <c r="BC64" s="148">
        <f t="shared" si="24"/>
        <v>0</v>
      </c>
      <c r="BD64" s="148">
        <f t="shared" si="27"/>
        <v>0</v>
      </c>
      <c r="BE64" s="148">
        <f t="shared" si="25"/>
        <v>0</v>
      </c>
      <c r="BF64" s="148">
        <f t="shared" si="26"/>
        <v>0</v>
      </c>
      <c r="BG64" s="149"/>
    </row>
    <row r="65" spans="1:59" x14ac:dyDescent="0.25">
      <c r="A65" s="38">
        <v>1989</v>
      </c>
      <c r="B65" s="536">
        <v>28.437999999999999</v>
      </c>
      <c r="C65" s="537">
        <v>28.512</v>
      </c>
      <c r="D65" s="537">
        <v>41.567999999999998</v>
      </c>
      <c r="E65" s="537">
        <v>37.670999999999999</v>
      </c>
      <c r="F65" s="537">
        <v>56.378</v>
      </c>
      <c r="G65" s="537">
        <v>35.966999999999999</v>
      </c>
      <c r="H65" s="537">
        <v>12.153</v>
      </c>
      <c r="I65" s="537">
        <v>15.895</v>
      </c>
      <c r="J65" s="537">
        <v>19.861000000000001</v>
      </c>
      <c r="K65" s="537">
        <v>31.811</v>
      </c>
      <c r="L65" s="537">
        <v>42.055</v>
      </c>
      <c r="M65" s="537">
        <v>34.759</v>
      </c>
      <c r="N65" s="150">
        <f t="shared" si="2"/>
        <v>31.97911883561644</v>
      </c>
      <c r="P65" s="308">
        <v>1989</v>
      </c>
      <c r="Q65" s="548">
        <v>32.332999999999998</v>
      </c>
      <c r="R65" s="548">
        <v>35.582999999999998</v>
      </c>
      <c r="S65" s="548">
        <v>43.445</v>
      </c>
      <c r="T65" s="548">
        <v>42.49</v>
      </c>
      <c r="U65" s="548">
        <v>53.073999999999998</v>
      </c>
      <c r="V65" s="548">
        <v>33.799999999999997</v>
      </c>
      <c r="W65" s="548">
        <v>9.6660000000000004</v>
      </c>
      <c r="X65" s="548">
        <v>14.782999999999999</v>
      </c>
      <c r="Y65" s="548">
        <v>16.841000000000001</v>
      </c>
      <c r="Z65" s="548">
        <v>31.792999999999999</v>
      </c>
      <c r="AA65" s="548">
        <v>39.496000000000002</v>
      </c>
      <c r="AB65" s="548">
        <v>35.36</v>
      </c>
      <c r="AC65" s="150">
        <f>SUMPRODUCT(Q65:AB65,$AF$96:$AQ$96)/SUM($AU$96:$BF$96)</f>
        <v>32.306811757990864</v>
      </c>
      <c r="AE65" s="147">
        <v>1989</v>
      </c>
      <c r="AF65" s="148">
        <f t="shared" si="3"/>
        <v>28.437999999999999</v>
      </c>
      <c r="AG65" s="148">
        <f t="shared" si="4"/>
        <v>28.512</v>
      </c>
      <c r="AH65" s="148">
        <f t="shared" si="5"/>
        <v>41.567999999999998</v>
      </c>
      <c r="AI65" s="148">
        <f t="shared" si="6"/>
        <v>37.670999999999999</v>
      </c>
      <c r="AJ65" s="148">
        <f t="shared" si="7"/>
        <v>56.378</v>
      </c>
      <c r="AK65" s="148">
        <f t="shared" si="8"/>
        <v>35.966999999999999</v>
      </c>
      <c r="AL65" s="148">
        <f t="shared" si="9"/>
        <v>12.153</v>
      </c>
      <c r="AM65" s="148">
        <f t="shared" si="10"/>
        <v>15.895</v>
      </c>
      <c r="AN65" s="148">
        <f t="shared" si="11"/>
        <v>19.861000000000001</v>
      </c>
      <c r="AO65" s="148">
        <f t="shared" si="12"/>
        <v>31.811</v>
      </c>
      <c r="AP65" s="148">
        <f t="shared" si="13"/>
        <v>42.055</v>
      </c>
      <c r="AQ65" s="148">
        <f t="shared" si="14"/>
        <v>34.759</v>
      </c>
      <c r="AR65" s="150">
        <f t="shared" si="15"/>
        <v>31.97911883561644</v>
      </c>
      <c r="AT65" s="313">
        <v>1989</v>
      </c>
      <c r="AU65" s="314">
        <f t="shared" si="16"/>
        <v>32.332999999999998</v>
      </c>
      <c r="AV65" s="314">
        <f t="shared" si="17"/>
        <v>35.582999999999998</v>
      </c>
      <c r="AW65" s="314">
        <f t="shared" si="18"/>
        <v>43.445</v>
      </c>
      <c r="AX65" s="314">
        <f t="shared" si="19"/>
        <v>42.49</v>
      </c>
      <c r="AY65" s="314">
        <f t="shared" si="20"/>
        <v>53.073999999999998</v>
      </c>
      <c r="AZ65" s="314">
        <f t="shared" si="21"/>
        <v>33.799999999999997</v>
      </c>
      <c r="BA65" s="314">
        <f t="shared" si="22"/>
        <v>9.6660000000000004</v>
      </c>
      <c r="BB65" s="314">
        <f t="shared" si="23"/>
        <v>14.782999999999999</v>
      </c>
      <c r="BC65" s="314">
        <f t="shared" si="24"/>
        <v>16.841000000000001</v>
      </c>
      <c r="BD65" s="314">
        <f t="shared" si="27"/>
        <v>31.792999999999999</v>
      </c>
      <c r="BE65" s="314">
        <f t="shared" si="25"/>
        <v>39.496000000000002</v>
      </c>
      <c r="BF65" s="314">
        <f t="shared" si="26"/>
        <v>35.36</v>
      </c>
      <c r="BG65" s="315">
        <f>SUMPRODUCT(AU65:BF65,$AU$96:$BF$96)/SUM($AU$96:$BF$96)</f>
        <v>32.306811757990864</v>
      </c>
    </row>
    <row r="66" spans="1:59" x14ac:dyDescent="0.25">
      <c r="A66" s="38">
        <v>1990</v>
      </c>
      <c r="B66" s="536">
        <v>27.59</v>
      </c>
      <c r="C66" s="537">
        <v>29.934999999999999</v>
      </c>
      <c r="D66" s="537">
        <v>34.906999999999996</v>
      </c>
      <c r="E66" s="537">
        <v>26.925999999999998</v>
      </c>
      <c r="F66" s="537">
        <v>30.126000000000001</v>
      </c>
      <c r="G66" s="537">
        <v>27.597999999999999</v>
      </c>
      <c r="H66" s="537">
        <v>14.294</v>
      </c>
      <c r="I66" s="537">
        <v>19.024999999999999</v>
      </c>
      <c r="J66" s="537">
        <v>4.4640000000000004</v>
      </c>
      <c r="K66" s="537">
        <v>18.577999999999999</v>
      </c>
      <c r="L66" s="537">
        <v>27.818000000000001</v>
      </c>
      <c r="M66" s="537">
        <v>31.449000000000002</v>
      </c>
      <c r="N66" s="150">
        <f t="shared" si="2"/>
        <v>24.393390068493151</v>
      </c>
      <c r="P66" s="308">
        <v>1990</v>
      </c>
      <c r="Q66" s="548">
        <v>26.100999999999999</v>
      </c>
      <c r="R66" s="548">
        <v>29.536000000000001</v>
      </c>
      <c r="S66" s="548">
        <v>35.073999999999998</v>
      </c>
      <c r="T66" s="548">
        <v>28.675999999999998</v>
      </c>
      <c r="U66" s="548">
        <v>32.264000000000003</v>
      </c>
      <c r="V66" s="548">
        <v>28.837</v>
      </c>
      <c r="W66" s="548">
        <v>12.256</v>
      </c>
      <c r="X66" s="548">
        <v>19.393999999999998</v>
      </c>
      <c r="Y66" s="548">
        <v>6.3090000000000002</v>
      </c>
      <c r="Z66" s="548">
        <v>22.289000000000001</v>
      </c>
      <c r="AA66" s="548">
        <v>27.102</v>
      </c>
      <c r="AB66" s="548">
        <v>34.463999999999999</v>
      </c>
      <c r="AC66" s="150">
        <f t="shared" ref="AC66:AC94" si="28">SUMPRODUCT(Q66:AB66,$AF$96:$AQ$96)/SUM($AU$96:$BF$96)</f>
        <v>25.183655136986303</v>
      </c>
      <c r="AE66" s="147">
        <v>1990</v>
      </c>
      <c r="AF66" s="148">
        <f t="shared" si="3"/>
        <v>27.59</v>
      </c>
      <c r="AG66" s="148">
        <f t="shared" si="4"/>
        <v>29.934999999999999</v>
      </c>
      <c r="AH66" s="148">
        <f t="shared" si="5"/>
        <v>34.906999999999996</v>
      </c>
      <c r="AI66" s="148">
        <f t="shared" si="6"/>
        <v>26.925999999999998</v>
      </c>
      <c r="AJ66" s="148">
        <f t="shared" si="7"/>
        <v>30.126000000000001</v>
      </c>
      <c r="AK66" s="148">
        <f t="shared" si="8"/>
        <v>27.597999999999999</v>
      </c>
      <c r="AL66" s="148">
        <f t="shared" si="9"/>
        <v>14.294</v>
      </c>
      <c r="AM66" s="148">
        <f t="shared" si="10"/>
        <v>19.024999999999999</v>
      </c>
      <c r="AN66" s="148">
        <f t="shared" si="11"/>
        <v>4.4640000000000004</v>
      </c>
      <c r="AO66" s="148">
        <f t="shared" si="12"/>
        <v>18.577999999999999</v>
      </c>
      <c r="AP66" s="148">
        <f t="shared" si="13"/>
        <v>27.818000000000001</v>
      </c>
      <c r="AQ66" s="148">
        <f t="shared" si="14"/>
        <v>31.449000000000002</v>
      </c>
      <c r="AR66" s="150">
        <f t="shared" si="15"/>
        <v>24.393390068493151</v>
      </c>
      <c r="AT66" s="313">
        <v>1990</v>
      </c>
      <c r="AU66" s="314">
        <f t="shared" si="16"/>
        <v>26.100999999999999</v>
      </c>
      <c r="AV66" s="314">
        <f t="shared" si="17"/>
        <v>29.536000000000001</v>
      </c>
      <c r="AW66" s="314">
        <f t="shared" si="18"/>
        <v>35.073999999999998</v>
      </c>
      <c r="AX66" s="314">
        <f t="shared" si="19"/>
        <v>28.675999999999998</v>
      </c>
      <c r="AY66" s="314">
        <f t="shared" si="20"/>
        <v>32.264000000000003</v>
      </c>
      <c r="AZ66" s="314">
        <f t="shared" si="21"/>
        <v>28.837</v>
      </c>
      <c r="BA66" s="314">
        <f t="shared" si="22"/>
        <v>12.256</v>
      </c>
      <c r="BB66" s="314">
        <f t="shared" si="23"/>
        <v>19.393999999999998</v>
      </c>
      <c r="BC66" s="314">
        <f t="shared" si="24"/>
        <v>6.3090000000000002</v>
      </c>
      <c r="BD66" s="314">
        <f t="shared" si="27"/>
        <v>22.289000000000001</v>
      </c>
      <c r="BE66" s="314">
        <f t="shared" si="25"/>
        <v>27.102</v>
      </c>
      <c r="BF66" s="314">
        <f t="shared" si="26"/>
        <v>34.463999999999999</v>
      </c>
      <c r="BG66" s="315">
        <f>SUMPRODUCT(AU66:BF66,$AU$96:$BF$96)/SUM($AU$96:$BF$96)</f>
        <v>25.183655136986303</v>
      </c>
    </row>
    <row r="67" spans="1:59" x14ac:dyDescent="0.25">
      <c r="A67" s="38">
        <v>1991</v>
      </c>
      <c r="B67" s="536">
        <v>25.48</v>
      </c>
      <c r="C67" s="537">
        <v>18.189</v>
      </c>
      <c r="D67" s="537">
        <v>31.95</v>
      </c>
      <c r="E67" s="537">
        <v>22.388000000000002</v>
      </c>
      <c r="F67" s="537">
        <v>21.385000000000002</v>
      </c>
      <c r="G67" s="537">
        <v>25.963000000000001</v>
      </c>
      <c r="H67" s="537">
        <v>15.571</v>
      </c>
      <c r="I67" s="537">
        <v>14.618</v>
      </c>
      <c r="J67" s="537">
        <v>8.4870000000000001</v>
      </c>
      <c r="K67" s="537">
        <v>13.824</v>
      </c>
      <c r="L67" s="537">
        <v>26.597000000000001</v>
      </c>
      <c r="M67" s="537">
        <v>31.521999999999998</v>
      </c>
      <c r="N67" s="150">
        <f t="shared" si="2"/>
        <v>21.361496118721465</v>
      </c>
      <c r="P67" s="308">
        <v>1991</v>
      </c>
      <c r="Q67" s="548">
        <v>27.138000000000002</v>
      </c>
      <c r="R67" s="548">
        <v>19.706</v>
      </c>
      <c r="S67" s="548">
        <v>33.695999999999998</v>
      </c>
      <c r="T67" s="548">
        <v>26.702999999999999</v>
      </c>
      <c r="U67" s="548">
        <v>26.032</v>
      </c>
      <c r="V67" s="548">
        <v>25.131</v>
      </c>
      <c r="W67" s="548">
        <v>12.978</v>
      </c>
      <c r="X67" s="548">
        <v>14.032</v>
      </c>
      <c r="Y67" s="548">
        <v>9.5890000000000004</v>
      </c>
      <c r="Z67" s="548">
        <v>10.64</v>
      </c>
      <c r="AA67" s="548">
        <v>25.085999999999999</v>
      </c>
      <c r="AB67" s="548">
        <v>32.488</v>
      </c>
      <c r="AC67" s="150">
        <f t="shared" si="28"/>
        <v>21.936180707762553</v>
      </c>
      <c r="AE67" s="147">
        <v>1991</v>
      </c>
      <c r="AF67" s="148">
        <f t="shared" si="3"/>
        <v>25.48</v>
      </c>
      <c r="AG67" s="148">
        <f t="shared" si="4"/>
        <v>18.189</v>
      </c>
      <c r="AH67" s="148">
        <f t="shared" si="5"/>
        <v>31.95</v>
      </c>
      <c r="AI67" s="148">
        <f t="shared" si="6"/>
        <v>22.388000000000002</v>
      </c>
      <c r="AJ67" s="148">
        <f t="shared" si="7"/>
        <v>21.385000000000002</v>
      </c>
      <c r="AK67" s="148">
        <f t="shared" si="8"/>
        <v>25.963000000000001</v>
      </c>
      <c r="AL67" s="148">
        <f t="shared" si="9"/>
        <v>15.571</v>
      </c>
      <c r="AM67" s="148">
        <f t="shared" si="10"/>
        <v>14.618</v>
      </c>
      <c r="AN67" s="148">
        <f t="shared" si="11"/>
        <v>8.4870000000000001</v>
      </c>
      <c r="AO67" s="148">
        <f t="shared" si="12"/>
        <v>13.824</v>
      </c>
      <c r="AP67" s="148">
        <f t="shared" si="13"/>
        <v>26.597000000000001</v>
      </c>
      <c r="AQ67" s="148">
        <f t="shared" si="14"/>
        <v>31.521999999999998</v>
      </c>
      <c r="AR67" s="150">
        <f t="shared" si="15"/>
        <v>21.361496118721465</v>
      </c>
      <c r="AT67" s="313">
        <v>1991</v>
      </c>
      <c r="AU67" s="314">
        <f t="shared" si="16"/>
        <v>27.138000000000002</v>
      </c>
      <c r="AV67" s="314">
        <f t="shared" si="17"/>
        <v>19.706</v>
      </c>
      <c r="AW67" s="314">
        <f t="shared" si="18"/>
        <v>33.695999999999998</v>
      </c>
      <c r="AX67" s="314">
        <f t="shared" si="19"/>
        <v>26.702999999999999</v>
      </c>
      <c r="AY67" s="314">
        <f t="shared" si="20"/>
        <v>26.032</v>
      </c>
      <c r="AZ67" s="314">
        <f t="shared" si="21"/>
        <v>25.131</v>
      </c>
      <c r="BA67" s="314">
        <f t="shared" si="22"/>
        <v>12.978</v>
      </c>
      <c r="BB67" s="314">
        <f t="shared" si="23"/>
        <v>14.032</v>
      </c>
      <c r="BC67" s="314">
        <f t="shared" si="24"/>
        <v>9.5890000000000004</v>
      </c>
      <c r="BD67" s="314">
        <f t="shared" si="27"/>
        <v>10.64</v>
      </c>
      <c r="BE67" s="314">
        <f t="shared" si="25"/>
        <v>25.085999999999999</v>
      </c>
      <c r="BF67" s="314">
        <f t="shared" si="26"/>
        <v>32.488</v>
      </c>
      <c r="BG67" s="315">
        <f t="shared" ref="BG67:BG94" si="29">SUMPRODUCT(AU67:BF67,$AU$96:$BF$96)/SUM($AU$96:$BF$96)</f>
        <v>21.936180707762553</v>
      </c>
    </row>
    <row r="68" spans="1:59" x14ac:dyDescent="0.25">
      <c r="A68" s="38">
        <v>1992</v>
      </c>
      <c r="B68" s="536">
        <v>27.597999999999999</v>
      </c>
      <c r="C68" s="537">
        <v>33.774999999999999</v>
      </c>
      <c r="D68" s="537">
        <v>49.845999999999997</v>
      </c>
      <c r="E68" s="537">
        <v>42.576000000000001</v>
      </c>
      <c r="F68" s="537">
        <v>45.671999999999997</v>
      </c>
      <c r="G68" s="537">
        <v>37.765000000000001</v>
      </c>
      <c r="H68" s="537">
        <v>27.376000000000001</v>
      </c>
      <c r="I68" s="537">
        <v>25.007999999999999</v>
      </c>
      <c r="J68" s="537">
        <v>28.344999999999999</v>
      </c>
      <c r="K68" s="537">
        <v>40.235999999999997</v>
      </c>
      <c r="L68" s="537">
        <v>40.758000000000003</v>
      </c>
      <c r="M68" s="537">
        <v>36.96</v>
      </c>
      <c r="N68" s="150">
        <f t="shared" si="2"/>
        <v>36.300621232876708</v>
      </c>
      <c r="P68" s="308">
        <v>1992</v>
      </c>
      <c r="Q68" s="548">
        <v>28.98</v>
      </c>
      <c r="R68" s="548">
        <v>34.19</v>
      </c>
      <c r="S68" s="548">
        <v>48.807000000000002</v>
      </c>
      <c r="T68" s="548">
        <v>38.137999999999998</v>
      </c>
      <c r="U68" s="548">
        <v>42.164000000000001</v>
      </c>
      <c r="V68" s="548">
        <v>36.238</v>
      </c>
      <c r="W68" s="548">
        <v>26.774000000000001</v>
      </c>
      <c r="X68" s="548">
        <v>21.986000000000001</v>
      </c>
      <c r="Y68" s="548">
        <v>28.861999999999998</v>
      </c>
      <c r="Z68" s="548">
        <v>41.488999999999997</v>
      </c>
      <c r="AA68" s="548">
        <v>42.334000000000003</v>
      </c>
      <c r="AB68" s="548">
        <v>35.015999999999998</v>
      </c>
      <c r="AC68" s="150">
        <f t="shared" si="28"/>
        <v>35.405201826484024</v>
      </c>
      <c r="AE68" s="147">
        <v>1992</v>
      </c>
      <c r="AF68" s="148">
        <f t="shared" si="3"/>
        <v>27.597999999999999</v>
      </c>
      <c r="AG68" s="148">
        <f t="shared" si="4"/>
        <v>33.774999999999999</v>
      </c>
      <c r="AH68" s="148">
        <f t="shared" si="5"/>
        <v>49.845999999999997</v>
      </c>
      <c r="AI68" s="148">
        <f t="shared" si="6"/>
        <v>42.576000000000001</v>
      </c>
      <c r="AJ68" s="148">
        <f t="shared" si="7"/>
        <v>45.671999999999997</v>
      </c>
      <c r="AK68" s="148">
        <f t="shared" si="8"/>
        <v>37.765000000000001</v>
      </c>
      <c r="AL68" s="148">
        <f t="shared" si="9"/>
        <v>27.376000000000001</v>
      </c>
      <c r="AM68" s="148">
        <f t="shared" si="10"/>
        <v>25.007999999999999</v>
      </c>
      <c r="AN68" s="148">
        <f t="shared" si="11"/>
        <v>28.344999999999999</v>
      </c>
      <c r="AO68" s="148">
        <f t="shared" si="12"/>
        <v>40.235999999999997</v>
      </c>
      <c r="AP68" s="148">
        <f t="shared" si="13"/>
        <v>40.758000000000003</v>
      </c>
      <c r="AQ68" s="148">
        <f t="shared" si="14"/>
        <v>36.96</v>
      </c>
      <c r="AR68" s="150">
        <f t="shared" si="15"/>
        <v>36.300621232876708</v>
      </c>
      <c r="AT68" s="313">
        <v>1992</v>
      </c>
      <c r="AU68" s="314">
        <f t="shared" si="16"/>
        <v>28.98</v>
      </c>
      <c r="AV68" s="314">
        <f t="shared" si="17"/>
        <v>34.19</v>
      </c>
      <c r="AW68" s="314">
        <f t="shared" si="18"/>
        <v>48.807000000000002</v>
      </c>
      <c r="AX68" s="314">
        <f t="shared" si="19"/>
        <v>38.137999999999998</v>
      </c>
      <c r="AY68" s="314">
        <f t="shared" si="20"/>
        <v>42.164000000000001</v>
      </c>
      <c r="AZ68" s="314">
        <f t="shared" si="21"/>
        <v>36.238</v>
      </c>
      <c r="BA68" s="314">
        <f t="shared" si="22"/>
        <v>26.774000000000001</v>
      </c>
      <c r="BB68" s="314">
        <f t="shared" si="23"/>
        <v>21.986000000000001</v>
      </c>
      <c r="BC68" s="314">
        <f t="shared" si="24"/>
        <v>28.861999999999998</v>
      </c>
      <c r="BD68" s="314">
        <f t="shared" si="27"/>
        <v>41.488999999999997</v>
      </c>
      <c r="BE68" s="314">
        <f t="shared" si="25"/>
        <v>42.334000000000003</v>
      </c>
      <c r="BF68" s="314">
        <f t="shared" si="26"/>
        <v>35.015999999999998</v>
      </c>
      <c r="BG68" s="315">
        <f t="shared" si="29"/>
        <v>35.405201826484024</v>
      </c>
    </row>
    <row r="69" spans="1:59" x14ac:dyDescent="0.25">
      <c r="A69" s="38">
        <v>1993</v>
      </c>
      <c r="B69" s="536">
        <v>34.783000000000001</v>
      </c>
      <c r="C69" s="537">
        <v>36.508000000000003</v>
      </c>
      <c r="D69" s="537">
        <v>47.134</v>
      </c>
      <c r="E69" s="537">
        <v>52.984999999999999</v>
      </c>
      <c r="F69" s="537">
        <v>55.414999999999999</v>
      </c>
      <c r="G69" s="537">
        <v>36.915999999999997</v>
      </c>
      <c r="H69" s="537">
        <v>22.873000000000001</v>
      </c>
      <c r="I69" s="537">
        <v>8.6310000000000002</v>
      </c>
      <c r="J69" s="537">
        <v>12.553000000000001</v>
      </c>
      <c r="K69" s="537">
        <v>30.617000000000001</v>
      </c>
      <c r="L69" s="537">
        <v>35.218000000000004</v>
      </c>
      <c r="M69" s="537">
        <v>33.338999999999999</v>
      </c>
      <c r="N69" s="150">
        <f t="shared" si="2"/>
        <v>33.82081369863014</v>
      </c>
      <c r="P69" s="308">
        <v>1993</v>
      </c>
      <c r="Q69" s="548">
        <v>35.113999999999997</v>
      </c>
      <c r="R69" s="548">
        <v>37.01</v>
      </c>
      <c r="S69" s="548">
        <v>47.572000000000003</v>
      </c>
      <c r="T69" s="548">
        <v>47.064999999999998</v>
      </c>
      <c r="U69" s="548">
        <v>62.658000000000001</v>
      </c>
      <c r="V69" s="548">
        <v>38.515000000000001</v>
      </c>
      <c r="W69" s="548">
        <v>23.132000000000001</v>
      </c>
      <c r="X69" s="548">
        <v>8.4570000000000007</v>
      </c>
      <c r="Y69" s="548">
        <v>14.534000000000001</v>
      </c>
      <c r="Z69" s="548">
        <v>31.138000000000002</v>
      </c>
      <c r="AA69" s="548">
        <v>36.863999999999997</v>
      </c>
      <c r="AB69" s="548">
        <v>31.423999999999999</v>
      </c>
      <c r="AC69" s="150">
        <f t="shared" si="28"/>
        <v>34.311880251141552</v>
      </c>
      <c r="AE69" s="147">
        <v>1993</v>
      </c>
      <c r="AF69" s="148">
        <f t="shared" si="3"/>
        <v>34.783000000000001</v>
      </c>
      <c r="AG69" s="148">
        <f t="shared" si="4"/>
        <v>36.508000000000003</v>
      </c>
      <c r="AH69" s="148">
        <f t="shared" si="5"/>
        <v>47.134</v>
      </c>
      <c r="AI69" s="148">
        <f t="shared" si="6"/>
        <v>52.984999999999999</v>
      </c>
      <c r="AJ69" s="148">
        <f t="shared" si="7"/>
        <v>55.414999999999999</v>
      </c>
      <c r="AK69" s="148">
        <f t="shared" si="8"/>
        <v>36.915999999999997</v>
      </c>
      <c r="AL69" s="148">
        <f t="shared" si="9"/>
        <v>22.873000000000001</v>
      </c>
      <c r="AM69" s="148">
        <f t="shared" si="10"/>
        <v>8.6310000000000002</v>
      </c>
      <c r="AN69" s="148">
        <f t="shared" si="11"/>
        <v>12.553000000000001</v>
      </c>
      <c r="AO69" s="148">
        <f t="shared" si="12"/>
        <v>30.617000000000001</v>
      </c>
      <c r="AP69" s="148">
        <f t="shared" si="13"/>
        <v>35.218000000000004</v>
      </c>
      <c r="AQ69" s="148">
        <f t="shared" si="14"/>
        <v>33.338999999999999</v>
      </c>
      <c r="AR69" s="150">
        <f t="shared" ref="AR69:AR94" si="30">SUMPRODUCT(AF69:AQ69,$AF$96:$AQ$96)/SUM($AU$96:$BF$96)</f>
        <v>33.82081369863014</v>
      </c>
      <c r="AT69" s="313">
        <v>1993</v>
      </c>
      <c r="AU69" s="314">
        <f t="shared" si="16"/>
        <v>35.113999999999997</v>
      </c>
      <c r="AV69" s="314">
        <f t="shared" si="17"/>
        <v>37.01</v>
      </c>
      <c r="AW69" s="314">
        <f t="shared" si="18"/>
        <v>47.572000000000003</v>
      </c>
      <c r="AX69" s="314">
        <f t="shared" si="19"/>
        <v>47.064999999999998</v>
      </c>
      <c r="AY69" s="314">
        <f t="shared" si="20"/>
        <v>62.658000000000001</v>
      </c>
      <c r="AZ69" s="314">
        <f t="shared" si="21"/>
        <v>38.515000000000001</v>
      </c>
      <c r="BA69" s="314">
        <f t="shared" si="22"/>
        <v>23.132000000000001</v>
      </c>
      <c r="BB69" s="314">
        <f t="shared" si="23"/>
        <v>8.4570000000000007</v>
      </c>
      <c r="BC69" s="314">
        <f t="shared" si="24"/>
        <v>14.534000000000001</v>
      </c>
      <c r="BD69" s="314">
        <f t="shared" si="27"/>
        <v>31.138000000000002</v>
      </c>
      <c r="BE69" s="314">
        <f t="shared" si="25"/>
        <v>36.863999999999997</v>
      </c>
      <c r="BF69" s="314">
        <f t="shared" si="26"/>
        <v>31.423999999999999</v>
      </c>
      <c r="BG69" s="315">
        <f t="shared" si="29"/>
        <v>34.311880251141552</v>
      </c>
    </row>
    <row r="70" spans="1:59" x14ac:dyDescent="0.25">
      <c r="A70" s="38">
        <v>1994</v>
      </c>
      <c r="B70" s="536">
        <v>28.222999999999999</v>
      </c>
      <c r="C70" s="537">
        <v>33.719000000000001</v>
      </c>
      <c r="D70" s="537">
        <v>46.706000000000003</v>
      </c>
      <c r="E70" s="537">
        <v>47.631</v>
      </c>
      <c r="F70" s="537">
        <v>46.624000000000002</v>
      </c>
      <c r="G70" s="537">
        <v>36.72</v>
      </c>
      <c r="H70" s="537">
        <v>21.847000000000001</v>
      </c>
      <c r="I70" s="537">
        <v>21.974</v>
      </c>
      <c r="J70" s="537">
        <v>26.099</v>
      </c>
      <c r="K70" s="537">
        <v>37.066000000000003</v>
      </c>
      <c r="L70" s="537">
        <v>43.552</v>
      </c>
      <c r="M70" s="537">
        <v>35.860999999999997</v>
      </c>
      <c r="N70" s="150">
        <f t="shared" ref="N70:N84" si="31">SUMPRODUCT(B70:M70,$AF$96:$AQ$96)/SUM($AU$96:$BF$96)</f>
        <v>35.477147831050232</v>
      </c>
      <c r="P70" s="308">
        <v>1994</v>
      </c>
      <c r="Q70" s="548">
        <v>27.849</v>
      </c>
      <c r="R70" s="548">
        <v>35.249000000000002</v>
      </c>
      <c r="S70" s="548">
        <v>44.475999999999999</v>
      </c>
      <c r="T70" s="548">
        <v>42.741</v>
      </c>
      <c r="U70" s="548">
        <v>44.41</v>
      </c>
      <c r="V70" s="548">
        <v>35.624000000000002</v>
      </c>
      <c r="W70" s="548">
        <v>21.893000000000001</v>
      </c>
      <c r="X70" s="548">
        <v>20.135000000000002</v>
      </c>
      <c r="Y70" s="548">
        <v>24.797000000000001</v>
      </c>
      <c r="Z70" s="548">
        <v>35.982999999999997</v>
      </c>
      <c r="AA70" s="548">
        <v>41.265000000000001</v>
      </c>
      <c r="AB70" s="548">
        <v>35.076999999999998</v>
      </c>
      <c r="AC70" s="150">
        <f t="shared" si="28"/>
        <v>34.093718835616436</v>
      </c>
      <c r="AE70" s="147">
        <v>1994</v>
      </c>
      <c r="AF70" s="148">
        <f t="shared" ref="AF70:AF84" si="32">MAX(B70, 0)</f>
        <v>28.222999999999999</v>
      </c>
      <c r="AG70" s="148">
        <f t="shared" ref="AG70:AG84" si="33">MAX(C70, 0)</f>
        <v>33.719000000000001</v>
      </c>
      <c r="AH70" s="148">
        <f t="shared" ref="AH70:AH84" si="34">MAX(D70, 0)</f>
        <v>46.706000000000003</v>
      </c>
      <c r="AI70" s="148">
        <f t="shared" ref="AI70:AI84" si="35">MAX(E70, 0)</f>
        <v>47.631</v>
      </c>
      <c r="AJ70" s="148">
        <f t="shared" ref="AJ70:AJ84" si="36">MAX(F70, 0)</f>
        <v>46.624000000000002</v>
      </c>
      <c r="AK70" s="148">
        <f t="shared" ref="AK70:AK84" si="37">MAX(G70, 0)</f>
        <v>36.72</v>
      </c>
      <c r="AL70" s="148">
        <f t="shared" ref="AL70:AL84" si="38">MAX(H70, 0)</f>
        <v>21.847000000000001</v>
      </c>
      <c r="AM70" s="148">
        <f t="shared" ref="AM70:AM84" si="39">MAX(I70, 0)</f>
        <v>21.974</v>
      </c>
      <c r="AN70" s="148">
        <f t="shared" ref="AN70:AN84" si="40">MAX(J70, 0)</f>
        <v>26.099</v>
      </c>
      <c r="AO70" s="148">
        <f t="shared" ref="AO70:AO84" si="41">MAX(K70, 0)</f>
        <v>37.066000000000003</v>
      </c>
      <c r="AP70" s="148">
        <f t="shared" ref="AP70:AP84" si="42">MAX(L70, 0)</f>
        <v>43.552</v>
      </c>
      <c r="AQ70" s="148">
        <f t="shared" ref="AQ70:AQ84" si="43">MAX(M70, 0)</f>
        <v>35.860999999999997</v>
      </c>
      <c r="AR70" s="150">
        <f t="shared" si="30"/>
        <v>35.477147831050232</v>
      </c>
      <c r="AT70" s="313">
        <v>1994</v>
      </c>
      <c r="AU70" s="314">
        <f t="shared" ref="AU70:AU84" si="44">MAX(Q70, 0)</f>
        <v>27.849</v>
      </c>
      <c r="AV70" s="314">
        <f t="shared" ref="AV70:AV84" si="45">MAX(R70, 0)</f>
        <v>35.249000000000002</v>
      </c>
      <c r="AW70" s="314">
        <f t="shared" ref="AW70:AW84" si="46">MAX(S70, 0)</f>
        <v>44.475999999999999</v>
      </c>
      <c r="AX70" s="314">
        <f t="shared" ref="AX70:AX84" si="47">MAX(T70, 0)</f>
        <v>42.741</v>
      </c>
      <c r="AY70" s="314">
        <f t="shared" ref="AY70:AY84" si="48">MAX(U70, 0)</f>
        <v>44.41</v>
      </c>
      <c r="AZ70" s="314">
        <f t="shared" ref="AZ70:AZ84" si="49">MAX(V70, 0)</f>
        <v>35.624000000000002</v>
      </c>
      <c r="BA70" s="314">
        <f t="shared" ref="BA70:BA84" si="50">MAX(W70, 0)</f>
        <v>21.893000000000001</v>
      </c>
      <c r="BB70" s="314">
        <f t="shared" ref="BB70:BB84" si="51">MAX(X70, 0)</f>
        <v>20.135000000000002</v>
      </c>
      <c r="BC70" s="314">
        <f t="shared" ref="BC70:BC84" si="52">MAX(Y70, 0)</f>
        <v>24.797000000000001</v>
      </c>
      <c r="BD70" s="314">
        <f t="shared" ref="BD70:BD84" si="53">MAX(Z70, 0)</f>
        <v>35.982999999999997</v>
      </c>
      <c r="BE70" s="314">
        <f t="shared" ref="BE70:BE84" si="54">MAX(AA70, 0)</f>
        <v>41.265000000000001</v>
      </c>
      <c r="BF70" s="314">
        <f t="shared" ref="BF70:BF84" si="55">MAX(AB70, 0)</f>
        <v>35.076999999999998</v>
      </c>
      <c r="BG70" s="315">
        <f t="shared" si="29"/>
        <v>34.093718835616436</v>
      </c>
    </row>
    <row r="71" spans="1:59" x14ac:dyDescent="0.25">
      <c r="A71" s="38">
        <v>1995</v>
      </c>
      <c r="B71" s="536">
        <v>29.949000000000002</v>
      </c>
      <c r="C71" s="537">
        <v>35.585999999999999</v>
      </c>
      <c r="D71" s="537">
        <v>39.917999999999999</v>
      </c>
      <c r="E71" s="537">
        <v>38.953000000000003</v>
      </c>
      <c r="F71" s="537">
        <v>38.21</v>
      </c>
      <c r="G71" s="537">
        <v>26.231999999999999</v>
      </c>
      <c r="H71" s="537">
        <v>23.09</v>
      </c>
      <c r="I71" s="537">
        <v>16.231000000000002</v>
      </c>
      <c r="J71" s="537">
        <v>1.643</v>
      </c>
      <c r="K71" s="537">
        <v>26.753</v>
      </c>
      <c r="L71" s="537">
        <v>35.703000000000003</v>
      </c>
      <c r="M71" s="537">
        <v>32.033999999999999</v>
      </c>
      <c r="N71" s="150">
        <f>SUMPRODUCT(B71:M71,$AF$96:$AQ$96)/SUM($AU$96:$BF$96)</f>
        <v>28.676078767123286</v>
      </c>
      <c r="P71" s="308">
        <v>1995</v>
      </c>
      <c r="Q71" s="548">
        <v>29.702999999999999</v>
      </c>
      <c r="R71" s="548">
        <v>36.53</v>
      </c>
      <c r="S71" s="548">
        <v>44.536000000000001</v>
      </c>
      <c r="T71" s="548">
        <v>38.924999999999997</v>
      </c>
      <c r="U71" s="548">
        <v>39.524000000000001</v>
      </c>
      <c r="V71" s="548">
        <v>28.222000000000001</v>
      </c>
      <c r="W71" s="548">
        <v>24.795999999999999</v>
      </c>
      <c r="X71" s="548">
        <v>18.385999999999999</v>
      </c>
      <c r="Y71" s="548">
        <v>4.1779999999999999</v>
      </c>
      <c r="Z71" s="548">
        <v>24.651</v>
      </c>
      <c r="AA71" s="548">
        <v>34.113999999999997</v>
      </c>
      <c r="AB71" s="548">
        <v>31.452999999999999</v>
      </c>
      <c r="AC71" s="150">
        <f t="shared" si="28"/>
        <v>29.562671689497719</v>
      </c>
      <c r="AE71" s="147">
        <v>1995</v>
      </c>
      <c r="AF71" s="148">
        <f t="shared" si="32"/>
        <v>29.949000000000002</v>
      </c>
      <c r="AG71" s="148">
        <f t="shared" si="33"/>
        <v>35.585999999999999</v>
      </c>
      <c r="AH71" s="148">
        <f t="shared" si="34"/>
        <v>39.917999999999999</v>
      </c>
      <c r="AI71" s="148">
        <f t="shared" si="35"/>
        <v>38.953000000000003</v>
      </c>
      <c r="AJ71" s="148">
        <f t="shared" si="36"/>
        <v>38.21</v>
      </c>
      <c r="AK71" s="148">
        <f t="shared" si="37"/>
        <v>26.231999999999999</v>
      </c>
      <c r="AL71" s="148">
        <f t="shared" si="38"/>
        <v>23.09</v>
      </c>
      <c r="AM71" s="148">
        <f t="shared" si="39"/>
        <v>16.231000000000002</v>
      </c>
      <c r="AN71" s="148">
        <f t="shared" si="40"/>
        <v>1.643</v>
      </c>
      <c r="AO71" s="148">
        <f t="shared" si="41"/>
        <v>26.753</v>
      </c>
      <c r="AP71" s="148">
        <f t="shared" si="42"/>
        <v>35.703000000000003</v>
      </c>
      <c r="AQ71" s="148">
        <f t="shared" si="43"/>
        <v>32.033999999999999</v>
      </c>
      <c r="AR71" s="150">
        <f t="shared" si="30"/>
        <v>28.676078767123286</v>
      </c>
      <c r="AT71" s="313">
        <v>1995</v>
      </c>
      <c r="AU71" s="314">
        <f t="shared" si="44"/>
        <v>29.702999999999999</v>
      </c>
      <c r="AV71" s="314">
        <f t="shared" si="45"/>
        <v>36.53</v>
      </c>
      <c r="AW71" s="314">
        <f t="shared" si="46"/>
        <v>44.536000000000001</v>
      </c>
      <c r="AX71" s="314">
        <f t="shared" si="47"/>
        <v>38.924999999999997</v>
      </c>
      <c r="AY71" s="314">
        <f t="shared" si="48"/>
        <v>39.524000000000001</v>
      </c>
      <c r="AZ71" s="314">
        <f t="shared" si="49"/>
        <v>28.222000000000001</v>
      </c>
      <c r="BA71" s="314">
        <f t="shared" si="50"/>
        <v>24.795999999999999</v>
      </c>
      <c r="BB71" s="314">
        <f t="shared" si="51"/>
        <v>18.385999999999999</v>
      </c>
      <c r="BC71" s="314">
        <f t="shared" si="52"/>
        <v>4.1779999999999999</v>
      </c>
      <c r="BD71" s="314">
        <f t="shared" si="53"/>
        <v>24.651</v>
      </c>
      <c r="BE71" s="314">
        <f t="shared" si="54"/>
        <v>34.113999999999997</v>
      </c>
      <c r="BF71" s="314">
        <f t="shared" si="55"/>
        <v>31.452999999999999</v>
      </c>
      <c r="BG71" s="315">
        <f t="shared" si="29"/>
        <v>29.562671689497719</v>
      </c>
    </row>
    <row r="72" spans="1:59" x14ac:dyDescent="0.25">
      <c r="A72" s="38">
        <v>1996</v>
      </c>
      <c r="B72" s="536">
        <v>18.530999999999999</v>
      </c>
      <c r="C72" s="537">
        <v>17.346</v>
      </c>
      <c r="D72" s="537">
        <v>16.617999999999999</v>
      </c>
      <c r="E72" s="537">
        <v>5.899</v>
      </c>
      <c r="F72" s="537">
        <v>11.175000000000001</v>
      </c>
      <c r="G72" s="537">
        <v>1.7030000000000001</v>
      </c>
      <c r="H72" s="537">
        <v>3.2069999999999999</v>
      </c>
      <c r="I72" s="537">
        <v>8.5459999999999994</v>
      </c>
      <c r="J72" s="537">
        <v>-1.0880000000000001</v>
      </c>
      <c r="K72" s="537">
        <v>12.56</v>
      </c>
      <c r="L72" s="537">
        <v>31.236999999999998</v>
      </c>
      <c r="M72" s="537">
        <v>33.844999999999999</v>
      </c>
      <c r="N72" s="150">
        <f t="shared" si="31"/>
        <v>13.317166552511415</v>
      </c>
      <c r="P72" s="308">
        <v>1996</v>
      </c>
      <c r="Q72" s="548">
        <v>18.701000000000001</v>
      </c>
      <c r="R72" s="548">
        <v>16.021000000000001</v>
      </c>
      <c r="S72" s="548">
        <v>17.021999999999998</v>
      </c>
      <c r="T72" s="548">
        <v>10.201000000000001</v>
      </c>
      <c r="U72" s="548">
        <v>10.430999999999999</v>
      </c>
      <c r="V72" s="548">
        <v>-1.415</v>
      </c>
      <c r="W72" s="548">
        <v>3.1469999999999998</v>
      </c>
      <c r="X72" s="548">
        <v>6.3730000000000002</v>
      </c>
      <c r="Y72" s="548">
        <v>0.64300000000000002</v>
      </c>
      <c r="Z72" s="548">
        <v>13.385</v>
      </c>
      <c r="AA72" s="548">
        <v>24.802</v>
      </c>
      <c r="AB72" s="548">
        <v>32.292999999999999</v>
      </c>
      <c r="AC72" s="150">
        <f t="shared" si="28"/>
        <v>12.649461643835615</v>
      </c>
      <c r="AE72" s="147">
        <v>1996</v>
      </c>
      <c r="AF72" s="148">
        <f t="shared" si="32"/>
        <v>18.530999999999999</v>
      </c>
      <c r="AG72" s="148">
        <f t="shared" si="33"/>
        <v>17.346</v>
      </c>
      <c r="AH72" s="148">
        <f t="shared" si="34"/>
        <v>16.617999999999999</v>
      </c>
      <c r="AI72" s="148">
        <f t="shared" si="35"/>
        <v>5.899</v>
      </c>
      <c r="AJ72" s="148">
        <f t="shared" si="36"/>
        <v>11.175000000000001</v>
      </c>
      <c r="AK72" s="148">
        <f t="shared" si="37"/>
        <v>1.7030000000000001</v>
      </c>
      <c r="AL72" s="148">
        <f t="shared" si="38"/>
        <v>3.2069999999999999</v>
      </c>
      <c r="AM72" s="148">
        <f t="shared" si="39"/>
        <v>8.5459999999999994</v>
      </c>
      <c r="AN72" s="148">
        <f t="shared" si="40"/>
        <v>0</v>
      </c>
      <c r="AO72" s="148">
        <f t="shared" si="41"/>
        <v>12.56</v>
      </c>
      <c r="AP72" s="148">
        <f t="shared" si="42"/>
        <v>31.236999999999998</v>
      </c>
      <c r="AQ72" s="148">
        <f t="shared" si="43"/>
        <v>33.844999999999999</v>
      </c>
      <c r="AR72" s="150">
        <f t="shared" si="30"/>
        <v>13.406591210045661</v>
      </c>
      <c r="AT72" s="313">
        <v>1996</v>
      </c>
      <c r="AU72" s="314">
        <f t="shared" si="44"/>
        <v>18.701000000000001</v>
      </c>
      <c r="AV72" s="314">
        <f t="shared" si="45"/>
        <v>16.021000000000001</v>
      </c>
      <c r="AW72" s="314">
        <f t="shared" si="46"/>
        <v>17.021999999999998</v>
      </c>
      <c r="AX72" s="314">
        <f t="shared" si="47"/>
        <v>10.201000000000001</v>
      </c>
      <c r="AY72" s="314">
        <f t="shared" si="48"/>
        <v>10.430999999999999</v>
      </c>
      <c r="AZ72" s="314">
        <f t="shared" si="49"/>
        <v>0</v>
      </c>
      <c r="BA72" s="314">
        <f t="shared" si="50"/>
        <v>3.1469999999999998</v>
      </c>
      <c r="BB72" s="314">
        <f t="shared" si="51"/>
        <v>6.3730000000000002</v>
      </c>
      <c r="BC72" s="314">
        <f t="shared" si="52"/>
        <v>0.64300000000000002</v>
      </c>
      <c r="BD72" s="314">
        <f t="shared" si="53"/>
        <v>13.385</v>
      </c>
      <c r="BE72" s="314">
        <f t="shared" si="54"/>
        <v>24.802</v>
      </c>
      <c r="BF72" s="314">
        <f t="shared" si="55"/>
        <v>32.292999999999999</v>
      </c>
      <c r="BG72" s="315">
        <f t="shared" si="29"/>
        <v>12.769478196347031</v>
      </c>
    </row>
    <row r="73" spans="1:59" x14ac:dyDescent="0.25">
      <c r="A73" s="38">
        <v>1997</v>
      </c>
      <c r="B73" s="536">
        <v>22.606999999999999</v>
      </c>
      <c r="C73" s="537">
        <v>31.731999999999999</v>
      </c>
      <c r="D73" s="537">
        <v>37.381999999999998</v>
      </c>
      <c r="E73" s="537">
        <v>11.234999999999999</v>
      </c>
      <c r="F73" s="537">
        <v>12.553000000000001</v>
      </c>
      <c r="G73" s="537">
        <v>7.3979999999999997</v>
      </c>
      <c r="H73" s="537">
        <v>-0.94699999999999995</v>
      </c>
      <c r="I73" s="537">
        <v>-5.0620000000000003</v>
      </c>
      <c r="J73" s="537">
        <v>-14.276</v>
      </c>
      <c r="K73" s="537">
        <v>8.1720000000000006</v>
      </c>
      <c r="L73" s="537">
        <v>22.332000000000001</v>
      </c>
      <c r="M73" s="537">
        <v>26.030999999999999</v>
      </c>
      <c r="N73" s="150">
        <f t="shared" si="31"/>
        <v>13.300498401826484</v>
      </c>
      <c r="P73" s="308">
        <v>1997</v>
      </c>
      <c r="Q73" s="548">
        <v>25.433</v>
      </c>
      <c r="R73" s="548">
        <v>30.459</v>
      </c>
      <c r="S73" s="548">
        <v>35.298000000000002</v>
      </c>
      <c r="T73" s="548">
        <v>11.143000000000001</v>
      </c>
      <c r="U73" s="548">
        <v>16.366</v>
      </c>
      <c r="V73" s="548">
        <v>6.8550000000000004</v>
      </c>
      <c r="W73" s="548">
        <v>-3.1560000000000001</v>
      </c>
      <c r="X73" s="548">
        <v>-11.086</v>
      </c>
      <c r="Y73" s="548">
        <v>-14.162000000000001</v>
      </c>
      <c r="Z73" s="548">
        <v>8.4640000000000004</v>
      </c>
      <c r="AA73" s="548">
        <v>21.48</v>
      </c>
      <c r="AB73" s="548">
        <v>26.6</v>
      </c>
      <c r="AC73" s="150">
        <f t="shared" si="28"/>
        <v>12.81276301369863</v>
      </c>
      <c r="AE73" s="147">
        <v>1997</v>
      </c>
      <c r="AF73" s="148">
        <f t="shared" si="32"/>
        <v>22.606999999999999</v>
      </c>
      <c r="AG73" s="148">
        <f t="shared" si="33"/>
        <v>31.731999999999999</v>
      </c>
      <c r="AH73" s="148">
        <f t="shared" si="34"/>
        <v>37.381999999999998</v>
      </c>
      <c r="AI73" s="148">
        <f t="shared" si="35"/>
        <v>11.234999999999999</v>
      </c>
      <c r="AJ73" s="148">
        <f t="shared" si="36"/>
        <v>12.553000000000001</v>
      </c>
      <c r="AK73" s="148">
        <f t="shared" si="37"/>
        <v>7.3979999999999997</v>
      </c>
      <c r="AL73" s="148">
        <f t="shared" si="38"/>
        <v>0</v>
      </c>
      <c r="AM73" s="148">
        <f t="shared" si="39"/>
        <v>0</v>
      </c>
      <c r="AN73" s="148">
        <f t="shared" si="40"/>
        <v>0</v>
      </c>
      <c r="AO73" s="148">
        <f t="shared" si="41"/>
        <v>8.1720000000000006</v>
      </c>
      <c r="AP73" s="148">
        <f t="shared" si="42"/>
        <v>22.332000000000001</v>
      </c>
      <c r="AQ73" s="148">
        <f t="shared" si="43"/>
        <v>26.030999999999999</v>
      </c>
      <c r="AR73" s="150">
        <f t="shared" si="30"/>
        <v>14.981627168949773</v>
      </c>
      <c r="AT73" s="313">
        <v>1997</v>
      </c>
      <c r="AU73" s="314">
        <f t="shared" si="44"/>
        <v>25.433</v>
      </c>
      <c r="AV73" s="314">
        <f t="shared" si="45"/>
        <v>30.459</v>
      </c>
      <c r="AW73" s="314">
        <f t="shared" si="46"/>
        <v>35.298000000000002</v>
      </c>
      <c r="AX73" s="314">
        <f t="shared" si="47"/>
        <v>11.143000000000001</v>
      </c>
      <c r="AY73" s="314">
        <f t="shared" si="48"/>
        <v>16.366</v>
      </c>
      <c r="AZ73" s="314">
        <f t="shared" si="49"/>
        <v>6.8550000000000004</v>
      </c>
      <c r="BA73" s="314">
        <f t="shared" si="50"/>
        <v>0</v>
      </c>
      <c r="BB73" s="314">
        <f t="shared" si="51"/>
        <v>0</v>
      </c>
      <c r="BC73" s="314">
        <f t="shared" si="52"/>
        <v>0</v>
      </c>
      <c r="BD73" s="314">
        <f t="shared" si="53"/>
        <v>8.4640000000000004</v>
      </c>
      <c r="BE73" s="314">
        <f t="shared" si="54"/>
        <v>21.48</v>
      </c>
      <c r="BF73" s="314">
        <f t="shared" si="55"/>
        <v>26.6</v>
      </c>
      <c r="BG73" s="315">
        <f t="shared" si="29"/>
        <v>15.177710958904113</v>
      </c>
    </row>
    <row r="74" spans="1:59" x14ac:dyDescent="0.25">
      <c r="A74" s="38">
        <v>1998</v>
      </c>
      <c r="B74" s="536">
        <v>7.7229999999999999</v>
      </c>
      <c r="C74" s="537">
        <v>25.363</v>
      </c>
      <c r="D74" s="537">
        <v>40.639000000000003</v>
      </c>
      <c r="E74" s="537">
        <v>33.503</v>
      </c>
      <c r="F74" s="537">
        <v>34.472000000000001</v>
      </c>
      <c r="G74" s="537">
        <v>28.710999999999999</v>
      </c>
      <c r="H74" s="537">
        <v>21.367000000000001</v>
      </c>
      <c r="I74" s="537">
        <v>7.9589999999999996</v>
      </c>
      <c r="J74" s="537">
        <v>1.169</v>
      </c>
      <c r="K74" s="537">
        <v>22.462</v>
      </c>
      <c r="L74" s="537">
        <v>30.106000000000002</v>
      </c>
      <c r="M74" s="537">
        <v>31.263999999999999</v>
      </c>
      <c r="N74" s="150">
        <f t="shared" si="31"/>
        <v>23.682628767123287</v>
      </c>
      <c r="P74" s="308">
        <v>1998</v>
      </c>
      <c r="Q74" s="548">
        <v>10.302</v>
      </c>
      <c r="R74" s="548">
        <v>24.494</v>
      </c>
      <c r="S74" s="548">
        <v>39.591999999999999</v>
      </c>
      <c r="T74" s="548">
        <v>31.571999999999999</v>
      </c>
      <c r="U74" s="548">
        <v>35.404000000000003</v>
      </c>
      <c r="V74" s="548">
        <v>30.312000000000001</v>
      </c>
      <c r="W74" s="548">
        <v>21.434000000000001</v>
      </c>
      <c r="X74" s="548">
        <v>6.891</v>
      </c>
      <c r="Y74" s="548">
        <v>2.0859999999999999</v>
      </c>
      <c r="Z74" s="548">
        <v>21.297999999999998</v>
      </c>
      <c r="AA74" s="548">
        <v>28.422999999999998</v>
      </c>
      <c r="AB74" s="548">
        <v>32.142000000000003</v>
      </c>
      <c r="AC74" s="150">
        <f t="shared" si="28"/>
        <v>23.605039954337901</v>
      </c>
      <c r="AE74" s="147">
        <v>1998</v>
      </c>
      <c r="AF74" s="148">
        <f t="shared" si="32"/>
        <v>7.7229999999999999</v>
      </c>
      <c r="AG74" s="148">
        <f t="shared" si="33"/>
        <v>25.363</v>
      </c>
      <c r="AH74" s="148">
        <f t="shared" si="34"/>
        <v>40.639000000000003</v>
      </c>
      <c r="AI74" s="148">
        <f t="shared" si="35"/>
        <v>33.503</v>
      </c>
      <c r="AJ74" s="148">
        <f t="shared" si="36"/>
        <v>34.472000000000001</v>
      </c>
      <c r="AK74" s="148">
        <f t="shared" si="37"/>
        <v>28.710999999999999</v>
      </c>
      <c r="AL74" s="148">
        <f t="shared" si="38"/>
        <v>21.367000000000001</v>
      </c>
      <c r="AM74" s="148">
        <f t="shared" si="39"/>
        <v>7.9589999999999996</v>
      </c>
      <c r="AN74" s="148">
        <f t="shared" si="40"/>
        <v>1.169</v>
      </c>
      <c r="AO74" s="148">
        <f t="shared" si="41"/>
        <v>22.462</v>
      </c>
      <c r="AP74" s="148">
        <f t="shared" si="42"/>
        <v>30.106000000000002</v>
      </c>
      <c r="AQ74" s="148">
        <f t="shared" si="43"/>
        <v>31.263999999999999</v>
      </c>
      <c r="AR74" s="150">
        <f t="shared" si="30"/>
        <v>23.682628767123287</v>
      </c>
      <c r="AT74" s="313">
        <v>1998</v>
      </c>
      <c r="AU74" s="314">
        <f t="shared" si="44"/>
        <v>10.302</v>
      </c>
      <c r="AV74" s="314">
        <f t="shared" si="45"/>
        <v>24.494</v>
      </c>
      <c r="AW74" s="314">
        <f t="shared" si="46"/>
        <v>39.591999999999999</v>
      </c>
      <c r="AX74" s="314">
        <f t="shared" si="47"/>
        <v>31.571999999999999</v>
      </c>
      <c r="AY74" s="314">
        <f t="shared" si="48"/>
        <v>35.404000000000003</v>
      </c>
      <c r="AZ74" s="314">
        <f t="shared" si="49"/>
        <v>30.312000000000001</v>
      </c>
      <c r="BA74" s="314">
        <f t="shared" si="50"/>
        <v>21.434000000000001</v>
      </c>
      <c r="BB74" s="314">
        <f t="shared" si="51"/>
        <v>6.891</v>
      </c>
      <c r="BC74" s="314">
        <f t="shared" si="52"/>
        <v>2.0859999999999999</v>
      </c>
      <c r="BD74" s="314">
        <f t="shared" si="53"/>
        <v>21.297999999999998</v>
      </c>
      <c r="BE74" s="314">
        <f t="shared" si="54"/>
        <v>28.422999999999998</v>
      </c>
      <c r="BF74" s="314">
        <f t="shared" si="55"/>
        <v>32.142000000000003</v>
      </c>
      <c r="BG74" s="315">
        <f t="shared" si="29"/>
        <v>23.605039954337901</v>
      </c>
    </row>
    <row r="75" spans="1:59" x14ac:dyDescent="0.25">
      <c r="A75" s="38">
        <v>1999</v>
      </c>
      <c r="B75" s="536">
        <v>23.681000000000001</v>
      </c>
      <c r="C75" s="537">
        <v>31.05</v>
      </c>
      <c r="D75" s="537">
        <v>35.932000000000002</v>
      </c>
      <c r="E75" s="537">
        <v>18.253</v>
      </c>
      <c r="F75" s="537">
        <v>25.099</v>
      </c>
      <c r="G75" s="537">
        <v>7.1360000000000001</v>
      </c>
      <c r="H75" s="537">
        <v>6.8410000000000002</v>
      </c>
      <c r="I75" s="537">
        <v>11.131</v>
      </c>
      <c r="J75" s="537">
        <v>-4.3419999999999996</v>
      </c>
      <c r="K75" s="537">
        <v>4.6520000000000001</v>
      </c>
      <c r="L75" s="537">
        <v>16.472000000000001</v>
      </c>
      <c r="M75" s="537">
        <v>28.957000000000001</v>
      </c>
      <c r="N75" s="150">
        <f t="shared" si="31"/>
        <v>17.02442579908676</v>
      </c>
      <c r="P75" s="308">
        <v>1999</v>
      </c>
      <c r="Q75" s="548">
        <v>27.481000000000002</v>
      </c>
      <c r="R75" s="548">
        <v>33.454000000000001</v>
      </c>
      <c r="S75" s="548">
        <v>37.362000000000002</v>
      </c>
      <c r="T75" s="548">
        <v>17.808</v>
      </c>
      <c r="U75" s="548">
        <v>25.504999999999999</v>
      </c>
      <c r="V75" s="548">
        <v>5.3550000000000004</v>
      </c>
      <c r="W75" s="548">
        <v>8.7750000000000004</v>
      </c>
      <c r="X75" s="548">
        <v>14.324999999999999</v>
      </c>
      <c r="Y75" s="548">
        <v>-3.4849999999999999</v>
      </c>
      <c r="Z75" s="548">
        <v>4.556</v>
      </c>
      <c r="AA75" s="548">
        <v>17.658999999999999</v>
      </c>
      <c r="AB75" s="548">
        <v>31.542000000000002</v>
      </c>
      <c r="AC75" s="150">
        <f t="shared" si="28"/>
        <v>18.314566552511415</v>
      </c>
      <c r="AE75" s="147">
        <v>1999</v>
      </c>
      <c r="AF75" s="148">
        <f t="shared" si="32"/>
        <v>23.681000000000001</v>
      </c>
      <c r="AG75" s="148">
        <f t="shared" si="33"/>
        <v>31.05</v>
      </c>
      <c r="AH75" s="148">
        <f t="shared" si="34"/>
        <v>35.932000000000002</v>
      </c>
      <c r="AI75" s="148">
        <f t="shared" si="35"/>
        <v>18.253</v>
      </c>
      <c r="AJ75" s="148">
        <f t="shared" si="36"/>
        <v>25.099</v>
      </c>
      <c r="AK75" s="148">
        <f t="shared" si="37"/>
        <v>7.1360000000000001</v>
      </c>
      <c r="AL75" s="148">
        <f t="shared" si="38"/>
        <v>6.8410000000000002</v>
      </c>
      <c r="AM75" s="148">
        <f t="shared" si="39"/>
        <v>11.131</v>
      </c>
      <c r="AN75" s="148">
        <f t="shared" si="40"/>
        <v>0</v>
      </c>
      <c r="AO75" s="148">
        <f t="shared" si="41"/>
        <v>4.6520000000000001</v>
      </c>
      <c r="AP75" s="148">
        <f t="shared" si="42"/>
        <v>16.472000000000001</v>
      </c>
      <c r="AQ75" s="148">
        <f t="shared" si="43"/>
        <v>28.957000000000001</v>
      </c>
      <c r="AR75" s="150">
        <f t="shared" si="30"/>
        <v>17.381302511415527</v>
      </c>
      <c r="AT75" s="313">
        <v>1999</v>
      </c>
      <c r="AU75" s="314">
        <f t="shared" si="44"/>
        <v>27.481000000000002</v>
      </c>
      <c r="AV75" s="314">
        <f t="shared" si="45"/>
        <v>33.454000000000001</v>
      </c>
      <c r="AW75" s="314">
        <f t="shared" si="46"/>
        <v>37.362000000000002</v>
      </c>
      <c r="AX75" s="314">
        <f t="shared" si="47"/>
        <v>17.808</v>
      </c>
      <c r="AY75" s="314">
        <f t="shared" si="48"/>
        <v>25.504999999999999</v>
      </c>
      <c r="AZ75" s="314">
        <f t="shared" si="49"/>
        <v>5.3550000000000004</v>
      </c>
      <c r="BA75" s="314">
        <f t="shared" si="50"/>
        <v>8.7750000000000004</v>
      </c>
      <c r="BB75" s="314">
        <f t="shared" si="51"/>
        <v>14.324999999999999</v>
      </c>
      <c r="BC75" s="314">
        <f t="shared" si="52"/>
        <v>0</v>
      </c>
      <c r="BD75" s="314">
        <f t="shared" si="53"/>
        <v>4.556</v>
      </c>
      <c r="BE75" s="314">
        <f t="shared" si="54"/>
        <v>17.658999999999999</v>
      </c>
      <c r="BF75" s="314">
        <f t="shared" si="55"/>
        <v>31.542000000000002</v>
      </c>
      <c r="BG75" s="315">
        <f t="shared" si="29"/>
        <v>18.601004908675801</v>
      </c>
    </row>
    <row r="76" spans="1:59" x14ac:dyDescent="0.25">
      <c r="A76" s="38">
        <v>2000</v>
      </c>
      <c r="B76" s="536">
        <v>26.405000000000001</v>
      </c>
      <c r="C76" s="537">
        <v>19.847999999999999</v>
      </c>
      <c r="D76" s="537">
        <v>31.303999999999998</v>
      </c>
      <c r="E76" s="537">
        <v>27.074999999999999</v>
      </c>
      <c r="F76" s="537">
        <v>35.453000000000003</v>
      </c>
      <c r="G76" s="537">
        <v>29.283999999999999</v>
      </c>
      <c r="H76" s="537">
        <v>5.4290000000000003</v>
      </c>
      <c r="I76" s="537">
        <v>13.555</v>
      </c>
      <c r="J76" s="537">
        <v>17.835999999999999</v>
      </c>
      <c r="K76" s="537">
        <v>24.588999999999999</v>
      </c>
      <c r="L76" s="537">
        <v>35.598999999999997</v>
      </c>
      <c r="M76" s="537">
        <v>35.122</v>
      </c>
      <c r="N76" s="150">
        <f t="shared" si="31"/>
        <v>25.099950228310504</v>
      </c>
      <c r="P76" s="308">
        <v>2000</v>
      </c>
      <c r="Q76" s="548">
        <v>25.86</v>
      </c>
      <c r="R76" s="548">
        <v>21.021000000000001</v>
      </c>
      <c r="S76" s="548">
        <v>31.385000000000002</v>
      </c>
      <c r="T76" s="548">
        <v>25.702999999999999</v>
      </c>
      <c r="U76" s="548">
        <v>33.343000000000004</v>
      </c>
      <c r="V76" s="548">
        <v>28.952999999999999</v>
      </c>
      <c r="W76" s="548">
        <v>6.7789999999999999</v>
      </c>
      <c r="X76" s="548">
        <v>13.891</v>
      </c>
      <c r="Y76" s="548">
        <v>15.692</v>
      </c>
      <c r="Z76" s="548">
        <v>27.337</v>
      </c>
      <c r="AA76" s="548">
        <v>34.335000000000001</v>
      </c>
      <c r="AB76" s="548">
        <v>33.438000000000002</v>
      </c>
      <c r="AC76" s="150">
        <f t="shared" si="28"/>
        <v>24.801527397260273</v>
      </c>
      <c r="AE76" s="147">
        <v>2000</v>
      </c>
      <c r="AF76" s="148">
        <f t="shared" si="32"/>
        <v>26.405000000000001</v>
      </c>
      <c r="AG76" s="148">
        <f t="shared" si="33"/>
        <v>19.847999999999999</v>
      </c>
      <c r="AH76" s="148">
        <f t="shared" si="34"/>
        <v>31.303999999999998</v>
      </c>
      <c r="AI76" s="148">
        <f t="shared" si="35"/>
        <v>27.074999999999999</v>
      </c>
      <c r="AJ76" s="148">
        <f t="shared" si="36"/>
        <v>35.453000000000003</v>
      </c>
      <c r="AK76" s="148">
        <f t="shared" si="37"/>
        <v>29.283999999999999</v>
      </c>
      <c r="AL76" s="148">
        <f t="shared" si="38"/>
        <v>5.4290000000000003</v>
      </c>
      <c r="AM76" s="148">
        <f t="shared" si="39"/>
        <v>13.555</v>
      </c>
      <c r="AN76" s="148">
        <f t="shared" si="40"/>
        <v>17.835999999999999</v>
      </c>
      <c r="AO76" s="148">
        <f t="shared" si="41"/>
        <v>24.588999999999999</v>
      </c>
      <c r="AP76" s="148">
        <f t="shared" si="42"/>
        <v>35.598999999999997</v>
      </c>
      <c r="AQ76" s="148">
        <f t="shared" si="43"/>
        <v>35.122</v>
      </c>
      <c r="AR76" s="150">
        <f t="shared" si="30"/>
        <v>25.099950228310504</v>
      </c>
      <c r="AT76" s="313">
        <v>2000</v>
      </c>
      <c r="AU76" s="314">
        <f t="shared" si="44"/>
        <v>25.86</v>
      </c>
      <c r="AV76" s="314">
        <f t="shared" si="45"/>
        <v>21.021000000000001</v>
      </c>
      <c r="AW76" s="314">
        <f t="shared" si="46"/>
        <v>31.385000000000002</v>
      </c>
      <c r="AX76" s="314">
        <f t="shared" si="47"/>
        <v>25.702999999999999</v>
      </c>
      <c r="AY76" s="314">
        <f t="shared" si="48"/>
        <v>33.343000000000004</v>
      </c>
      <c r="AZ76" s="314">
        <f t="shared" si="49"/>
        <v>28.952999999999999</v>
      </c>
      <c r="BA76" s="314">
        <f t="shared" si="50"/>
        <v>6.7789999999999999</v>
      </c>
      <c r="BB76" s="314">
        <f t="shared" si="51"/>
        <v>13.891</v>
      </c>
      <c r="BC76" s="314">
        <f t="shared" si="52"/>
        <v>15.692</v>
      </c>
      <c r="BD76" s="314">
        <f t="shared" si="53"/>
        <v>27.337</v>
      </c>
      <c r="BE76" s="314">
        <f t="shared" si="54"/>
        <v>34.335000000000001</v>
      </c>
      <c r="BF76" s="314">
        <f t="shared" si="55"/>
        <v>33.438000000000002</v>
      </c>
      <c r="BG76" s="315">
        <f t="shared" si="29"/>
        <v>24.801527397260273</v>
      </c>
    </row>
    <row r="77" spans="1:59" x14ac:dyDescent="0.25">
      <c r="A77" s="38">
        <v>2001</v>
      </c>
      <c r="B77" s="536">
        <v>29.234000000000002</v>
      </c>
      <c r="C77" s="537">
        <v>39.534999999999997</v>
      </c>
      <c r="D77" s="537">
        <v>46.552999999999997</v>
      </c>
      <c r="E77" s="537">
        <v>47.575000000000003</v>
      </c>
      <c r="F77" s="537">
        <v>44.402000000000001</v>
      </c>
      <c r="G77" s="537">
        <v>39.688000000000002</v>
      </c>
      <c r="H77" s="537">
        <v>32.167999999999999</v>
      </c>
      <c r="I77" s="537">
        <v>29.446999999999999</v>
      </c>
      <c r="J77" s="537">
        <v>27.742999999999999</v>
      </c>
      <c r="K77" s="537">
        <v>35.837000000000003</v>
      </c>
      <c r="L77" s="537">
        <v>41.857999999999997</v>
      </c>
      <c r="M77" s="537">
        <v>37.716999999999999</v>
      </c>
      <c r="N77" s="150">
        <f t="shared" si="31"/>
        <v>37.627648287671228</v>
      </c>
      <c r="P77" s="308">
        <v>2001</v>
      </c>
      <c r="Q77" s="548">
        <v>25.87</v>
      </c>
      <c r="R77" s="548">
        <v>36.371000000000002</v>
      </c>
      <c r="S77" s="548">
        <v>48.737000000000002</v>
      </c>
      <c r="T77" s="548">
        <v>49.253999999999998</v>
      </c>
      <c r="U77" s="548">
        <v>46.639000000000003</v>
      </c>
      <c r="V77" s="548">
        <v>39.685000000000002</v>
      </c>
      <c r="W77" s="548">
        <v>36.567</v>
      </c>
      <c r="X77" s="548">
        <v>31.015999999999998</v>
      </c>
      <c r="Y77" s="548">
        <v>30.451000000000001</v>
      </c>
      <c r="Z77" s="548">
        <v>39.700000000000003</v>
      </c>
      <c r="AA77" s="548">
        <v>40.664000000000001</v>
      </c>
      <c r="AB77" s="548">
        <v>37.154000000000003</v>
      </c>
      <c r="AC77" s="150">
        <f t="shared" si="28"/>
        <v>38.47876689497717</v>
      </c>
      <c r="AE77" s="147">
        <v>2001</v>
      </c>
      <c r="AF77" s="148">
        <f t="shared" si="32"/>
        <v>29.234000000000002</v>
      </c>
      <c r="AG77" s="148">
        <f t="shared" si="33"/>
        <v>39.534999999999997</v>
      </c>
      <c r="AH77" s="148">
        <f t="shared" si="34"/>
        <v>46.552999999999997</v>
      </c>
      <c r="AI77" s="148">
        <f t="shared" si="35"/>
        <v>47.575000000000003</v>
      </c>
      <c r="AJ77" s="148">
        <f t="shared" si="36"/>
        <v>44.402000000000001</v>
      </c>
      <c r="AK77" s="148">
        <f t="shared" si="37"/>
        <v>39.688000000000002</v>
      </c>
      <c r="AL77" s="148">
        <f t="shared" si="38"/>
        <v>32.167999999999999</v>
      </c>
      <c r="AM77" s="148">
        <f t="shared" si="39"/>
        <v>29.446999999999999</v>
      </c>
      <c r="AN77" s="148">
        <f t="shared" si="40"/>
        <v>27.742999999999999</v>
      </c>
      <c r="AO77" s="148">
        <f t="shared" si="41"/>
        <v>35.837000000000003</v>
      </c>
      <c r="AP77" s="148">
        <f t="shared" si="42"/>
        <v>41.857999999999997</v>
      </c>
      <c r="AQ77" s="148">
        <f t="shared" si="43"/>
        <v>37.716999999999999</v>
      </c>
      <c r="AR77" s="150">
        <f t="shared" si="30"/>
        <v>37.627648287671228</v>
      </c>
      <c r="AS77" s="317"/>
      <c r="AT77" s="267">
        <v>2001</v>
      </c>
      <c r="AU77" s="316">
        <f t="shared" si="44"/>
        <v>25.87</v>
      </c>
      <c r="AV77" s="316">
        <f t="shared" si="45"/>
        <v>36.371000000000002</v>
      </c>
      <c r="AW77" s="316">
        <f t="shared" si="46"/>
        <v>48.737000000000002</v>
      </c>
      <c r="AX77" s="316">
        <f t="shared" si="47"/>
        <v>49.253999999999998</v>
      </c>
      <c r="AY77" s="316">
        <f t="shared" si="48"/>
        <v>46.639000000000003</v>
      </c>
      <c r="AZ77" s="316">
        <f t="shared" si="49"/>
        <v>39.685000000000002</v>
      </c>
      <c r="BA77" s="316">
        <f t="shared" si="50"/>
        <v>36.567</v>
      </c>
      <c r="BB77" s="316">
        <f t="shared" si="51"/>
        <v>31.015999999999998</v>
      </c>
      <c r="BC77" s="316">
        <f t="shared" si="52"/>
        <v>30.451000000000001</v>
      </c>
      <c r="BD77" s="316">
        <f t="shared" si="53"/>
        <v>39.700000000000003</v>
      </c>
      <c r="BE77" s="316">
        <f t="shared" si="54"/>
        <v>40.664000000000001</v>
      </c>
      <c r="BF77" s="316">
        <f t="shared" si="55"/>
        <v>37.154000000000003</v>
      </c>
      <c r="BG77" s="318">
        <f>SUMPRODUCT(AU77:BF77,$AU$96:$BF$96)/SUM($AU$96:$BF$96)</f>
        <v>38.47876689497717</v>
      </c>
    </row>
    <row r="78" spans="1:59" x14ac:dyDescent="0.25">
      <c r="A78" s="38">
        <v>2002</v>
      </c>
      <c r="B78" s="536">
        <v>31.602</v>
      </c>
      <c r="C78" s="537">
        <v>40.140999999999998</v>
      </c>
      <c r="D78" s="537">
        <v>43.524000000000001</v>
      </c>
      <c r="E78" s="537">
        <v>42.189</v>
      </c>
      <c r="F78" s="537">
        <v>46.576999999999998</v>
      </c>
      <c r="G78" s="537">
        <v>36.612000000000002</v>
      </c>
      <c r="H78" s="537">
        <v>15.058999999999999</v>
      </c>
      <c r="I78" s="537">
        <v>17.140999999999998</v>
      </c>
      <c r="J78" s="537">
        <v>1.236</v>
      </c>
      <c r="K78" s="537">
        <v>17.024999999999999</v>
      </c>
      <c r="L78" s="537">
        <v>35.189</v>
      </c>
      <c r="M78" s="537">
        <v>31.041</v>
      </c>
      <c r="N78" s="150">
        <f t="shared" si="31"/>
        <v>29.72700011415526</v>
      </c>
      <c r="P78" s="308">
        <v>2002</v>
      </c>
      <c r="Q78" s="548">
        <v>29.861999999999998</v>
      </c>
      <c r="R78" s="548">
        <v>39.088000000000001</v>
      </c>
      <c r="S78" s="548">
        <v>43.831000000000003</v>
      </c>
      <c r="T78" s="548">
        <v>41.912999999999997</v>
      </c>
      <c r="U78" s="548">
        <v>45.402000000000001</v>
      </c>
      <c r="V78" s="548">
        <v>36.075000000000003</v>
      </c>
      <c r="W78" s="548">
        <v>13.513</v>
      </c>
      <c r="X78" s="548">
        <v>14.401999999999999</v>
      </c>
      <c r="Y78" s="548">
        <v>4.5670000000000002</v>
      </c>
      <c r="Z78" s="548">
        <v>18.305</v>
      </c>
      <c r="AA78" s="548">
        <v>35.508000000000003</v>
      </c>
      <c r="AB78" s="548">
        <v>33.701000000000001</v>
      </c>
      <c r="AC78" s="150">
        <f t="shared" si="28"/>
        <v>29.628020662100457</v>
      </c>
      <c r="AE78" s="147">
        <v>2002</v>
      </c>
      <c r="AF78" s="148">
        <f t="shared" si="32"/>
        <v>31.602</v>
      </c>
      <c r="AG78" s="148">
        <f t="shared" si="33"/>
        <v>40.140999999999998</v>
      </c>
      <c r="AH78" s="148">
        <f t="shared" si="34"/>
        <v>43.524000000000001</v>
      </c>
      <c r="AI78" s="148">
        <f t="shared" si="35"/>
        <v>42.189</v>
      </c>
      <c r="AJ78" s="148">
        <f t="shared" si="36"/>
        <v>46.576999999999998</v>
      </c>
      <c r="AK78" s="148">
        <f t="shared" si="37"/>
        <v>36.612000000000002</v>
      </c>
      <c r="AL78" s="148">
        <f t="shared" si="38"/>
        <v>15.058999999999999</v>
      </c>
      <c r="AM78" s="148">
        <f t="shared" si="39"/>
        <v>17.140999999999998</v>
      </c>
      <c r="AN78" s="148">
        <f t="shared" si="40"/>
        <v>1.236</v>
      </c>
      <c r="AO78" s="148">
        <f t="shared" si="41"/>
        <v>17.024999999999999</v>
      </c>
      <c r="AP78" s="148">
        <f t="shared" si="42"/>
        <v>35.189</v>
      </c>
      <c r="AQ78" s="148">
        <f t="shared" si="43"/>
        <v>31.041</v>
      </c>
      <c r="AR78" s="150">
        <f t="shared" si="30"/>
        <v>29.72700011415526</v>
      </c>
      <c r="AT78" s="313">
        <v>2002</v>
      </c>
      <c r="AU78" s="314">
        <f t="shared" si="44"/>
        <v>29.861999999999998</v>
      </c>
      <c r="AV78" s="314">
        <f t="shared" si="45"/>
        <v>39.088000000000001</v>
      </c>
      <c r="AW78" s="314">
        <f t="shared" si="46"/>
        <v>43.831000000000003</v>
      </c>
      <c r="AX78" s="314">
        <f t="shared" si="47"/>
        <v>41.912999999999997</v>
      </c>
      <c r="AY78" s="314">
        <f t="shared" si="48"/>
        <v>45.402000000000001</v>
      </c>
      <c r="AZ78" s="314">
        <f t="shared" si="49"/>
        <v>36.075000000000003</v>
      </c>
      <c r="BA78" s="314">
        <f t="shared" si="50"/>
        <v>13.513</v>
      </c>
      <c r="BB78" s="314">
        <f t="shared" si="51"/>
        <v>14.401999999999999</v>
      </c>
      <c r="BC78" s="314">
        <f t="shared" si="52"/>
        <v>4.5670000000000002</v>
      </c>
      <c r="BD78" s="314">
        <f t="shared" si="53"/>
        <v>18.305</v>
      </c>
      <c r="BE78" s="314">
        <f t="shared" si="54"/>
        <v>35.508000000000003</v>
      </c>
      <c r="BF78" s="314">
        <f t="shared" si="55"/>
        <v>33.701000000000001</v>
      </c>
      <c r="BG78" s="315">
        <f t="shared" si="29"/>
        <v>29.628020662100457</v>
      </c>
    </row>
    <row r="79" spans="1:59" x14ac:dyDescent="0.25">
      <c r="A79" s="38">
        <v>2003</v>
      </c>
      <c r="B79" s="536">
        <v>28.442</v>
      </c>
      <c r="C79" s="537">
        <v>34.332000000000001</v>
      </c>
      <c r="D79" s="537">
        <v>47.642000000000003</v>
      </c>
      <c r="E79" s="537">
        <v>41.567</v>
      </c>
      <c r="F79" s="537">
        <v>42.834000000000003</v>
      </c>
      <c r="G79" s="537">
        <v>30.888999999999999</v>
      </c>
      <c r="H79" s="537">
        <v>18.140999999999998</v>
      </c>
      <c r="I79" s="537">
        <v>21.975999999999999</v>
      </c>
      <c r="J79" s="537">
        <v>9.3680000000000003</v>
      </c>
      <c r="K79" s="537">
        <v>36.131</v>
      </c>
      <c r="L79" s="537">
        <v>42.11</v>
      </c>
      <c r="M79" s="537">
        <v>35.048000000000002</v>
      </c>
      <c r="N79" s="150">
        <f t="shared" si="31"/>
        <v>32.377075228310503</v>
      </c>
      <c r="P79" s="308">
        <v>2003</v>
      </c>
      <c r="Q79" s="548">
        <v>28.686</v>
      </c>
      <c r="R79" s="548">
        <v>33.185000000000002</v>
      </c>
      <c r="S79" s="548">
        <v>45.131999999999998</v>
      </c>
      <c r="T79" s="548">
        <v>42.273000000000003</v>
      </c>
      <c r="U79" s="548">
        <v>44.058999999999997</v>
      </c>
      <c r="V79" s="548">
        <v>30.719000000000001</v>
      </c>
      <c r="W79" s="548">
        <v>19.204999999999998</v>
      </c>
      <c r="X79" s="548">
        <v>19.803999999999998</v>
      </c>
      <c r="Y79" s="548">
        <v>11.132</v>
      </c>
      <c r="Z79" s="548">
        <v>34.777000000000001</v>
      </c>
      <c r="AA79" s="548">
        <v>41.972999999999999</v>
      </c>
      <c r="AB79" s="548">
        <v>35.426000000000002</v>
      </c>
      <c r="AC79" s="150">
        <f t="shared" si="28"/>
        <v>32.182133561643838</v>
      </c>
      <c r="AE79" s="147">
        <v>2003</v>
      </c>
      <c r="AF79" s="148">
        <f t="shared" si="32"/>
        <v>28.442</v>
      </c>
      <c r="AG79" s="148">
        <f t="shared" si="33"/>
        <v>34.332000000000001</v>
      </c>
      <c r="AH79" s="148">
        <f t="shared" si="34"/>
        <v>47.642000000000003</v>
      </c>
      <c r="AI79" s="148">
        <f t="shared" si="35"/>
        <v>41.567</v>
      </c>
      <c r="AJ79" s="148">
        <f t="shared" si="36"/>
        <v>42.834000000000003</v>
      </c>
      <c r="AK79" s="148">
        <f t="shared" si="37"/>
        <v>30.888999999999999</v>
      </c>
      <c r="AL79" s="148">
        <f t="shared" si="38"/>
        <v>18.140999999999998</v>
      </c>
      <c r="AM79" s="148">
        <f t="shared" si="39"/>
        <v>21.975999999999999</v>
      </c>
      <c r="AN79" s="148">
        <f t="shared" si="40"/>
        <v>9.3680000000000003</v>
      </c>
      <c r="AO79" s="148">
        <f t="shared" si="41"/>
        <v>36.131</v>
      </c>
      <c r="AP79" s="148">
        <f t="shared" si="42"/>
        <v>42.11</v>
      </c>
      <c r="AQ79" s="148">
        <f t="shared" si="43"/>
        <v>35.048000000000002</v>
      </c>
      <c r="AR79" s="150">
        <f t="shared" si="30"/>
        <v>32.377075228310503</v>
      </c>
      <c r="AT79" s="313">
        <v>2003</v>
      </c>
      <c r="AU79" s="314">
        <f t="shared" si="44"/>
        <v>28.686</v>
      </c>
      <c r="AV79" s="314">
        <f t="shared" si="45"/>
        <v>33.185000000000002</v>
      </c>
      <c r="AW79" s="314">
        <f t="shared" si="46"/>
        <v>45.131999999999998</v>
      </c>
      <c r="AX79" s="314">
        <f t="shared" si="47"/>
        <v>42.273000000000003</v>
      </c>
      <c r="AY79" s="314">
        <f t="shared" si="48"/>
        <v>44.058999999999997</v>
      </c>
      <c r="AZ79" s="314">
        <f t="shared" si="49"/>
        <v>30.719000000000001</v>
      </c>
      <c r="BA79" s="314">
        <f t="shared" si="50"/>
        <v>19.204999999999998</v>
      </c>
      <c r="BB79" s="314">
        <f t="shared" si="51"/>
        <v>19.803999999999998</v>
      </c>
      <c r="BC79" s="314">
        <f t="shared" si="52"/>
        <v>11.132</v>
      </c>
      <c r="BD79" s="314">
        <f t="shared" si="53"/>
        <v>34.777000000000001</v>
      </c>
      <c r="BE79" s="314">
        <f t="shared" si="54"/>
        <v>41.972999999999999</v>
      </c>
      <c r="BF79" s="314">
        <f t="shared" si="55"/>
        <v>35.426000000000002</v>
      </c>
      <c r="BG79" s="315">
        <f t="shared" si="29"/>
        <v>32.182133561643838</v>
      </c>
    </row>
    <row r="80" spans="1:59" x14ac:dyDescent="0.25">
      <c r="A80" s="38">
        <v>2004</v>
      </c>
      <c r="B80" s="536">
        <v>28.94</v>
      </c>
      <c r="C80" s="537">
        <v>31.863</v>
      </c>
      <c r="D80" s="537">
        <v>38.798000000000002</v>
      </c>
      <c r="E80" s="537">
        <v>39.954000000000001</v>
      </c>
      <c r="F80" s="537">
        <v>42.78</v>
      </c>
      <c r="G80" s="537">
        <v>36.334000000000003</v>
      </c>
      <c r="H80" s="537">
        <v>24.048999999999999</v>
      </c>
      <c r="I80" s="537">
        <v>25.471</v>
      </c>
      <c r="J80" s="537">
        <v>18.93</v>
      </c>
      <c r="K80" s="537">
        <v>37.090000000000003</v>
      </c>
      <c r="L80" s="537">
        <v>44.122999999999998</v>
      </c>
      <c r="M80" s="537">
        <v>36.656999999999996</v>
      </c>
      <c r="N80" s="150">
        <f t="shared" si="31"/>
        <v>33.738722488584472</v>
      </c>
      <c r="P80" s="308">
        <v>2004</v>
      </c>
      <c r="Q80" s="548">
        <v>27.137</v>
      </c>
      <c r="R80" s="548">
        <v>32.171999999999997</v>
      </c>
      <c r="S80" s="548">
        <v>39.701999999999998</v>
      </c>
      <c r="T80" s="548">
        <v>37.756</v>
      </c>
      <c r="U80" s="548">
        <v>41.192999999999998</v>
      </c>
      <c r="V80" s="548">
        <v>34.009</v>
      </c>
      <c r="W80" s="548">
        <v>22.587</v>
      </c>
      <c r="X80" s="548">
        <v>21.984000000000002</v>
      </c>
      <c r="Y80" s="548">
        <v>18.042000000000002</v>
      </c>
      <c r="Z80" s="548">
        <v>34.279000000000003</v>
      </c>
      <c r="AA80" s="548">
        <v>37.121000000000002</v>
      </c>
      <c r="AB80" s="548">
        <v>31.513000000000002</v>
      </c>
      <c r="AC80" s="150">
        <f t="shared" si="28"/>
        <v>31.436645091324202</v>
      </c>
      <c r="AE80" s="147">
        <v>2004</v>
      </c>
      <c r="AF80" s="148">
        <f t="shared" si="32"/>
        <v>28.94</v>
      </c>
      <c r="AG80" s="148">
        <f t="shared" si="33"/>
        <v>31.863</v>
      </c>
      <c r="AH80" s="148">
        <f t="shared" si="34"/>
        <v>38.798000000000002</v>
      </c>
      <c r="AI80" s="148">
        <f t="shared" si="35"/>
        <v>39.954000000000001</v>
      </c>
      <c r="AJ80" s="148">
        <f t="shared" si="36"/>
        <v>42.78</v>
      </c>
      <c r="AK80" s="148">
        <f t="shared" si="37"/>
        <v>36.334000000000003</v>
      </c>
      <c r="AL80" s="148">
        <f t="shared" si="38"/>
        <v>24.048999999999999</v>
      </c>
      <c r="AM80" s="148">
        <f t="shared" si="39"/>
        <v>25.471</v>
      </c>
      <c r="AN80" s="148">
        <f t="shared" si="40"/>
        <v>18.93</v>
      </c>
      <c r="AO80" s="148">
        <f t="shared" si="41"/>
        <v>37.090000000000003</v>
      </c>
      <c r="AP80" s="148">
        <f t="shared" si="42"/>
        <v>44.122999999999998</v>
      </c>
      <c r="AQ80" s="148">
        <f t="shared" si="43"/>
        <v>36.656999999999996</v>
      </c>
      <c r="AR80" s="150">
        <f t="shared" si="30"/>
        <v>33.738722488584472</v>
      </c>
      <c r="AT80" s="313">
        <v>2004</v>
      </c>
      <c r="AU80" s="314">
        <f t="shared" si="44"/>
        <v>27.137</v>
      </c>
      <c r="AV80" s="314">
        <f t="shared" si="45"/>
        <v>32.171999999999997</v>
      </c>
      <c r="AW80" s="314">
        <f t="shared" si="46"/>
        <v>39.701999999999998</v>
      </c>
      <c r="AX80" s="314">
        <f t="shared" si="47"/>
        <v>37.756</v>
      </c>
      <c r="AY80" s="314">
        <f t="shared" si="48"/>
        <v>41.192999999999998</v>
      </c>
      <c r="AZ80" s="314">
        <f t="shared" si="49"/>
        <v>34.009</v>
      </c>
      <c r="BA80" s="314">
        <f t="shared" si="50"/>
        <v>22.587</v>
      </c>
      <c r="BB80" s="314">
        <f t="shared" si="51"/>
        <v>21.984000000000002</v>
      </c>
      <c r="BC80" s="314">
        <f t="shared" si="52"/>
        <v>18.042000000000002</v>
      </c>
      <c r="BD80" s="314">
        <f t="shared" si="53"/>
        <v>34.279000000000003</v>
      </c>
      <c r="BE80" s="314">
        <f t="shared" si="54"/>
        <v>37.121000000000002</v>
      </c>
      <c r="BF80" s="314">
        <f t="shared" si="55"/>
        <v>31.513000000000002</v>
      </c>
      <c r="BG80" s="315">
        <f t="shared" si="29"/>
        <v>31.436645091324202</v>
      </c>
    </row>
    <row r="81" spans="1:59" x14ac:dyDescent="0.25">
      <c r="A81" s="38">
        <v>2005</v>
      </c>
      <c r="B81" s="536">
        <v>23.103000000000002</v>
      </c>
      <c r="C81" s="537">
        <v>30.606000000000002</v>
      </c>
      <c r="D81" s="537">
        <v>37.555999999999997</v>
      </c>
      <c r="E81" s="537">
        <v>31.896000000000001</v>
      </c>
      <c r="F81" s="537">
        <v>36.204999999999998</v>
      </c>
      <c r="G81" s="537">
        <v>34.926000000000002</v>
      </c>
      <c r="H81" s="537">
        <v>28.984000000000002</v>
      </c>
      <c r="I81" s="537">
        <v>25.934000000000001</v>
      </c>
      <c r="J81" s="537">
        <v>19.408000000000001</v>
      </c>
      <c r="K81" s="537">
        <v>31.783000000000001</v>
      </c>
      <c r="L81" s="537">
        <v>41.787999999999997</v>
      </c>
      <c r="M81" s="537">
        <v>34.819000000000003</v>
      </c>
      <c r="N81" s="150">
        <f t="shared" si="31"/>
        <v>31.409961643835619</v>
      </c>
      <c r="P81" s="308">
        <v>2005</v>
      </c>
      <c r="Q81" s="548">
        <v>24.384</v>
      </c>
      <c r="R81" s="548">
        <v>30.745999999999999</v>
      </c>
      <c r="S81" s="548">
        <v>37.023000000000003</v>
      </c>
      <c r="T81" s="548">
        <v>33.347000000000001</v>
      </c>
      <c r="U81" s="548">
        <v>37.292999999999999</v>
      </c>
      <c r="V81" s="548">
        <v>35.668999999999997</v>
      </c>
      <c r="W81" s="548">
        <v>27.533000000000001</v>
      </c>
      <c r="X81" s="548">
        <v>23.065000000000001</v>
      </c>
      <c r="Y81" s="548">
        <v>18.024999999999999</v>
      </c>
      <c r="Z81" s="548">
        <v>30.92</v>
      </c>
      <c r="AA81" s="548">
        <v>39.668999999999997</v>
      </c>
      <c r="AB81" s="548">
        <v>33.856000000000002</v>
      </c>
      <c r="AC81" s="150">
        <f t="shared" si="28"/>
        <v>30.945714726027404</v>
      </c>
      <c r="AE81" s="147">
        <v>2005</v>
      </c>
      <c r="AF81" s="148">
        <f t="shared" si="32"/>
        <v>23.103000000000002</v>
      </c>
      <c r="AG81" s="148">
        <f t="shared" si="33"/>
        <v>30.606000000000002</v>
      </c>
      <c r="AH81" s="148">
        <f t="shared" si="34"/>
        <v>37.555999999999997</v>
      </c>
      <c r="AI81" s="148">
        <f t="shared" si="35"/>
        <v>31.896000000000001</v>
      </c>
      <c r="AJ81" s="148">
        <f t="shared" si="36"/>
        <v>36.204999999999998</v>
      </c>
      <c r="AK81" s="148">
        <f t="shared" si="37"/>
        <v>34.926000000000002</v>
      </c>
      <c r="AL81" s="148">
        <f t="shared" si="38"/>
        <v>28.984000000000002</v>
      </c>
      <c r="AM81" s="148">
        <f t="shared" si="39"/>
        <v>25.934000000000001</v>
      </c>
      <c r="AN81" s="148">
        <f t="shared" si="40"/>
        <v>19.408000000000001</v>
      </c>
      <c r="AO81" s="148">
        <f t="shared" si="41"/>
        <v>31.783000000000001</v>
      </c>
      <c r="AP81" s="148">
        <f t="shared" si="42"/>
        <v>41.787999999999997</v>
      </c>
      <c r="AQ81" s="148">
        <f t="shared" si="43"/>
        <v>34.819000000000003</v>
      </c>
      <c r="AR81" s="150">
        <f t="shared" si="30"/>
        <v>31.409961643835619</v>
      </c>
      <c r="AT81" s="313">
        <v>2005</v>
      </c>
      <c r="AU81" s="314">
        <f t="shared" si="44"/>
        <v>24.384</v>
      </c>
      <c r="AV81" s="314">
        <f t="shared" si="45"/>
        <v>30.745999999999999</v>
      </c>
      <c r="AW81" s="314">
        <f t="shared" si="46"/>
        <v>37.023000000000003</v>
      </c>
      <c r="AX81" s="314">
        <f t="shared" si="47"/>
        <v>33.347000000000001</v>
      </c>
      <c r="AY81" s="314">
        <f t="shared" si="48"/>
        <v>37.292999999999999</v>
      </c>
      <c r="AZ81" s="314">
        <f t="shared" si="49"/>
        <v>35.668999999999997</v>
      </c>
      <c r="BA81" s="314">
        <f t="shared" si="50"/>
        <v>27.533000000000001</v>
      </c>
      <c r="BB81" s="314">
        <f t="shared" si="51"/>
        <v>23.065000000000001</v>
      </c>
      <c r="BC81" s="314">
        <f t="shared" si="52"/>
        <v>18.024999999999999</v>
      </c>
      <c r="BD81" s="314">
        <f t="shared" si="53"/>
        <v>30.92</v>
      </c>
      <c r="BE81" s="314">
        <f t="shared" si="54"/>
        <v>39.668999999999997</v>
      </c>
      <c r="BF81" s="314">
        <f t="shared" si="55"/>
        <v>33.856000000000002</v>
      </c>
      <c r="BG81" s="315">
        <f t="shared" si="29"/>
        <v>30.945714726027404</v>
      </c>
    </row>
    <row r="82" spans="1:59" x14ac:dyDescent="0.25">
      <c r="A82" s="38">
        <v>2006</v>
      </c>
      <c r="B82" s="536">
        <v>29.338000000000001</v>
      </c>
      <c r="C82" s="537">
        <v>32.061</v>
      </c>
      <c r="D82" s="537">
        <v>39.880000000000003</v>
      </c>
      <c r="E82" s="537">
        <v>24.765999999999998</v>
      </c>
      <c r="F82" s="537">
        <v>31.007999999999999</v>
      </c>
      <c r="G82" s="537">
        <v>29.619</v>
      </c>
      <c r="H82" s="537">
        <v>5.91</v>
      </c>
      <c r="I82" s="537">
        <v>4.6950000000000003</v>
      </c>
      <c r="J82" s="537">
        <v>4.2409999999999997</v>
      </c>
      <c r="K82" s="537">
        <v>27.68</v>
      </c>
      <c r="L82" s="537">
        <v>40.182000000000002</v>
      </c>
      <c r="M82" s="537">
        <v>33.597000000000001</v>
      </c>
      <c r="N82" s="150">
        <f t="shared" si="31"/>
        <v>25.270015753424651</v>
      </c>
      <c r="P82" s="308">
        <v>2006</v>
      </c>
      <c r="Q82" s="548">
        <v>31.300999999999998</v>
      </c>
      <c r="R82" s="548">
        <v>31.466999999999999</v>
      </c>
      <c r="S82" s="548">
        <v>38.784999999999997</v>
      </c>
      <c r="T82" s="548">
        <v>24.641999999999999</v>
      </c>
      <c r="U82" s="548">
        <v>27.542000000000002</v>
      </c>
      <c r="V82" s="548">
        <v>30.673999999999999</v>
      </c>
      <c r="W82" s="548">
        <v>6.1820000000000004</v>
      </c>
      <c r="X82" s="548">
        <v>7.1230000000000002</v>
      </c>
      <c r="Y82" s="548">
        <v>-1.512</v>
      </c>
      <c r="Z82" s="548">
        <v>30.51</v>
      </c>
      <c r="AA82" s="548">
        <v>39.387999999999998</v>
      </c>
      <c r="AB82" s="548">
        <v>33.366999999999997</v>
      </c>
      <c r="AC82" s="150">
        <f t="shared" si="28"/>
        <v>25.017649429223741</v>
      </c>
      <c r="AE82" s="147">
        <v>2006</v>
      </c>
      <c r="AF82" s="148">
        <f t="shared" si="32"/>
        <v>29.338000000000001</v>
      </c>
      <c r="AG82" s="148">
        <f t="shared" si="33"/>
        <v>32.061</v>
      </c>
      <c r="AH82" s="148">
        <f t="shared" si="34"/>
        <v>39.880000000000003</v>
      </c>
      <c r="AI82" s="148">
        <f t="shared" si="35"/>
        <v>24.765999999999998</v>
      </c>
      <c r="AJ82" s="148">
        <f t="shared" si="36"/>
        <v>31.007999999999999</v>
      </c>
      <c r="AK82" s="148">
        <f t="shared" si="37"/>
        <v>29.619</v>
      </c>
      <c r="AL82" s="148">
        <f t="shared" si="38"/>
        <v>5.91</v>
      </c>
      <c r="AM82" s="148">
        <f t="shared" si="39"/>
        <v>4.6950000000000003</v>
      </c>
      <c r="AN82" s="148">
        <f t="shared" si="40"/>
        <v>4.2409999999999997</v>
      </c>
      <c r="AO82" s="148">
        <f t="shared" si="41"/>
        <v>27.68</v>
      </c>
      <c r="AP82" s="148">
        <f t="shared" si="42"/>
        <v>40.182000000000002</v>
      </c>
      <c r="AQ82" s="148">
        <f t="shared" si="43"/>
        <v>33.597000000000001</v>
      </c>
      <c r="AR82" s="150">
        <f t="shared" si="30"/>
        <v>25.270015753424651</v>
      </c>
      <c r="AT82" s="313">
        <v>2006</v>
      </c>
      <c r="AU82" s="314">
        <f t="shared" si="44"/>
        <v>31.300999999999998</v>
      </c>
      <c r="AV82" s="314">
        <f t="shared" si="45"/>
        <v>31.466999999999999</v>
      </c>
      <c r="AW82" s="314">
        <f t="shared" si="46"/>
        <v>38.784999999999997</v>
      </c>
      <c r="AX82" s="314">
        <f t="shared" si="47"/>
        <v>24.641999999999999</v>
      </c>
      <c r="AY82" s="314">
        <f t="shared" si="48"/>
        <v>27.542000000000002</v>
      </c>
      <c r="AZ82" s="314">
        <f t="shared" si="49"/>
        <v>30.673999999999999</v>
      </c>
      <c r="BA82" s="314">
        <f t="shared" si="50"/>
        <v>6.1820000000000004</v>
      </c>
      <c r="BB82" s="314">
        <f t="shared" si="51"/>
        <v>7.1230000000000002</v>
      </c>
      <c r="BC82" s="314">
        <f t="shared" si="52"/>
        <v>0</v>
      </c>
      <c r="BD82" s="314">
        <f t="shared" si="53"/>
        <v>30.51</v>
      </c>
      <c r="BE82" s="314">
        <f t="shared" si="54"/>
        <v>39.387999999999998</v>
      </c>
      <c r="BF82" s="314">
        <f t="shared" si="55"/>
        <v>33.366999999999997</v>
      </c>
      <c r="BG82" s="315">
        <f t="shared" si="29"/>
        <v>25.141923401826482</v>
      </c>
    </row>
    <row r="83" spans="1:59" x14ac:dyDescent="0.25">
      <c r="A83" s="38">
        <v>2007</v>
      </c>
      <c r="B83" s="536">
        <v>27.132000000000001</v>
      </c>
      <c r="C83" s="537">
        <v>29.084</v>
      </c>
      <c r="D83" s="537">
        <v>37.170999999999999</v>
      </c>
      <c r="E83" s="537">
        <v>28.408999999999999</v>
      </c>
      <c r="F83" s="537">
        <v>39.363</v>
      </c>
      <c r="G83" s="537">
        <v>19.036000000000001</v>
      </c>
      <c r="H83" s="537">
        <v>11.028</v>
      </c>
      <c r="I83" s="537">
        <v>14.715999999999999</v>
      </c>
      <c r="J83" s="537">
        <v>14.169</v>
      </c>
      <c r="K83" s="537">
        <v>25.620999999999999</v>
      </c>
      <c r="L83" s="537">
        <v>37.112000000000002</v>
      </c>
      <c r="M83" s="537">
        <v>32.491999999999997</v>
      </c>
      <c r="N83" s="150">
        <f t="shared" si="31"/>
        <v>26.221588127853881</v>
      </c>
      <c r="P83" s="308">
        <v>2007</v>
      </c>
      <c r="Q83" s="548">
        <v>29.841999999999999</v>
      </c>
      <c r="R83" s="548">
        <v>31.123000000000001</v>
      </c>
      <c r="S83" s="548">
        <v>38.234999999999999</v>
      </c>
      <c r="T83" s="548">
        <v>29.091999999999999</v>
      </c>
      <c r="U83" s="548">
        <v>36.564</v>
      </c>
      <c r="V83" s="548">
        <v>21.238</v>
      </c>
      <c r="W83" s="548">
        <v>14.663</v>
      </c>
      <c r="X83" s="548">
        <v>16.219000000000001</v>
      </c>
      <c r="Y83" s="548">
        <v>12.839</v>
      </c>
      <c r="Z83" s="548">
        <v>27.614000000000001</v>
      </c>
      <c r="AA83" s="548">
        <v>40.677</v>
      </c>
      <c r="AB83" s="548">
        <v>35.427999999999997</v>
      </c>
      <c r="AC83" s="150">
        <f t="shared" si="28"/>
        <v>27.770468150684927</v>
      </c>
      <c r="AE83" s="147">
        <v>2007</v>
      </c>
      <c r="AF83" s="148">
        <f t="shared" si="32"/>
        <v>27.132000000000001</v>
      </c>
      <c r="AG83" s="148">
        <f t="shared" si="33"/>
        <v>29.084</v>
      </c>
      <c r="AH83" s="148">
        <f t="shared" si="34"/>
        <v>37.170999999999999</v>
      </c>
      <c r="AI83" s="148">
        <f t="shared" si="35"/>
        <v>28.408999999999999</v>
      </c>
      <c r="AJ83" s="148">
        <f t="shared" si="36"/>
        <v>39.363</v>
      </c>
      <c r="AK83" s="148">
        <f t="shared" si="37"/>
        <v>19.036000000000001</v>
      </c>
      <c r="AL83" s="148">
        <f t="shared" si="38"/>
        <v>11.028</v>
      </c>
      <c r="AM83" s="148">
        <f t="shared" si="39"/>
        <v>14.715999999999999</v>
      </c>
      <c r="AN83" s="148">
        <f t="shared" si="40"/>
        <v>14.169</v>
      </c>
      <c r="AO83" s="148">
        <f t="shared" si="41"/>
        <v>25.620999999999999</v>
      </c>
      <c r="AP83" s="148">
        <f t="shared" si="42"/>
        <v>37.112000000000002</v>
      </c>
      <c r="AQ83" s="148">
        <f t="shared" si="43"/>
        <v>32.491999999999997</v>
      </c>
      <c r="AR83" s="150">
        <f t="shared" si="30"/>
        <v>26.221588127853881</v>
      </c>
      <c r="AT83" s="313">
        <v>2007</v>
      </c>
      <c r="AU83" s="314">
        <f t="shared" si="44"/>
        <v>29.841999999999999</v>
      </c>
      <c r="AV83" s="314">
        <f t="shared" si="45"/>
        <v>31.123000000000001</v>
      </c>
      <c r="AW83" s="314">
        <f t="shared" si="46"/>
        <v>38.234999999999999</v>
      </c>
      <c r="AX83" s="314">
        <f t="shared" si="47"/>
        <v>29.091999999999999</v>
      </c>
      <c r="AY83" s="314">
        <f t="shared" si="48"/>
        <v>36.564</v>
      </c>
      <c r="AZ83" s="314">
        <f t="shared" si="49"/>
        <v>21.238</v>
      </c>
      <c r="BA83" s="314">
        <f t="shared" si="50"/>
        <v>14.663</v>
      </c>
      <c r="BB83" s="314">
        <f t="shared" si="51"/>
        <v>16.219000000000001</v>
      </c>
      <c r="BC83" s="314">
        <f t="shared" si="52"/>
        <v>12.839</v>
      </c>
      <c r="BD83" s="314">
        <f t="shared" si="53"/>
        <v>27.614000000000001</v>
      </c>
      <c r="BE83" s="314">
        <f t="shared" si="54"/>
        <v>40.677</v>
      </c>
      <c r="BF83" s="314">
        <f t="shared" si="55"/>
        <v>35.427999999999997</v>
      </c>
      <c r="BG83" s="315">
        <f t="shared" si="29"/>
        <v>27.770468150684927</v>
      </c>
    </row>
    <row r="84" spans="1:59" x14ac:dyDescent="0.25">
      <c r="A84" s="38">
        <v>2008</v>
      </c>
      <c r="B84" s="536">
        <v>33.509</v>
      </c>
      <c r="C84" s="537">
        <v>35.447000000000003</v>
      </c>
      <c r="D84" s="537">
        <v>46.703000000000003</v>
      </c>
      <c r="E84" s="537">
        <v>38.753999999999998</v>
      </c>
      <c r="F84" s="537">
        <v>44.021999999999998</v>
      </c>
      <c r="G84" s="537">
        <v>35.512999999999998</v>
      </c>
      <c r="H84" s="537">
        <v>25.853000000000002</v>
      </c>
      <c r="I84" s="537">
        <v>15.172000000000001</v>
      </c>
      <c r="J84" s="537">
        <v>-7.1820000000000004</v>
      </c>
      <c r="K84" s="537">
        <v>19.36</v>
      </c>
      <c r="L84" s="537">
        <v>33.036999999999999</v>
      </c>
      <c r="M84" s="537">
        <v>31.861000000000001</v>
      </c>
      <c r="N84" s="150">
        <f t="shared" si="31"/>
        <v>29.302660958904109</v>
      </c>
      <c r="P84" s="308">
        <v>2008</v>
      </c>
      <c r="Q84" s="548">
        <v>28.332999999999998</v>
      </c>
      <c r="R84" s="548">
        <v>33.590000000000003</v>
      </c>
      <c r="S84" s="548">
        <v>42.338999999999999</v>
      </c>
      <c r="T84" s="548">
        <v>37.988999999999997</v>
      </c>
      <c r="U84" s="548">
        <v>40.814999999999998</v>
      </c>
      <c r="V84" s="548">
        <v>32.206000000000003</v>
      </c>
      <c r="W84" s="548">
        <v>26.427</v>
      </c>
      <c r="X84" s="548">
        <v>14.067</v>
      </c>
      <c r="Y84" s="548">
        <v>-8.5749999999999993</v>
      </c>
      <c r="Z84" s="548">
        <v>19.128</v>
      </c>
      <c r="AA84" s="548">
        <v>32.186</v>
      </c>
      <c r="AB84" s="548">
        <v>32.860999999999997</v>
      </c>
      <c r="AC84" s="150">
        <f t="shared" si="28"/>
        <v>27.577138812785385</v>
      </c>
      <c r="AE84" s="147">
        <v>2008</v>
      </c>
      <c r="AF84" s="148">
        <f t="shared" si="32"/>
        <v>33.509</v>
      </c>
      <c r="AG84" s="148">
        <f t="shared" si="33"/>
        <v>35.447000000000003</v>
      </c>
      <c r="AH84" s="148">
        <f t="shared" si="34"/>
        <v>46.703000000000003</v>
      </c>
      <c r="AI84" s="148">
        <f t="shared" si="35"/>
        <v>38.753999999999998</v>
      </c>
      <c r="AJ84" s="148">
        <f t="shared" si="36"/>
        <v>44.021999999999998</v>
      </c>
      <c r="AK84" s="148">
        <f t="shared" si="37"/>
        <v>35.512999999999998</v>
      </c>
      <c r="AL84" s="148">
        <f t="shared" si="38"/>
        <v>25.853000000000002</v>
      </c>
      <c r="AM84" s="148">
        <f t="shared" si="39"/>
        <v>15.172000000000001</v>
      </c>
      <c r="AN84" s="148">
        <f t="shared" si="40"/>
        <v>0</v>
      </c>
      <c r="AO84" s="148">
        <f t="shared" si="41"/>
        <v>19.36</v>
      </c>
      <c r="AP84" s="148">
        <f t="shared" si="42"/>
        <v>33.036999999999999</v>
      </c>
      <c r="AQ84" s="148">
        <f t="shared" si="43"/>
        <v>31.861000000000001</v>
      </c>
      <c r="AR84" s="150">
        <f t="shared" si="30"/>
        <v>29.892962328767123</v>
      </c>
      <c r="AT84" s="313">
        <v>2008</v>
      </c>
      <c r="AU84" s="314">
        <f t="shared" si="44"/>
        <v>28.332999999999998</v>
      </c>
      <c r="AV84" s="314">
        <f t="shared" si="45"/>
        <v>33.590000000000003</v>
      </c>
      <c r="AW84" s="314">
        <f t="shared" si="46"/>
        <v>42.338999999999999</v>
      </c>
      <c r="AX84" s="314">
        <f t="shared" si="47"/>
        <v>37.988999999999997</v>
      </c>
      <c r="AY84" s="314">
        <f t="shared" si="48"/>
        <v>40.814999999999998</v>
      </c>
      <c r="AZ84" s="314">
        <f t="shared" si="49"/>
        <v>32.206000000000003</v>
      </c>
      <c r="BA84" s="314">
        <f t="shared" si="50"/>
        <v>26.427</v>
      </c>
      <c r="BB84" s="314">
        <f t="shared" si="51"/>
        <v>14.067</v>
      </c>
      <c r="BC84" s="314">
        <f t="shared" si="52"/>
        <v>0</v>
      </c>
      <c r="BD84" s="314">
        <f t="shared" si="53"/>
        <v>19.128</v>
      </c>
      <c r="BE84" s="314">
        <f t="shared" si="54"/>
        <v>32.186</v>
      </c>
      <c r="BF84" s="314">
        <f t="shared" si="55"/>
        <v>32.860999999999997</v>
      </c>
      <c r="BG84" s="315">
        <f t="shared" si="29"/>
        <v>28.281933333333331</v>
      </c>
    </row>
    <row r="85" spans="1:59" x14ac:dyDescent="0.25">
      <c r="A85" s="38">
        <v>2009</v>
      </c>
      <c r="B85" s="538"/>
      <c r="C85" s="539"/>
      <c r="D85" s="539"/>
      <c r="E85" s="539"/>
      <c r="F85" s="539"/>
      <c r="G85" s="539"/>
      <c r="H85" s="539"/>
      <c r="I85" s="539"/>
      <c r="J85" s="539"/>
      <c r="K85" s="539"/>
      <c r="L85" s="539"/>
      <c r="M85" s="539"/>
      <c r="N85" s="299"/>
      <c r="P85" s="308">
        <v>2009</v>
      </c>
      <c r="Q85" s="548">
        <v>27.234999999999999</v>
      </c>
      <c r="R85" s="548">
        <v>31.425999999999998</v>
      </c>
      <c r="S85" s="548">
        <v>40.959000000000003</v>
      </c>
      <c r="T85" s="548">
        <v>32.819000000000003</v>
      </c>
      <c r="U85" s="548">
        <v>41.69</v>
      </c>
      <c r="V85" s="548">
        <v>34.576000000000001</v>
      </c>
      <c r="W85" s="548">
        <v>13.074999999999999</v>
      </c>
      <c r="X85" s="548">
        <v>14.202999999999999</v>
      </c>
      <c r="Y85" s="548">
        <v>10.8</v>
      </c>
      <c r="Z85" s="548">
        <v>36.545000000000002</v>
      </c>
      <c r="AA85" s="548">
        <v>40.14</v>
      </c>
      <c r="AB85" s="548">
        <v>33.494</v>
      </c>
      <c r="AC85" s="150">
        <f t="shared" si="28"/>
        <v>29.731029452054795</v>
      </c>
      <c r="AE85" s="147">
        <v>2009</v>
      </c>
      <c r="AF85" s="148">
        <f t="shared" ref="AF85:AF94" si="56">MAX(B85, 0)</f>
        <v>0</v>
      </c>
      <c r="AG85" s="148">
        <f t="shared" ref="AG85:AG94" si="57">MAX(C85, 0)</f>
        <v>0</v>
      </c>
      <c r="AH85" s="148">
        <f t="shared" ref="AH85:AH94" si="58">MAX(D85, 0)</f>
        <v>0</v>
      </c>
      <c r="AI85" s="148">
        <f t="shared" ref="AI85:AI94" si="59">MAX(E85, 0)</f>
        <v>0</v>
      </c>
      <c r="AJ85" s="148">
        <f t="shared" ref="AJ85:AJ94" si="60">MAX(F85, 0)</f>
        <v>0</v>
      </c>
      <c r="AK85" s="148">
        <f t="shared" ref="AK85:AK94" si="61">MAX(G85, 0)</f>
        <v>0</v>
      </c>
      <c r="AL85" s="148">
        <f t="shared" ref="AL85:AL94" si="62">MAX(H85, 0)</f>
        <v>0</v>
      </c>
      <c r="AM85" s="148">
        <f t="shared" ref="AM85:AM94" si="63">MAX(I85, 0)</f>
        <v>0</v>
      </c>
      <c r="AN85" s="148">
        <f t="shared" ref="AN85:AN94" si="64">MAX(J85, 0)</f>
        <v>0</v>
      </c>
      <c r="AO85" s="148">
        <f t="shared" ref="AO85:AO94" si="65">MAX(K85, 0)</f>
        <v>0</v>
      </c>
      <c r="AP85" s="148">
        <f t="shared" ref="AP85:AP94" si="66">MAX(L85, 0)</f>
        <v>0</v>
      </c>
      <c r="AQ85" s="148">
        <f t="shared" ref="AQ85:AQ94" si="67">MAX(M85, 0)</f>
        <v>0</v>
      </c>
      <c r="AR85" s="150">
        <f t="shared" si="30"/>
        <v>0</v>
      </c>
      <c r="AT85" s="313">
        <v>2009</v>
      </c>
      <c r="AU85" s="314">
        <f t="shared" ref="AU85:AU94" si="68">MAX(Q85, 0)</f>
        <v>27.234999999999999</v>
      </c>
      <c r="AV85" s="314">
        <f t="shared" ref="AV85:AV94" si="69">MAX(R85, 0)</f>
        <v>31.425999999999998</v>
      </c>
      <c r="AW85" s="314">
        <f t="shared" ref="AW85:AW94" si="70">MAX(S85, 0)</f>
        <v>40.959000000000003</v>
      </c>
      <c r="AX85" s="314">
        <f t="shared" ref="AX85:AX94" si="71">MAX(T85, 0)</f>
        <v>32.819000000000003</v>
      </c>
      <c r="AY85" s="314">
        <f t="shared" ref="AY85:AY94" si="72">MAX(U85, 0)</f>
        <v>41.69</v>
      </c>
      <c r="AZ85" s="314">
        <f t="shared" ref="AZ85:AZ94" si="73">MAX(V85, 0)</f>
        <v>34.576000000000001</v>
      </c>
      <c r="BA85" s="314">
        <f t="shared" ref="BA85:BA94" si="74">MAX(W85, 0)</f>
        <v>13.074999999999999</v>
      </c>
      <c r="BB85" s="314">
        <f t="shared" ref="BB85:BB94" si="75">MAX(X85, 0)</f>
        <v>14.202999999999999</v>
      </c>
      <c r="BC85" s="314">
        <f t="shared" ref="BC85:BC94" si="76">MAX(Y85, 0)</f>
        <v>10.8</v>
      </c>
      <c r="BD85" s="314">
        <f t="shared" ref="BD85:BD94" si="77">MAX(Z85, 0)</f>
        <v>36.545000000000002</v>
      </c>
      <c r="BE85" s="314">
        <f t="shared" ref="BE85:BE94" si="78">MAX(AA85, 0)</f>
        <v>40.14</v>
      </c>
      <c r="BF85" s="314">
        <f t="shared" ref="BF85:BF94" si="79">MAX(AB85, 0)</f>
        <v>33.494</v>
      </c>
      <c r="BG85" s="315">
        <f t="shared" si="29"/>
        <v>29.731029452054795</v>
      </c>
    </row>
    <row r="86" spans="1:59" x14ac:dyDescent="0.25">
      <c r="A86" s="38">
        <v>2010</v>
      </c>
      <c r="B86" s="540"/>
      <c r="C86" s="539"/>
      <c r="D86" s="539"/>
      <c r="E86" s="539"/>
      <c r="F86" s="539"/>
      <c r="G86" s="539"/>
      <c r="H86" s="539"/>
      <c r="I86" s="539"/>
      <c r="J86" s="539"/>
      <c r="K86" s="539"/>
      <c r="L86" s="539"/>
      <c r="M86" s="539"/>
      <c r="N86" s="299"/>
      <c r="P86" s="308">
        <v>2010</v>
      </c>
      <c r="Q86" s="548">
        <v>29.959</v>
      </c>
      <c r="R86" s="548">
        <v>35.743000000000002</v>
      </c>
      <c r="S86" s="548">
        <v>45.326999999999998</v>
      </c>
      <c r="T86" s="548">
        <v>42.508000000000003</v>
      </c>
      <c r="U86" s="548">
        <v>43.526000000000003</v>
      </c>
      <c r="V86" s="548">
        <v>39.834000000000003</v>
      </c>
      <c r="W86" s="548">
        <v>32.418999999999997</v>
      </c>
      <c r="X86" s="548">
        <v>30.975999999999999</v>
      </c>
      <c r="Y86" s="548">
        <v>2.863</v>
      </c>
      <c r="Z86" s="548">
        <v>26.59</v>
      </c>
      <c r="AA86" s="548">
        <v>41.548999999999999</v>
      </c>
      <c r="AB86" s="548">
        <v>35.438000000000002</v>
      </c>
      <c r="AC86" s="150">
        <f t="shared" si="28"/>
        <v>33.894467237442917</v>
      </c>
      <c r="AE86" s="147">
        <v>2010</v>
      </c>
      <c r="AF86" s="148">
        <f t="shared" si="56"/>
        <v>0</v>
      </c>
      <c r="AG86" s="148">
        <f t="shared" si="57"/>
        <v>0</v>
      </c>
      <c r="AH86" s="148">
        <f t="shared" si="58"/>
        <v>0</v>
      </c>
      <c r="AI86" s="148">
        <f t="shared" si="59"/>
        <v>0</v>
      </c>
      <c r="AJ86" s="148">
        <f t="shared" si="60"/>
        <v>0</v>
      </c>
      <c r="AK86" s="148">
        <f t="shared" si="61"/>
        <v>0</v>
      </c>
      <c r="AL86" s="148">
        <f t="shared" si="62"/>
        <v>0</v>
      </c>
      <c r="AM86" s="148">
        <f t="shared" si="63"/>
        <v>0</v>
      </c>
      <c r="AN86" s="148">
        <f t="shared" si="64"/>
        <v>0</v>
      </c>
      <c r="AO86" s="148">
        <f t="shared" si="65"/>
        <v>0</v>
      </c>
      <c r="AP86" s="148">
        <f t="shared" si="66"/>
        <v>0</v>
      </c>
      <c r="AQ86" s="148">
        <f t="shared" si="67"/>
        <v>0</v>
      </c>
      <c r="AR86" s="150">
        <f t="shared" si="30"/>
        <v>0</v>
      </c>
      <c r="AT86" s="313">
        <v>2010</v>
      </c>
      <c r="AU86" s="314">
        <f t="shared" si="68"/>
        <v>29.959</v>
      </c>
      <c r="AV86" s="314">
        <f t="shared" si="69"/>
        <v>35.743000000000002</v>
      </c>
      <c r="AW86" s="314">
        <f t="shared" si="70"/>
        <v>45.326999999999998</v>
      </c>
      <c r="AX86" s="314">
        <f t="shared" si="71"/>
        <v>42.508000000000003</v>
      </c>
      <c r="AY86" s="314">
        <f t="shared" si="72"/>
        <v>43.526000000000003</v>
      </c>
      <c r="AZ86" s="314">
        <f t="shared" si="73"/>
        <v>39.834000000000003</v>
      </c>
      <c r="BA86" s="314">
        <f t="shared" si="74"/>
        <v>32.418999999999997</v>
      </c>
      <c r="BB86" s="314">
        <f t="shared" si="75"/>
        <v>30.975999999999999</v>
      </c>
      <c r="BC86" s="314">
        <f t="shared" si="76"/>
        <v>2.863</v>
      </c>
      <c r="BD86" s="314">
        <f t="shared" si="77"/>
        <v>26.59</v>
      </c>
      <c r="BE86" s="314">
        <f t="shared" si="78"/>
        <v>41.548999999999999</v>
      </c>
      <c r="BF86" s="314">
        <f t="shared" si="79"/>
        <v>35.438000000000002</v>
      </c>
      <c r="BG86" s="315">
        <f t="shared" si="29"/>
        <v>33.894467237442917</v>
      </c>
    </row>
    <row r="87" spans="1:59" x14ac:dyDescent="0.25">
      <c r="A87" s="38">
        <v>2011</v>
      </c>
      <c r="B87" s="540"/>
      <c r="C87" s="539"/>
      <c r="D87" s="539"/>
      <c r="E87" s="539"/>
      <c r="F87" s="539"/>
      <c r="G87" s="539"/>
      <c r="H87" s="539"/>
      <c r="I87" s="539"/>
      <c r="J87" s="539"/>
      <c r="K87" s="539"/>
      <c r="L87" s="539"/>
      <c r="M87" s="539"/>
      <c r="N87" s="299"/>
      <c r="P87" s="308">
        <v>2011</v>
      </c>
      <c r="Q87" s="548">
        <v>29.774999999999999</v>
      </c>
      <c r="R87" s="548">
        <v>35.789000000000001</v>
      </c>
      <c r="S87" s="548">
        <v>39.627000000000002</v>
      </c>
      <c r="T87" s="548">
        <v>25.41</v>
      </c>
      <c r="U87" s="548">
        <v>25.015999999999998</v>
      </c>
      <c r="V87" s="548">
        <v>22.867999999999999</v>
      </c>
      <c r="W87" s="548">
        <v>6.2350000000000003</v>
      </c>
      <c r="X87" s="548">
        <v>5.2270000000000003</v>
      </c>
      <c r="Y87" s="548">
        <v>-13.967000000000001</v>
      </c>
      <c r="Z87" s="548">
        <v>-9.3059999999999992</v>
      </c>
      <c r="AA87" s="548">
        <v>20.81</v>
      </c>
      <c r="AB87" s="548">
        <v>31.675000000000001</v>
      </c>
      <c r="AC87" s="150">
        <f t="shared" si="28"/>
        <v>18.245718835616444</v>
      </c>
      <c r="AE87" s="147">
        <v>2011</v>
      </c>
      <c r="AF87" s="148">
        <f t="shared" si="56"/>
        <v>0</v>
      </c>
      <c r="AG87" s="148">
        <f t="shared" si="57"/>
        <v>0</v>
      </c>
      <c r="AH87" s="148">
        <f t="shared" si="58"/>
        <v>0</v>
      </c>
      <c r="AI87" s="148">
        <f t="shared" si="59"/>
        <v>0</v>
      </c>
      <c r="AJ87" s="148">
        <f t="shared" si="60"/>
        <v>0</v>
      </c>
      <c r="AK87" s="148">
        <f t="shared" si="61"/>
        <v>0</v>
      </c>
      <c r="AL87" s="148">
        <f t="shared" si="62"/>
        <v>0</v>
      </c>
      <c r="AM87" s="148">
        <f t="shared" si="63"/>
        <v>0</v>
      </c>
      <c r="AN87" s="148">
        <f t="shared" si="64"/>
        <v>0</v>
      </c>
      <c r="AO87" s="148">
        <f t="shared" si="65"/>
        <v>0</v>
      </c>
      <c r="AP87" s="148">
        <f t="shared" si="66"/>
        <v>0</v>
      </c>
      <c r="AQ87" s="148">
        <f t="shared" si="67"/>
        <v>0</v>
      </c>
      <c r="AR87" s="150">
        <f t="shared" si="30"/>
        <v>0</v>
      </c>
      <c r="AT87" s="313">
        <v>2011</v>
      </c>
      <c r="AU87" s="314">
        <f t="shared" si="68"/>
        <v>29.774999999999999</v>
      </c>
      <c r="AV87" s="314">
        <f t="shared" si="69"/>
        <v>35.789000000000001</v>
      </c>
      <c r="AW87" s="314">
        <f t="shared" si="70"/>
        <v>39.627000000000002</v>
      </c>
      <c r="AX87" s="314">
        <f t="shared" si="71"/>
        <v>25.41</v>
      </c>
      <c r="AY87" s="314">
        <f t="shared" si="72"/>
        <v>25.015999999999998</v>
      </c>
      <c r="AZ87" s="314">
        <f t="shared" si="73"/>
        <v>22.867999999999999</v>
      </c>
      <c r="BA87" s="314">
        <f t="shared" si="74"/>
        <v>6.2350000000000003</v>
      </c>
      <c r="BB87" s="314">
        <f t="shared" si="75"/>
        <v>5.2270000000000003</v>
      </c>
      <c r="BC87" s="314">
        <f t="shared" si="76"/>
        <v>0</v>
      </c>
      <c r="BD87" s="314">
        <f t="shared" si="77"/>
        <v>0</v>
      </c>
      <c r="BE87" s="314">
        <f t="shared" si="78"/>
        <v>20.81</v>
      </c>
      <c r="BF87" s="314">
        <f t="shared" si="79"/>
        <v>31.675000000000001</v>
      </c>
      <c r="BG87" s="315">
        <f t="shared" si="29"/>
        <v>20.18406404109589</v>
      </c>
    </row>
    <row r="88" spans="1:59" x14ac:dyDescent="0.25">
      <c r="A88" s="38">
        <v>2012</v>
      </c>
      <c r="B88" s="540"/>
      <c r="C88" s="539"/>
      <c r="D88" s="539"/>
      <c r="E88" s="539"/>
      <c r="F88" s="539"/>
      <c r="G88" s="539"/>
      <c r="H88" s="539"/>
      <c r="I88" s="539"/>
      <c r="J88" s="539"/>
      <c r="K88" s="539"/>
      <c r="L88" s="539"/>
      <c r="M88" s="539"/>
      <c r="N88" s="299"/>
      <c r="P88" s="308">
        <v>2012</v>
      </c>
      <c r="Q88" s="548">
        <v>24.23</v>
      </c>
      <c r="R88" s="548">
        <v>32.618000000000002</v>
      </c>
      <c r="S88" s="548">
        <v>41.798000000000002</v>
      </c>
      <c r="T88" s="548">
        <v>31.111999999999998</v>
      </c>
      <c r="U88" s="548">
        <v>36.905000000000001</v>
      </c>
      <c r="V88" s="548">
        <v>26.573</v>
      </c>
      <c r="W88" s="548">
        <v>-3.0019999999999998</v>
      </c>
      <c r="X88" s="548">
        <v>2.0680000000000001</v>
      </c>
      <c r="Y88" s="548">
        <v>-4.8959999999999999</v>
      </c>
      <c r="Z88" s="548">
        <v>3.3479999999999999</v>
      </c>
      <c r="AA88" s="548">
        <v>22.890999999999998</v>
      </c>
      <c r="AB88" s="548">
        <v>32.450000000000003</v>
      </c>
      <c r="AC88" s="150">
        <f t="shared" si="28"/>
        <v>20.441950342465756</v>
      </c>
      <c r="AE88" s="147">
        <v>2012</v>
      </c>
      <c r="AF88" s="148">
        <f t="shared" si="56"/>
        <v>0</v>
      </c>
      <c r="AG88" s="148">
        <f t="shared" si="57"/>
        <v>0</v>
      </c>
      <c r="AH88" s="148">
        <f t="shared" si="58"/>
        <v>0</v>
      </c>
      <c r="AI88" s="148">
        <f t="shared" si="59"/>
        <v>0</v>
      </c>
      <c r="AJ88" s="148">
        <f t="shared" si="60"/>
        <v>0</v>
      </c>
      <c r="AK88" s="148">
        <f t="shared" si="61"/>
        <v>0</v>
      </c>
      <c r="AL88" s="148">
        <f t="shared" si="62"/>
        <v>0</v>
      </c>
      <c r="AM88" s="148">
        <f t="shared" si="63"/>
        <v>0</v>
      </c>
      <c r="AN88" s="148">
        <f t="shared" si="64"/>
        <v>0</v>
      </c>
      <c r="AO88" s="148">
        <f t="shared" si="65"/>
        <v>0</v>
      </c>
      <c r="AP88" s="148">
        <f t="shared" si="66"/>
        <v>0</v>
      </c>
      <c r="AQ88" s="148">
        <f t="shared" si="67"/>
        <v>0</v>
      </c>
      <c r="AR88" s="150">
        <f t="shared" si="30"/>
        <v>0</v>
      </c>
      <c r="AT88" s="313">
        <v>2012</v>
      </c>
      <c r="AU88" s="314">
        <f t="shared" si="68"/>
        <v>24.23</v>
      </c>
      <c r="AV88" s="314">
        <f t="shared" si="69"/>
        <v>32.618000000000002</v>
      </c>
      <c r="AW88" s="314">
        <f t="shared" si="70"/>
        <v>41.798000000000002</v>
      </c>
      <c r="AX88" s="314">
        <f t="shared" si="71"/>
        <v>31.111999999999998</v>
      </c>
      <c r="AY88" s="314">
        <f t="shared" si="72"/>
        <v>36.905000000000001</v>
      </c>
      <c r="AZ88" s="314">
        <f t="shared" si="73"/>
        <v>26.573</v>
      </c>
      <c r="BA88" s="314">
        <f t="shared" si="74"/>
        <v>0</v>
      </c>
      <c r="BB88" s="314">
        <f t="shared" si="75"/>
        <v>2.0680000000000001</v>
      </c>
      <c r="BC88" s="314">
        <f t="shared" si="76"/>
        <v>0</v>
      </c>
      <c r="BD88" s="314">
        <f t="shared" si="77"/>
        <v>3.3479999999999999</v>
      </c>
      <c r="BE88" s="314">
        <f t="shared" si="78"/>
        <v>22.890999999999998</v>
      </c>
      <c r="BF88" s="314">
        <f t="shared" si="79"/>
        <v>32.450000000000003</v>
      </c>
      <c r="BG88" s="315">
        <f t="shared" si="29"/>
        <v>21.091101027397261</v>
      </c>
    </row>
    <row r="89" spans="1:59" x14ac:dyDescent="0.25">
      <c r="A89" s="38">
        <v>2013</v>
      </c>
      <c r="B89" s="540"/>
      <c r="C89" s="539"/>
      <c r="D89" s="539"/>
      <c r="E89" s="539"/>
      <c r="F89" s="539"/>
      <c r="G89" s="539"/>
      <c r="H89" s="539"/>
      <c r="I89" s="539"/>
      <c r="J89" s="539"/>
      <c r="K89" s="539"/>
      <c r="L89" s="539"/>
      <c r="M89" s="539"/>
      <c r="N89" s="299"/>
      <c r="P89" s="308">
        <v>2013</v>
      </c>
      <c r="Q89" s="548">
        <v>28.864000000000001</v>
      </c>
      <c r="R89" s="548">
        <v>27.425000000000001</v>
      </c>
      <c r="S89" s="548">
        <v>33.569000000000003</v>
      </c>
      <c r="T89" s="548">
        <v>32.780999999999999</v>
      </c>
      <c r="U89" s="548">
        <v>41.164999999999999</v>
      </c>
      <c r="V89" s="548">
        <v>37.093000000000004</v>
      </c>
      <c r="W89" s="548">
        <v>10.676</v>
      </c>
      <c r="X89" s="548">
        <v>15.348000000000001</v>
      </c>
      <c r="Y89" s="548">
        <v>4.8410000000000002</v>
      </c>
      <c r="Z89" s="548">
        <v>27.271999999999998</v>
      </c>
      <c r="AA89" s="548">
        <v>36.902000000000001</v>
      </c>
      <c r="AB89" s="548">
        <v>33.188000000000002</v>
      </c>
      <c r="AC89" s="150">
        <f t="shared" si="28"/>
        <v>27.404975799086756</v>
      </c>
      <c r="AE89" s="147">
        <v>2013</v>
      </c>
      <c r="AF89" s="148">
        <f t="shared" si="56"/>
        <v>0</v>
      </c>
      <c r="AG89" s="148">
        <f t="shared" si="57"/>
        <v>0</v>
      </c>
      <c r="AH89" s="148">
        <f t="shared" si="58"/>
        <v>0</v>
      </c>
      <c r="AI89" s="148">
        <f t="shared" si="59"/>
        <v>0</v>
      </c>
      <c r="AJ89" s="148">
        <f t="shared" si="60"/>
        <v>0</v>
      </c>
      <c r="AK89" s="148">
        <f t="shared" si="61"/>
        <v>0</v>
      </c>
      <c r="AL89" s="148">
        <f t="shared" si="62"/>
        <v>0</v>
      </c>
      <c r="AM89" s="148">
        <f t="shared" si="63"/>
        <v>0</v>
      </c>
      <c r="AN89" s="148">
        <f t="shared" si="64"/>
        <v>0</v>
      </c>
      <c r="AO89" s="148">
        <f t="shared" si="65"/>
        <v>0</v>
      </c>
      <c r="AP89" s="148">
        <f t="shared" si="66"/>
        <v>0</v>
      </c>
      <c r="AQ89" s="148">
        <f t="shared" si="67"/>
        <v>0</v>
      </c>
      <c r="AR89" s="150">
        <f t="shared" si="30"/>
        <v>0</v>
      </c>
      <c r="AT89" s="313">
        <v>2013</v>
      </c>
      <c r="AU89" s="314">
        <f t="shared" si="68"/>
        <v>28.864000000000001</v>
      </c>
      <c r="AV89" s="314">
        <f t="shared" si="69"/>
        <v>27.425000000000001</v>
      </c>
      <c r="AW89" s="314">
        <f t="shared" si="70"/>
        <v>33.569000000000003</v>
      </c>
      <c r="AX89" s="314">
        <f t="shared" si="71"/>
        <v>32.780999999999999</v>
      </c>
      <c r="AY89" s="314">
        <f t="shared" si="72"/>
        <v>41.164999999999999</v>
      </c>
      <c r="AZ89" s="314">
        <f t="shared" si="73"/>
        <v>37.093000000000004</v>
      </c>
      <c r="BA89" s="314">
        <f t="shared" si="74"/>
        <v>10.676</v>
      </c>
      <c r="BB89" s="314">
        <f t="shared" si="75"/>
        <v>15.348000000000001</v>
      </c>
      <c r="BC89" s="314">
        <f t="shared" si="76"/>
        <v>4.8410000000000002</v>
      </c>
      <c r="BD89" s="314">
        <f t="shared" si="77"/>
        <v>27.271999999999998</v>
      </c>
      <c r="BE89" s="314">
        <f t="shared" si="78"/>
        <v>36.902000000000001</v>
      </c>
      <c r="BF89" s="314">
        <f t="shared" si="79"/>
        <v>33.188000000000002</v>
      </c>
      <c r="BG89" s="315">
        <f t="shared" si="29"/>
        <v>27.404975799086756</v>
      </c>
    </row>
    <row r="90" spans="1:59" x14ac:dyDescent="0.25">
      <c r="A90" s="38">
        <v>2014</v>
      </c>
      <c r="B90" s="540"/>
      <c r="C90" s="539"/>
      <c r="D90" s="539"/>
      <c r="E90" s="539"/>
      <c r="F90" s="539"/>
      <c r="G90" s="539"/>
      <c r="H90" s="539"/>
      <c r="I90" s="539"/>
      <c r="J90" s="539"/>
      <c r="K90" s="539"/>
      <c r="L90" s="539"/>
      <c r="M90" s="539"/>
      <c r="N90" s="299"/>
      <c r="P90" s="308">
        <v>2014</v>
      </c>
      <c r="Q90" s="548">
        <v>26.585000000000001</v>
      </c>
      <c r="R90" s="548">
        <v>33.892000000000003</v>
      </c>
      <c r="S90" s="548">
        <v>44.02</v>
      </c>
      <c r="T90" s="548">
        <v>34.901000000000003</v>
      </c>
      <c r="U90" s="548">
        <v>42.753</v>
      </c>
      <c r="V90" s="548">
        <v>18.221</v>
      </c>
      <c r="W90" s="548">
        <v>8.08</v>
      </c>
      <c r="X90" s="548">
        <v>13.462999999999999</v>
      </c>
      <c r="Y90" s="548">
        <v>6.3780000000000001</v>
      </c>
      <c r="Z90" s="548">
        <v>19.564</v>
      </c>
      <c r="AA90" s="548">
        <v>29.283000000000001</v>
      </c>
      <c r="AB90" s="548">
        <v>32.356999999999999</v>
      </c>
      <c r="AC90" s="150">
        <f t="shared" si="28"/>
        <v>25.715325913242012</v>
      </c>
      <c r="AE90" s="147">
        <v>2014</v>
      </c>
      <c r="AF90" s="148">
        <f t="shared" si="56"/>
        <v>0</v>
      </c>
      <c r="AG90" s="148">
        <f t="shared" si="57"/>
        <v>0</v>
      </c>
      <c r="AH90" s="148">
        <f t="shared" si="58"/>
        <v>0</v>
      </c>
      <c r="AI90" s="148">
        <f t="shared" si="59"/>
        <v>0</v>
      </c>
      <c r="AJ90" s="148">
        <f t="shared" si="60"/>
        <v>0</v>
      </c>
      <c r="AK90" s="148">
        <f t="shared" si="61"/>
        <v>0</v>
      </c>
      <c r="AL90" s="148">
        <f t="shared" si="62"/>
        <v>0</v>
      </c>
      <c r="AM90" s="148">
        <f t="shared" si="63"/>
        <v>0</v>
      </c>
      <c r="AN90" s="148">
        <f t="shared" si="64"/>
        <v>0</v>
      </c>
      <c r="AO90" s="148">
        <f t="shared" si="65"/>
        <v>0</v>
      </c>
      <c r="AP90" s="148">
        <f t="shared" si="66"/>
        <v>0</v>
      </c>
      <c r="AQ90" s="148">
        <f t="shared" si="67"/>
        <v>0</v>
      </c>
      <c r="AR90" s="150">
        <f t="shared" si="30"/>
        <v>0</v>
      </c>
      <c r="AT90" s="313">
        <v>2014</v>
      </c>
      <c r="AU90" s="314">
        <f t="shared" si="68"/>
        <v>26.585000000000001</v>
      </c>
      <c r="AV90" s="314">
        <f t="shared" si="69"/>
        <v>33.892000000000003</v>
      </c>
      <c r="AW90" s="314">
        <f t="shared" si="70"/>
        <v>44.02</v>
      </c>
      <c r="AX90" s="314">
        <f t="shared" si="71"/>
        <v>34.901000000000003</v>
      </c>
      <c r="AY90" s="314">
        <f t="shared" si="72"/>
        <v>42.753</v>
      </c>
      <c r="AZ90" s="314">
        <f t="shared" si="73"/>
        <v>18.221</v>
      </c>
      <c r="BA90" s="314">
        <f t="shared" si="74"/>
        <v>8.08</v>
      </c>
      <c r="BB90" s="314">
        <f t="shared" si="75"/>
        <v>13.462999999999999</v>
      </c>
      <c r="BC90" s="314">
        <f t="shared" si="76"/>
        <v>6.3780000000000001</v>
      </c>
      <c r="BD90" s="314">
        <f t="shared" si="77"/>
        <v>19.564</v>
      </c>
      <c r="BE90" s="314">
        <f t="shared" si="78"/>
        <v>29.283000000000001</v>
      </c>
      <c r="BF90" s="314">
        <f t="shared" si="79"/>
        <v>32.356999999999999</v>
      </c>
      <c r="BG90" s="315">
        <f t="shared" si="29"/>
        <v>25.715325913242012</v>
      </c>
    </row>
    <row r="91" spans="1:59" x14ac:dyDescent="0.25">
      <c r="A91" s="38">
        <v>2015</v>
      </c>
      <c r="B91" s="540"/>
      <c r="C91" s="539"/>
      <c r="D91" s="539"/>
      <c r="E91" s="539"/>
      <c r="F91" s="539"/>
      <c r="G91" s="539"/>
      <c r="H91" s="539"/>
      <c r="I91" s="539"/>
      <c r="J91" s="539"/>
      <c r="K91" s="539"/>
      <c r="L91" s="539"/>
      <c r="M91" s="539"/>
      <c r="N91" s="299"/>
      <c r="P91" s="308">
        <v>2015</v>
      </c>
      <c r="Q91" s="548">
        <v>27.97</v>
      </c>
      <c r="R91" s="548">
        <v>27.768999999999998</v>
      </c>
      <c r="S91" s="548">
        <v>32.993000000000002</v>
      </c>
      <c r="T91" s="548">
        <v>24.759</v>
      </c>
      <c r="U91" s="548">
        <v>26.905000000000001</v>
      </c>
      <c r="V91" s="548">
        <v>16.902000000000001</v>
      </c>
      <c r="W91" s="548">
        <v>18.684999999999999</v>
      </c>
      <c r="X91" s="548">
        <v>27.870999999999999</v>
      </c>
      <c r="Y91" s="548">
        <v>28.452999999999999</v>
      </c>
      <c r="Z91" s="548">
        <v>42.003</v>
      </c>
      <c r="AA91" s="548">
        <v>43.290999999999997</v>
      </c>
      <c r="AB91" s="548">
        <v>37.823</v>
      </c>
      <c r="AC91" s="150">
        <f t="shared" si="28"/>
        <v>29.657950114155248</v>
      </c>
      <c r="AE91" s="147">
        <v>2015</v>
      </c>
      <c r="AF91" s="148">
        <f t="shared" si="56"/>
        <v>0</v>
      </c>
      <c r="AG91" s="148">
        <f t="shared" si="57"/>
        <v>0</v>
      </c>
      <c r="AH91" s="148">
        <f t="shared" si="58"/>
        <v>0</v>
      </c>
      <c r="AI91" s="148">
        <f t="shared" si="59"/>
        <v>0</v>
      </c>
      <c r="AJ91" s="148">
        <f t="shared" si="60"/>
        <v>0</v>
      </c>
      <c r="AK91" s="148">
        <f t="shared" si="61"/>
        <v>0</v>
      </c>
      <c r="AL91" s="148">
        <f t="shared" si="62"/>
        <v>0</v>
      </c>
      <c r="AM91" s="148">
        <f t="shared" si="63"/>
        <v>0</v>
      </c>
      <c r="AN91" s="148">
        <f t="shared" si="64"/>
        <v>0</v>
      </c>
      <c r="AO91" s="148">
        <f t="shared" si="65"/>
        <v>0</v>
      </c>
      <c r="AP91" s="148">
        <f t="shared" si="66"/>
        <v>0</v>
      </c>
      <c r="AQ91" s="148">
        <f t="shared" si="67"/>
        <v>0</v>
      </c>
      <c r="AR91" s="150">
        <f t="shared" si="30"/>
        <v>0</v>
      </c>
      <c r="AT91" s="313">
        <v>2015</v>
      </c>
      <c r="AU91" s="314">
        <f t="shared" si="68"/>
        <v>27.97</v>
      </c>
      <c r="AV91" s="314">
        <f t="shared" si="69"/>
        <v>27.768999999999998</v>
      </c>
      <c r="AW91" s="314">
        <f t="shared" si="70"/>
        <v>32.993000000000002</v>
      </c>
      <c r="AX91" s="314">
        <f t="shared" si="71"/>
        <v>24.759</v>
      </c>
      <c r="AY91" s="314">
        <f t="shared" si="72"/>
        <v>26.905000000000001</v>
      </c>
      <c r="AZ91" s="314">
        <f t="shared" si="73"/>
        <v>16.902000000000001</v>
      </c>
      <c r="BA91" s="314">
        <f t="shared" si="74"/>
        <v>18.684999999999999</v>
      </c>
      <c r="BB91" s="314">
        <f t="shared" si="75"/>
        <v>27.870999999999999</v>
      </c>
      <c r="BC91" s="314">
        <f t="shared" si="76"/>
        <v>28.452999999999999</v>
      </c>
      <c r="BD91" s="314">
        <f t="shared" si="77"/>
        <v>42.003</v>
      </c>
      <c r="BE91" s="314">
        <f t="shared" si="78"/>
        <v>43.290999999999997</v>
      </c>
      <c r="BF91" s="314">
        <f t="shared" si="79"/>
        <v>37.823</v>
      </c>
      <c r="BG91" s="315">
        <f t="shared" si="29"/>
        <v>29.657950114155248</v>
      </c>
    </row>
    <row r="92" spans="1:59" x14ac:dyDescent="0.25">
      <c r="A92" s="38">
        <v>2016</v>
      </c>
      <c r="B92" s="540"/>
      <c r="C92" s="539"/>
      <c r="D92" s="539"/>
      <c r="E92" s="539"/>
      <c r="F92" s="539"/>
      <c r="G92" s="539"/>
      <c r="H92" s="539"/>
      <c r="I92" s="539"/>
      <c r="J92" s="539"/>
      <c r="K92" s="539"/>
      <c r="L92" s="539"/>
      <c r="M92" s="539"/>
      <c r="N92" s="299"/>
      <c r="P92" s="308">
        <v>2016</v>
      </c>
      <c r="Q92" s="548">
        <v>31.218</v>
      </c>
      <c r="R92" s="548">
        <v>34.825000000000003</v>
      </c>
      <c r="S92" s="548">
        <v>40.564</v>
      </c>
      <c r="T92" s="548">
        <v>38.119</v>
      </c>
      <c r="U92" s="548">
        <v>42.64</v>
      </c>
      <c r="V92" s="548">
        <v>26.939</v>
      </c>
      <c r="W92" s="548">
        <v>3.2120000000000002</v>
      </c>
      <c r="X92" s="548">
        <v>13.074999999999999</v>
      </c>
      <c r="Y92" s="548">
        <v>16.937999999999999</v>
      </c>
      <c r="Z92" s="548">
        <v>37.835999999999999</v>
      </c>
      <c r="AA92" s="548">
        <v>43.308999999999997</v>
      </c>
      <c r="AB92" s="548">
        <v>34.753</v>
      </c>
      <c r="AC92" s="150">
        <f t="shared" si="28"/>
        <v>30.27109200913242</v>
      </c>
      <c r="AE92" s="147">
        <v>2016</v>
      </c>
      <c r="AF92" s="148">
        <f t="shared" si="56"/>
        <v>0</v>
      </c>
      <c r="AG92" s="148">
        <f t="shared" si="57"/>
        <v>0</v>
      </c>
      <c r="AH92" s="148">
        <f t="shared" si="58"/>
        <v>0</v>
      </c>
      <c r="AI92" s="148">
        <f t="shared" si="59"/>
        <v>0</v>
      </c>
      <c r="AJ92" s="148">
        <f t="shared" si="60"/>
        <v>0</v>
      </c>
      <c r="AK92" s="148">
        <f t="shared" si="61"/>
        <v>0</v>
      </c>
      <c r="AL92" s="148">
        <f t="shared" si="62"/>
        <v>0</v>
      </c>
      <c r="AM92" s="148">
        <f t="shared" si="63"/>
        <v>0</v>
      </c>
      <c r="AN92" s="148">
        <f t="shared" si="64"/>
        <v>0</v>
      </c>
      <c r="AO92" s="148">
        <f t="shared" si="65"/>
        <v>0</v>
      </c>
      <c r="AP92" s="148">
        <f t="shared" si="66"/>
        <v>0</v>
      </c>
      <c r="AQ92" s="148">
        <f t="shared" si="67"/>
        <v>0</v>
      </c>
      <c r="AR92" s="150">
        <f t="shared" si="30"/>
        <v>0</v>
      </c>
      <c r="AT92" s="313">
        <v>2016</v>
      </c>
      <c r="AU92" s="314">
        <f t="shared" si="68"/>
        <v>31.218</v>
      </c>
      <c r="AV92" s="314">
        <f t="shared" si="69"/>
        <v>34.825000000000003</v>
      </c>
      <c r="AW92" s="314">
        <f t="shared" si="70"/>
        <v>40.564</v>
      </c>
      <c r="AX92" s="314">
        <f t="shared" si="71"/>
        <v>38.119</v>
      </c>
      <c r="AY92" s="314">
        <f t="shared" si="72"/>
        <v>42.64</v>
      </c>
      <c r="AZ92" s="314">
        <f t="shared" si="73"/>
        <v>26.939</v>
      </c>
      <c r="BA92" s="314">
        <f t="shared" si="74"/>
        <v>3.2120000000000002</v>
      </c>
      <c r="BB92" s="314">
        <f t="shared" si="75"/>
        <v>13.074999999999999</v>
      </c>
      <c r="BC92" s="314">
        <f t="shared" si="76"/>
        <v>16.937999999999999</v>
      </c>
      <c r="BD92" s="314">
        <f t="shared" si="77"/>
        <v>37.835999999999999</v>
      </c>
      <c r="BE92" s="314">
        <f t="shared" si="78"/>
        <v>43.308999999999997</v>
      </c>
      <c r="BF92" s="314">
        <f t="shared" si="79"/>
        <v>34.753</v>
      </c>
      <c r="BG92" s="315">
        <f t="shared" si="29"/>
        <v>30.27109200913242</v>
      </c>
    </row>
    <row r="93" spans="1:59" x14ac:dyDescent="0.25">
      <c r="A93" s="38">
        <v>2017</v>
      </c>
      <c r="B93" s="540"/>
      <c r="C93" s="539"/>
      <c r="D93" s="539"/>
      <c r="E93" s="539"/>
      <c r="F93" s="539"/>
      <c r="G93" s="539"/>
      <c r="H93" s="539"/>
      <c r="I93" s="539"/>
      <c r="J93" s="539"/>
      <c r="K93" s="539"/>
      <c r="L93" s="539"/>
      <c r="M93" s="539"/>
      <c r="N93" s="299"/>
      <c r="P93" s="308">
        <v>2017</v>
      </c>
      <c r="Q93" s="548">
        <v>25.155000000000001</v>
      </c>
      <c r="R93" s="548">
        <v>21.643000000000001</v>
      </c>
      <c r="S93" s="548">
        <v>39.526000000000003</v>
      </c>
      <c r="T93" s="548">
        <v>30.783000000000001</v>
      </c>
      <c r="U93" s="548">
        <v>35.384</v>
      </c>
      <c r="V93" s="548">
        <v>-3.593</v>
      </c>
      <c r="W93" s="548">
        <v>-8.6039999999999992</v>
      </c>
      <c r="X93" s="548">
        <v>-0.17100000000000001</v>
      </c>
      <c r="Y93" s="548">
        <v>-2.198</v>
      </c>
      <c r="Z93" s="548">
        <v>28.516999999999999</v>
      </c>
      <c r="AA93" s="548">
        <v>31.138000000000002</v>
      </c>
      <c r="AB93" s="548">
        <v>33.715000000000003</v>
      </c>
      <c r="AC93" s="150">
        <f t="shared" si="28"/>
        <v>19.23421506849315</v>
      </c>
      <c r="AE93" s="147">
        <v>2017</v>
      </c>
      <c r="AF93" s="148">
        <f t="shared" si="56"/>
        <v>0</v>
      </c>
      <c r="AG93" s="148">
        <f t="shared" si="57"/>
        <v>0</v>
      </c>
      <c r="AH93" s="148">
        <f t="shared" si="58"/>
        <v>0</v>
      </c>
      <c r="AI93" s="148">
        <f t="shared" si="59"/>
        <v>0</v>
      </c>
      <c r="AJ93" s="148">
        <f t="shared" si="60"/>
        <v>0</v>
      </c>
      <c r="AK93" s="148">
        <f t="shared" si="61"/>
        <v>0</v>
      </c>
      <c r="AL93" s="148">
        <f t="shared" si="62"/>
        <v>0</v>
      </c>
      <c r="AM93" s="148">
        <f t="shared" si="63"/>
        <v>0</v>
      </c>
      <c r="AN93" s="148">
        <f t="shared" si="64"/>
        <v>0</v>
      </c>
      <c r="AO93" s="148">
        <f t="shared" si="65"/>
        <v>0</v>
      </c>
      <c r="AP93" s="148">
        <f t="shared" si="66"/>
        <v>0</v>
      </c>
      <c r="AQ93" s="148">
        <f t="shared" si="67"/>
        <v>0</v>
      </c>
      <c r="AR93" s="150">
        <f t="shared" si="30"/>
        <v>0</v>
      </c>
      <c r="AT93" s="313">
        <v>2017</v>
      </c>
      <c r="AU93" s="314">
        <f t="shared" si="68"/>
        <v>25.155000000000001</v>
      </c>
      <c r="AV93" s="314">
        <f t="shared" si="69"/>
        <v>21.643000000000001</v>
      </c>
      <c r="AW93" s="314">
        <f t="shared" si="70"/>
        <v>39.526000000000003</v>
      </c>
      <c r="AX93" s="314">
        <f t="shared" si="71"/>
        <v>30.783000000000001</v>
      </c>
      <c r="AY93" s="314">
        <f t="shared" si="72"/>
        <v>35.384</v>
      </c>
      <c r="AZ93" s="314">
        <f t="shared" si="73"/>
        <v>0</v>
      </c>
      <c r="BA93" s="314">
        <f t="shared" si="74"/>
        <v>0</v>
      </c>
      <c r="BB93" s="314">
        <f t="shared" si="75"/>
        <v>0</v>
      </c>
      <c r="BC93" s="314">
        <f t="shared" si="76"/>
        <v>0</v>
      </c>
      <c r="BD93" s="314">
        <f t="shared" si="77"/>
        <v>28.516999999999999</v>
      </c>
      <c r="BE93" s="314">
        <f t="shared" si="78"/>
        <v>31.138000000000002</v>
      </c>
      <c r="BF93" s="314">
        <f t="shared" si="79"/>
        <v>33.715000000000003</v>
      </c>
      <c r="BG93" s="315">
        <f t="shared" si="29"/>
        <v>20.44132271689498</v>
      </c>
    </row>
    <row r="94" spans="1:59" x14ac:dyDescent="0.25">
      <c r="A94" s="38">
        <v>2018</v>
      </c>
      <c r="B94" s="541"/>
      <c r="C94" s="542"/>
      <c r="D94" s="542"/>
      <c r="E94" s="542"/>
      <c r="F94" s="542"/>
      <c r="G94" s="542"/>
      <c r="H94" s="542"/>
      <c r="I94" s="542"/>
      <c r="J94" s="542"/>
      <c r="K94" s="542"/>
      <c r="L94" s="542"/>
      <c r="M94" s="542"/>
      <c r="N94" s="303"/>
      <c r="P94" s="311">
        <v>2018</v>
      </c>
      <c r="Q94" s="549">
        <v>30.324999999999999</v>
      </c>
      <c r="R94" s="549">
        <v>35.103000000000002</v>
      </c>
      <c r="S94" s="549">
        <v>39.420999999999999</v>
      </c>
      <c r="T94" s="549">
        <v>24.004999999999999</v>
      </c>
      <c r="U94" s="549">
        <v>25.818000000000001</v>
      </c>
      <c r="V94" s="549">
        <v>23.617000000000001</v>
      </c>
      <c r="W94" s="549">
        <v>6.1369999999999996</v>
      </c>
      <c r="X94" s="549">
        <v>0.81200000000000006</v>
      </c>
      <c r="Y94" s="549">
        <v>1.0589999999999999</v>
      </c>
      <c r="Z94" s="549">
        <v>27.22</v>
      </c>
      <c r="AA94" s="549">
        <v>34.99</v>
      </c>
      <c r="AB94" s="549">
        <v>33.436999999999998</v>
      </c>
      <c r="AC94" s="312">
        <f t="shared" si="28"/>
        <v>23.527541324200911</v>
      </c>
      <c r="AE94" s="147">
        <v>2018</v>
      </c>
      <c r="AF94" s="148">
        <f t="shared" si="56"/>
        <v>0</v>
      </c>
      <c r="AG94" s="148">
        <f t="shared" si="57"/>
        <v>0</v>
      </c>
      <c r="AH94" s="148">
        <f t="shared" si="58"/>
        <v>0</v>
      </c>
      <c r="AI94" s="148">
        <f t="shared" si="59"/>
        <v>0</v>
      </c>
      <c r="AJ94" s="148">
        <f t="shared" si="60"/>
        <v>0</v>
      </c>
      <c r="AK94" s="148">
        <f t="shared" si="61"/>
        <v>0</v>
      </c>
      <c r="AL94" s="148">
        <f t="shared" si="62"/>
        <v>0</v>
      </c>
      <c r="AM94" s="148">
        <f t="shared" si="63"/>
        <v>0</v>
      </c>
      <c r="AN94" s="148">
        <f t="shared" si="64"/>
        <v>0</v>
      </c>
      <c r="AO94" s="148">
        <f t="shared" si="65"/>
        <v>0</v>
      </c>
      <c r="AP94" s="148">
        <f t="shared" si="66"/>
        <v>0</v>
      </c>
      <c r="AQ94" s="148">
        <f t="shared" si="67"/>
        <v>0</v>
      </c>
      <c r="AR94" s="150">
        <f t="shared" si="30"/>
        <v>0</v>
      </c>
      <c r="AT94" s="313">
        <v>2018</v>
      </c>
      <c r="AU94" s="314">
        <f t="shared" si="68"/>
        <v>30.324999999999999</v>
      </c>
      <c r="AV94" s="314">
        <f t="shared" si="69"/>
        <v>35.103000000000002</v>
      </c>
      <c r="AW94" s="314">
        <f t="shared" si="70"/>
        <v>39.420999999999999</v>
      </c>
      <c r="AX94" s="314">
        <f t="shared" si="71"/>
        <v>24.004999999999999</v>
      </c>
      <c r="AY94" s="314">
        <f t="shared" si="72"/>
        <v>25.818000000000001</v>
      </c>
      <c r="AZ94" s="314">
        <f t="shared" si="73"/>
        <v>23.617000000000001</v>
      </c>
      <c r="BA94" s="314">
        <f t="shared" si="74"/>
        <v>6.1369999999999996</v>
      </c>
      <c r="BB94" s="314">
        <f t="shared" si="75"/>
        <v>0.81200000000000006</v>
      </c>
      <c r="BC94" s="314">
        <f t="shared" si="76"/>
        <v>1.0589999999999999</v>
      </c>
      <c r="BD94" s="314">
        <f t="shared" si="77"/>
        <v>27.22</v>
      </c>
      <c r="BE94" s="314">
        <f t="shared" si="78"/>
        <v>34.99</v>
      </c>
      <c r="BF94" s="314">
        <f t="shared" si="79"/>
        <v>33.436999999999998</v>
      </c>
      <c r="BG94" s="315">
        <f t="shared" si="29"/>
        <v>23.527541324200911</v>
      </c>
    </row>
    <row r="95" spans="1:59" x14ac:dyDescent="0.25">
      <c r="B95" s="543"/>
      <c r="C95" s="543"/>
      <c r="D95" s="543"/>
      <c r="E95" s="543"/>
      <c r="F95" s="543"/>
      <c r="G95" s="543"/>
      <c r="H95" s="543"/>
      <c r="I95" s="543"/>
      <c r="J95" s="543"/>
      <c r="K95" s="543"/>
      <c r="L95" s="543"/>
      <c r="M95" s="543"/>
      <c r="Q95" s="543"/>
      <c r="R95" s="543"/>
      <c r="S95" s="543"/>
      <c r="T95" s="543"/>
      <c r="U95" s="543"/>
      <c r="V95" s="543"/>
      <c r="W95" s="543"/>
      <c r="X95" s="543"/>
      <c r="Y95" s="543"/>
      <c r="Z95" s="543"/>
      <c r="AA95" s="543"/>
      <c r="AB95" s="543"/>
      <c r="AE95" s="147"/>
      <c r="AF95" s="157"/>
      <c r="AG95" s="157"/>
      <c r="AH95" s="157"/>
      <c r="AI95" s="157"/>
      <c r="AJ95" s="157"/>
      <c r="AK95" s="157"/>
      <c r="AL95" s="157"/>
      <c r="AM95" s="157"/>
      <c r="AN95" s="157"/>
      <c r="AO95" s="157"/>
      <c r="AP95" s="157"/>
      <c r="AQ95" s="157"/>
      <c r="AR95" s="149"/>
      <c r="AT95" s="147"/>
      <c r="AU95" s="148"/>
      <c r="AV95" s="148"/>
      <c r="AW95" s="148"/>
      <c r="AX95" s="148"/>
      <c r="AY95" s="148"/>
      <c r="AZ95" s="148"/>
      <c r="BA95" s="148"/>
      <c r="BB95" s="148"/>
      <c r="BC95" s="148"/>
      <c r="BD95" s="148"/>
      <c r="BE95" s="148"/>
      <c r="BF95" s="148"/>
      <c r="BG95" s="149"/>
    </row>
    <row r="96" spans="1:59" x14ac:dyDescent="0.25">
      <c r="A96" s="141" t="s">
        <v>240</v>
      </c>
      <c r="B96" s="544"/>
      <c r="C96" s="544"/>
      <c r="D96" s="544"/>
      <c r="E96" s="544"/>
      <c r="F96" s="544"/>
      <c r="G96" s="544"/>
      <c r="H96" s="544"/>
      <c r="I96" s="544"/>
      <c r="J96" s="544"/>
      <c r="K96" s="544"/>
      <c r="L96" s="544"/>
      <c r="M96" s="544"/>
      <c r="N96" s="142"/>
      <c r="P96" s="141" t="s">
        <v>240</v>
      </c>
      <c r="Q96" s="544"/>
      <c r="R96" s="544"/>
      <c r="S96" s="544"/>
      <c r="T96" s="544"/>
      <c r="U96" s="544"/>
      <c r="V96" s="544"/>
      <c r="W96" s="544"/>
      <c r="X96" s="544"/>
      <c r="Y96" s="544"/>
      <c r="Z96" s="544"/>
      <c r="AA96" s="544"/>
      <c r="AB96" s="544"/>
      <c r="AC96" s="142"/>
      <c r="AE96" s="151" t="s">
        <v>240</v>
      </c>
      <c r="AF96" s="152">
        <f t="array" ref="AF96:AQ96">TRANSPOSE('Critical Prices'!M18:M29)</f>
        <v>744</v>
      </c>
      <c r="AG96" s="152">
        <v>721</v>
      </c>
      <c r="AH96" s="152">
        <v>744</v>
      </c>
      <c r="AI96" s="152">
        <v>744</v>
      </c>
      <c r="AJ96" s="152">
        <v>672</v>
      </c>
      <c r="AK96" s="152">
        <v>743</v>
      </c>
      <c r="AL96" s="152">
        <v>720</v>
      </c>
      <c r="AM96" s="152">
        <v>744</v>
      </c>
      <c r="AN96" s="152">
        <v>720</v>
      </c>
      <c r="AO96" s="152">
        <v>744</v>
      </c>
      <c r="AP96" s="152">
        <v>744</v>
      </c>
      <c r="AQ96" s="152">
        <v>720</v>
      </c>
      <c r="AR96" s="161">
        <f>SUM(AF96:AQ96)</f>
        <v>8760</v>
      </c>
      <c r="AT96" s="151" t="s">
        <v>240</v>
      </c>
      <c r="AU96" s="152">
        <f t="shared" ref="AU96:BG96" si="80">AF96</f>
        <v>744</v>
      </c>
      <c r="AV96" s="152">
        <f t="shared" si="80"/>
        <v>721</v>
      </c>
      <c r="AW96" s="152">
        <f t="shared" si="80"/>
        <v>744</v>
      </c>
      <c r="AX96" s="152">
        <f t="shared" si="80"/>
        <v>744</v>
      </c>
      <c r="AY96" s="152">
        <f t="shared" si="80"/>
        <v>672</v>
      </c>
      <c r="AZ96" s="152">
        <f t="shared" si="80"/>
        <v>743</v>
      </c>
      <c r="BA96" s="152">
        <f t="shared" si="80"/>
        <v>720</v>
      </c>
      <c r="BB96" s="152">
        <f t="shared" si="80"/>
        <v>744</v>
      </c>
      <c r="BC96" s="152">
        <f t="shared" si="80"/>
        <v>720</v>
      </c>
      <c r="BD96" s="152">
        <f t="shared" si="80"/>
        <v>744</v>
      </c>
      <c r="BE96" s="152">
        <f t="shared" si="80"/>
        <v>744</v>
      </c>
      <c r="BF96" s="152">
        <f t="shared" si="80"/>
        <v>720</v>
      </c>
      <c r="BG96" s="153">
        <f t="shared" si="80"/>
        <v>8760</v>
      </c>
    </row>
    <row r="97" spans="2:61" x14ac:dyDescent="0.25">
      <c r="B97" s="543"/>
      <c r="C97" s="543"/>
      <c r="D97" s="543"/>
      <c r="E97" s="543"/>
      <c r="F97" s="543"/>
      <c r="G97" s="543"/>
      <c r="H97" s="543"/>
      <c r="I97" s="543"/>
      <c r="J97" s="543"/>
      <c r="K97" s="543"/>
      <c r="L97" s="543"/>
      <c r="M97" s="543"/>
      <c r="Q97" s="543"/>
      <c r="R97" s="543"/>
      <c r="S97" s="543"/>
      <c r="T97" s="543"/>
      <c r="U97" s="543"/>
      <c r="V97" s="543"/>
      <c r="W97" s="543"/>
      <c r="X97" s="543"/>
      <c r="Y97" s="543"/>
      <c r="Z97" s="543"/>
      <c r="AA97" s="543"/>
      <c r="AB97" s="543"/>
    </row>
    <row r="98" spans="2:61" x14ac:dyDescent="0.25">
      <c r="B98" s="543"/>
      <c r="C98" s="543"/>
      <c r="D98" s="543"/>
      <c r="E98" s="543"/>
      <c r="F98" s="543"/>
      <c r="G98" s="543"/>
      <c r="H98" s="543"/>
      <c r="I98" s="543"/>
      <c r="J98" s="543"/>
      <c r="K98" s="543"/>
      <c r="L98" s="543"/>
      <c r="M98" s="545"/>
      <c r="N98" s="1">
        <f>AVERAGE(N5:N84)</f>
        <v>26.432698152111875</v>
      </c>
      <c r="Q98" s="543"/>
      <c r="R98" s="543"/>
      <c r="S98" s="543"/>
      <c r="T98" s="543"/>
      <c r="U98" s="543"/>
      <c r="V98" s="543"/>
      <c r="W98" s="543"/>
      <c r="X98" s="543"/>
      <c r="Y98" s="543"/>
      <c r="Z98" s="543"/>
      <c r="AA98" s="543"/>
      <c r="AB98" s="545"/>
      <c r="AC98" s="1">
        <f>AVERAGE(AC65:AC94)</f>
        <v>26.871476073059359</v>
      </c>
      <c r="AQ98" t="s">
        <v>299</v>
      </c>
      <c r="AR98" s="293">
        <f>AVERAGE(AR5:AR84)</f>
        <v>26.673883819920086</v>
      </c>
      <c r="AT98" s="225"/>
      <c r="AU98" s="226"/>
      <c r="AV98" s="226"/>
      <c r="AW98" s="226"/>
      <c r="AX98" s="226"/>
      <c r="AY98" s="226"/>
      <c r="AZ98" s="226"/>
      <c r="BA98" s="226"/>
      <c r="BB98" s="226"/>
      <c r="BC98" s="226"/>
      <c r="BD98" s="226"/>
      <c r="BE98" s="226"/>
      <c r="BF98" s="226" t="s">
        <v>300</v>
      </c>
      <c r="BG98" s="292">
        <f>AVERAGE(BG65:BG94)</f>
        <v>27.117978569254188</v>
      </c>
      <c r="BH98" s="227"/>
      <c r="BI98" s="226"/>
    </row>
    <row r="99" spans="2:61" x14ac:dyDescent="0.25">
      <c r="B99" s="543"/>
      <c r="C99" s="543"/>
      <c r="D99" s="543"/>
      <c r="E99" s="543"/>
      <c r="F99" s="543"/>
      <c r="G99" s="543"/>
      <c r="H99" s="543"/>
      <c r="I99" s="543"/>
      <c r="J99" s="543"/>
      <c r="K99" s="543"/>
      <c r="L99" s="543"/>
      <c r="M99" s="543"/>
      <c r="Q99" s="543"/>
      <c r="R99" s="543"/>
      <c r="S99" s="543"/>
      <c r="T99" s="543"/>
      <c r="U99" s="543"/>
      <c r="V99" s="543"/>
      <c r="W99" s="543"/>
      <c r="X99" s="543"/>
      <c r="Y99" s="543"/>
      <c r="Z99" s="543"/>
      <c r="AA99" s="543"/>
      <c r="AB99" s="543"/>
      <c r="AT99" s="226"/>
      <c r="AU99" s="228"/>
      <c r="AV99" s="228"/>
      <c r="AW99" s="228"/>
      <c r="AX99" s="228"/>
      <c r="AY99" s="228"/>
      <c r="AZ99" s="228"/>
      <c r="BA99" s="228"/>
      <c r="BB99" s="228"/>
      <c r="BC99" s="228"/>
      <c r="BD99" s="228"/>
      <c r="BE99" s="228"/>
      <c r="BF99" s="228"/>
      <c r="BG99" s="228"/>
      <c r="BH99" s="77"/>
      <c r="BI99" s="226"/>
    </row>
    <row r="100" spans="2:61" x14ac:dyDescent="0.25">
      <c r="B100" s="543"/>
      <c r="C100" s="543"/>
      <c r="D100" s="543"/>
      <c r="E100" s="543"/>
      <c r="F100" s="543"/>
      <c r="G100" s="543"/>
      <c r="H100" s="543"/>
      <c r="I100" s="543"/>
      <c r="J100" s="543"/>
      <c r="K100" s="543"/>
      <c r="L100" s="543"/>
      <c r="M100" s="543"/>
      <c r="Q100" s="543"/>
      <c r="R100" s="543"/>
      <c r="S100" s="543"/>
      <c r="T100" s="543"/>
      <c r="U100" s="543"/>
      <c r="V100" s="543"/>
      <c r="W100" s="543"/>
      <c r="X100" s="543"/>
      <c r="Y100" s="543"/>
      <c r="Z100" s="543"/>
      <c r="AA100" s="543"/>
      <c r="AB100" s="543"/>
      <c r="AT100" s="226"/>
      <c r="AU100" s="228"/>
      <c r="AV100" s="228"/>
      <c r="AW100" s="228"/>
      <c r="AX100" s="228"/>
      <c r="AY100" s="228"/>
      <c r="AZ100" s="228"/>
      <c r="BA100" s="228"/>
      <c r="BB100" s="228"/>
      <c r="BC100" s="228"/>
      <c r="BD100" s="228"/>
      <c r="BE100" s="228"/>
      <c r="BF100" s="228"/>
      <c r="BG100" s="228"/>
      <c r="BH100" s="77"/>
      <c r="BI100" s="226"/>
    </row>
    <row r="101" spans="2:61" x14ac:dyDescent="0.25">
      <c r="B101" s="543"/>
      <c r="C101" s="543"/>
      <c r="D101" s="543"/>
      <c r="E101" s="543"/>
      <c r="F101" s="543"/>
      <c r="G101" s="543"/>
      <c r="H101" s="543"/>
      <c r="I101" s="543"/>
      <c r="J101" s="543"/>
      <c r="K101" s="543"/>
      <c r="L101" s="543"/>
      <c r="M101" s="543"/>
      <c r="Q101" s="543"/>
      <c r="R101" s="543"/>
      <c r="S101" s="543"/>
      <c r="T101" s="543"/>
      <c r="U101" s="543"/>
      <c r="V101" s="543"/>
      <c r="W101" s="543"/>
      <c r="X101" s="543"/>
      <c r="Y101" s="543"/>
      <c r="Z101" s="543"/>
      <c r="AA101" s="543"/>
      <c r="AB101" s="543"/>
      <c r="AT101" s="226"/>
      <c r="AU101" s="228"/>
      <c r="AV101" s="228"/>
      <c r="AW101" s="228"/>
      <c r="AX101" s="228"/>
      <c r="AY101" s="228"/>
      <c r="AZ101" s="228"/>
      <c r="BA101" s="228"/>
      <c r="BB101" s="228"/>
      <c r="BC101" s="228"/>
      <c r="BD101" s="228"/>
      <c r="BE101" s="228"/>
      <c r="BF101" s="228"/>
      <c r="BG101" s="228"/>
      <c r="BH101" s="77"/>
      <c r="BI101" s="226"/>
    </row>
    <row r="102" spans="2:61" x14ac:dyDescent="0.25">
      <c r="B102" s="543"/>
      <c r="C102" s="543"/>
      <c r="D102" s="543"/>
      <c r="E102" s="543"/>
      <c r="F102" s="543"/>
      <c r="G102" s="543"/>
      <c r="H102" s="543"/>
      <c r="I102" s="543"/>
      <c r="J102" s="543"/>
      <c r="K102" s="543"/>
      <c r="L102" s="543"/>
      <c r="M102" s="543"/>
      <c r="Q102" s="543"/>
      <c r="R102" s="543"/>
      <c r="S102" s="543"/>
      <c r="T102" s="543"/>
      <c r="U102" s="543"/>
      <c r="V102" s="543"/>
      <c r="W102" s="543"/>
      <c r="X102" s="543"/>
      <c r="Y102" s="543"/>
      <c r="Z102" s="543"/>
      <c r="AA102" s="543"/>
      <c r="AB102" s="543"/>
      <c r="AT102" s="226"/>
      <c r="AU102" s="228"/>
      <c r="AV102" s="228"/>
      <c r="AW102" s="228"/>
      <c r="AX102" s="228"/>
      <c r="AY102" s="228"/>
      <c r="AZ102" s="228"/>
      <c r="BA102" s="228"/>
      <c r="BB102" s="228"/>
      <c r="BC102" s="228"/>
      <c r="BD102" s="228"/>
      <c r="BE102" s="228"/>
      <c r="BF102" s="228"/>
      <c r="BG102" s="228"/>
      <c r="BH102" s="77"/>
      <c r="BI102" s="226"/>
    </row>
    <row r="103" spans="2:61" x14ac:dyDescent="0.25">
      <c r="B103" s="543"/>
      <c r="C103" s="543"/>
      <c r="D103" s="543"/>
      <c r="E103" s="543"/>
      <c r="F103" s="543"/>
      <c r="G103" s="543"/>
      <c r="H103" s="543"/>
      <c r="I103" s="543"/>
      <c r="J103" s="543"/>
      <c r="K103" s="543"/>
      <c r="L103" s="543"/>
      <c r="M103" s="543"/>
      <c r="Q103" s="543"/>
      <c r="R103" s="543"/>
      <c r="S103" s="543"/>
      <c r="T103" s="543"/>
      <c r="U103" s="543"/>
      <c r="V103" s="543"/>
      <c r="W103" s="543"/>
      <c r="X103" s="543"/>
      <c r="Y103" s="543"/>
      <c r="Z103" s="543"/>
      <c r="AA103" s="543"/>
      <c r="AB103" s="543"/>
      <c r="AT103" s="226"/>
      <c r="AU103" s="228"/>
      <c r="AV103" s="228"/>
      <c r="AW103" s="228"/>
      <c r="AX103" s="228"/>
      <c r="AY103" s="228"/>
      <c r="AZ103" s="228"/>
      <c r="BA103" s="228"/>
      <c r="BB103" s="228"/>
      <c r="BC103" s="228"/>
      <c r="BD103" s="228"/>
      <c r="BE103" s="228"/>
      <c r="BF103" s="228"/>
      <c r="BG103" s="228"/>
      <c r="BH103" s="77"/>
      <c r="BI103" s="226"/>
    </row>
    <row r="104" spans="2:61" x14ac:dyDescent="0.25">
      <c r="B104" s="543"/>
      <c r="C104" s="543"/>
      <c r="D104" s="543"/>
      <c r="E104" s="543"/>
      <c r="F104" s="543"/>
      <c r="G104" s="543"/>
      <c r="H104" s="543"/>
      <c r="I104" s="543"/>
      <c r="J104" s="543"/>
      <c r="K104" s="543"/>
      <c r="L104" s="543"/>
      <c r="M104" s="543"/>
      <c r="Q104" s="543"/>
      <c r="R104" s="543"/>
      <c r="S104" s="543"/>
      <c r="T104" s="543"/>
      <c r="U104" s="543"/>
      <c r="V104" s="543"/>
      <c r="W104" s="543"/>
      <c r="X104" s="543"/>
      <c r="Y104" s="543"/>
      <c r="Z104" s="543"/>
      <c r="AA104" s="543"/>
      <c r="AB104" s="543"/>
      <c r="AT104" s="226"/>
      <c r="AU104" s="228"/>
      <c r="AV104" s="228"/>
      <c r="AW104" s="228"/>
      <c r="AX104" s="228"/>
      <c r="AY104" s="228"/>
      <c r="AZ104" s="228"/>
      <c r="BA104" s="228"/>
      <c r="BB104" s="228"/>
      <c r="BC104" s="228"/>
      <c r="BD104" s="228"/>
      <c r="BE104" s="228"/>
      <c r="BF104" s="228"/>
      <c r="BG104" s="228"/>
      <c r="BH104" s="77"/>
      <c r="BI104" s="226"/>
    </row>
    <row r="105" spans="2:61" x14ac:dyDescent="0.25">
      <c r="B105" s="543"/>
      <c r="C105" s="543"/>
      <c r="D105" s="543"/>
      <c r="E105" s="543"/>
      <c r="F105" s="543"/>
      <c r="G105" s="543"/>
      <c r="H105" s="543"/>
      <c r="I105" s="543"/>
      <c r="J105" s="543"/>
      <c r="K105" s="543"/>
      <c r="L105" s="543"/>
      <c r="M105" s="543"/>
      <c r="Q105" s="543"/>
      <c r="R105" s="543"/>
      <c r="S105" s="543"/>
      <c r="T105" s="543"/>
      <c r="U105" s="543"/>
      <c r="V105" s="543"/>
      <c r="W105" s="543"/>
      <c r="X105" s="543"/>
      <c r="Y105" s="543"/>
      <c r="Z105" s="543"/>
      <c r="AA105" s="543"/>
      <c r="AB105" s="543"/>
      <c r="AT105" s="226"/>
      <c r="AU105" s="228"/>
      <c r="AV105" s="228"/>
      <c r="AW105" s="228"/>
      <c r="AX105" s="228"/>
      <c r="AY105" s="228"/>
      <c r="AZ105" s="228"/>
      <c r="BA105" s="228"/>
      <c r="BB105" s="228"/>
      <c r="BC105" s="228"/>
      <c r="BD105" s="228"/>
      <c r="BE105" s="228"/>
      <c r="BF105" s="228"/>
      <c r="BG105" s="228"/>
      <c r="BH105" s="77"/>
      <c r="BI105" s="226"/>
    </row>
    <row r="106" spans="2:61" x14ac:dyDescent="0.25">
      <c r="B106" s="543"/>
      <c r="C106" s="543"/>
      <c r="D106" s="543"/>
      <c r="E106" s="543"/>
      <c r="F106" s="543"/>
      <c r="G106" s="543"/>
      <c r="H106" s="543"/>
      <c r="I106" s="543"/>
      <c r="J106" s="543"/>
      <c r="K106" s="543"/>
      <c r="L106" s="543"/>
      <c r="M106" s="543"/>
      <c r="Q106" s="543"/>
      <c r="R106" s="543"/>
      <c r="S106" s="543"/>
      <c r="T106" s="543"/>
      <c r="U106" s="543"/>
      <c r="V106" s="543"/>
      <c r="W106" s="543"/>
      <c r="X106" s="543"/>
      <c r="Y106" s="543"/>
      <c r="Z106" s="543"/>
      <c r="AA106" s="543"/>
      <c r="AB106" s="543"/>
      <c r="AT106" s="226"/>
      <c r="AU106" s="228"/>
      <c r="AV106" s="228"/>
      <c r="AW106" s="228"/>
      <c r="AX106" s="228"/>
      <c r="AY106" s="228"/>
      <c r="AZ106" s="228"/>
      <c r="BA106" s="228"/>
      <c r="BB106" s="228"/>
      <c r="BC106" s="228"/>
      <c r="BD106" s="228"/>
      <c r="BE106" s="228"/>
      <c r="BF106" s="228"/>
      <c r="BG106" s="228"/>
      <c r="BH106" s="77"/>
      <c r="BI106" s="226"/>
    </row>
    <row r="107" spans="2:61" x14ac:dyDescent="0.25">
      <c r="B107" s="543"/>
      <c r="C107" s="543"/>
      <c r="D107" s="543"/>
      <c r="E107" s="543"/>
      <c r="F107" s="543"/>
      <c r="G107" s="543"/>
      <c r="H107" s="543"/>
      <c r="I107" s="543"/>
      <c r="J107" s="543"/>
      <c r="K107" s="543"/>
      <c r="L107" s="543"/>
      <c r="M107" s="543"/>
      <c r="Q107" s="543"/>
      <c r="R107" s="543"/>
      <c r="S107" s="543"/>
      <c r="T107" s="543"/>
      <c r="U107" s="543"/>
      <c r="V107" s="543"/>
      <c r="W107" s="543"/>
      <c r="X107" s="543"/>
      <c r="Y107" s="543"/>
      <c r="Z107" s="543"/>
      <c r="AA107" s="543"/>
      <c r="AB107" s="543"/>
      <c r="AT107" s="226"/>
      <c r="AU107" s="228"/>
      <c r="AV107" s="228"/>
      <c r="AW107" s="228"/>
      <c r="AX107" s="228"/>
      <c r="AY107" s="228"/>
      <c r="AZ107" s="228"/>
      <c r="BA107" s="228"/>
      <c r="BB107" s="228"/>
      <c r="BC107" s="228"/>
      <c r="BD107" s="228"/>
      <c r="BE107" s="228"/>
      <c r="BF107" s="228"/>
      <c r="BG107" s="228"/>
      <c r="BH107" s="77"/>
      <c r="BI107" s="226"/>
    </row>
    <row r="108" spans="2:61" x14ac:dyDescent="0.25">
      <c r="B108" s="543"/>
      <c r="C108" s="543"/>
      <c r="D108" s="543"/>
      <c r="E108" s="543"/>
      <c r="F108" s="543"/>
      <c r="G108" s="543"/>
      <c r="H108" s="543"/>
      <c r="I108" s="543"/>
      <c r="J108" s="543"/>
      <c r="K108" s="543"/>
      <c r="L108" s="543"/>
      <c r="M108" s="543"/>
      <c r="Q108" s="543"/>
      <c r="R108" s="543"/>
      <c r="S108" s="543"/>
      <c r="T108" s="543"/>
      <c r="U108" s="543"/>
      <c r="V108" s="543"/>
      <c r="W108" s="543"/>
      <c r="X108" s="543"/>
      <c r="Y108" s="543"/>
      <c r="Z108" s="543"/>
      <c r="AA108" s="543"/>
      <c r="AB108" s="543"/>
      <c r="AT108" s="226"/>
      <c r="AU108" s="228"/>
      <c r="AV108" s="228"/>
      <c r="AW108" s="228"/>
      <c r="AX108" s="228"/>
      <c r="AY108" s="228"/>
      <c r="AZ108" s="228"/>
      <c r="BA108" s="228"/>
      <c r="BB108" s="228"/>
      <c r="BC108" s="228"/>
      <c r="BD108" s="228"/>
      <c r="BE108" s="228"/>
      <c r="BF108" s="228"/>
      <c r="BG108" s="228"/>
      <c r="BH108" s="77"/>
      <c r="BI108" s="226"/>
    </row>
    <row r="109" spans="2:61" x14ac:dyDescent="0.25">
      <c r="B109" s="543"/>
      <c r="C109" s="543"/>
      <c r="D109" s="543"/>
      <c r="E109" s="543"/>
      <c r="F109" s="543"/>
      <c r="G109" s="543"/>
      <c r="H109" s="543"/>
      <c r="I109" s="543"/>
      <c r="J109" s="543"/>
      <c r="K109" s="543"/>
      <c r="L109" s="543"/>
      <c r="M109" s="543"/>
      <c r="Q109" s="543"/>
      <c r="R109" s="543"/>
      <c r="S109" s="543"/>
      <c r="T109" s="543"/>
      <c r="U109" s="543"/>
      <c r="V109" s="543"/>
      <c r="W109" s="543"/>
      <c r="X109" s="543"/>
      <c r="Y109" s="543"/>
      <c r="Z109" s="543"/>
      <c r="AA109" s="543"/>
      <c r="AB109" s="543"/>
      <c r="AT109" s="226"/>
      <c r="AU109" s="226"/>
      <c r="AV109" s="226"/>
      <c r="AW109" s="226"/>
      <c r="AX109" s="226"/>
      <c r="AY109" s="226"/>
      <c r="AZ109" s="226"/>
      <c r="BA109" s="226"/>
      <c r="BB109" s="226"/>
      <c r="BC109" s="226"/>
      <c r="BD109" s="226"/>
      <c r="BE109" s="226"/>
      <c r="BF109" s="226"/>
      <c r="BG109" s="229"/>
      <c r="BH109" s="226"/>
      <c r="BI109" s="226"/>
    </row>
    <row r="110" spans="2:61" x14ac:dyDescent="0.25">
      <c r="B110" s="543"/>
      <c r="C110" s="543"/>
      <c r="D110" s="543"/>
      <c r="E110" s="543"/>
      <c r="F110" s="543"/>
      <c r="G110" s="543"/>
      <c r="H110" s="543"/>
      <c r="I110" s="543"/>
      <c r="J110" s="543"/>
      <c r="K110" s="543"/>
      <c r="L110" s="543"/>
      <c r="M110" s="543"/>
      <c r="Q110" s="543"/>
      <c r="R110" s="543"/>
      <c r="S110" s="543"/>
      <c r="T110" s="543"/>
      <c r="U110" s="543"/>
      <c r="V110" s="543"/>
      <c r="W110" s="543"/>
      <c r="X110" s="543"/>
      <c r="Y110" s="543"/>
      <c r="Z110" s="543"/>
      <c r="AA110" s="543"/>
      <c r="AB110" s="543"/>
    </row>
    <row r="111" spans="2:61" x14ac:dyDescent="0.25">
      <c r="B111" s="543"/>
      <c r="C111" s="543"/>
      <c r="D111" s="543"/>
      <c r="E111" s="543"/>
      <c r="F111" s="543"/>
      <c r="G111" s="543"/>
      <c r="H111" s="543"/>
      <c r="I111" s="543"/>
      <c r="J111" s="543"/>
      <c r="K111" s="543"/>
      <c r="L111" s="543"/>
      <c r="M111" s="543"/>
      <c r="Q111" s="543"/>
      <c r="R111" s="543"/>
      <c r="S111" s="543"/>
      <c r="T111" s="543"/>
      <c r="U111" s="543"/>
      <c r="V111" s="543"/>
      <c r="W111" s="543"/>
      <c r="X111" s="543"/>
      <c r="Y111" s="543"/>
      <c r="Z111" s="543"/>
      <c r="AA111" s="543"/>
      <c r="AB111" s="543"/>
    </row>
    <row r="112" spans="2:61" x14ac:dyDescent="0.25">
      <c r="B112" s="543"/>
      <c r="C112" s="543"/>
      <c r="D112" s="543"/>
      <c r="E112" s="543"/>
      <c r="F112" s="543"/>
      <c r="G112" s="543"/>
      <c r="H112" s="543"/>
      <c r="I112" s="543"/>
      <c r="J112" s="543"/>
      <c r="K112" s="543"/>
      <c r="L112" s="543"/>
      <c r="M112" s="543"/>
      <c r="Q112" s="543"/>
      <c r="R112" s="543"/>
      <c r="S112" s="543"/>
      <c r="T112" s="543"/>
      <c r="U112" s="543"/>
      <c r="V112" s="543"/>
      <c r="W112" s="543"/>
      <c r="X112" s="543"/>
      <c r="Y112" s="543"/>
      <c r="Z112" s="543"/>
      <c r="AA112" s="543"/>
      <c r="AB112" s="543"/>
    </row>
    <row r="113" spans="2:28" x14ac:dyDescent="0.25">
      <c r="B113" s="543"/>
      <c r="C113" s="543"/>
      <c r="D113" s="543"/>
      <c r="E113" s="543"/>
      <c r="F113" s="543"/>
      <c r="G113" s="543"/>
      <c r="H113" s="543"/>
      <c r="I113" s="543"/>
      <c r="J113" s="543"/>
      <c r="K113" s="543"/>
      <c r="L113" s="543"/>
      <c r="M113" s="543"/>
      <c r="Q113" s="543"/>
      <c r="R113" s="543"/>
      <c r="S113" s="543"/>
      <c r="T113" s="543"/>
      <c r="U113" s="543"/>
      <c r="V113" s="543"/>
      <c r="W113" s="543"/>
      <c r="X113" s="543"/>
      <c r="Y113" s="543"/>
      <c r="Z113" s="543"/>
      <c r="AA113" s="543"/>
      <c r="AB113" s="543"/>
    </row>
    <row r="114" spans="2:28" x14ac:dyDescent="0.25">
      <c r="B114" s="543"/>
      <c r="C114" s="543"/>
      <c r="D114" s="543"/>
      <c r="E114" s="543"/>
      <c r="F114" s="543"/>
      <c r="G114" s="543"/>
      <c r="H114" s="543"/>
      <c r="I114" s="543"/>
      <c r="J114" s="543"/>
      <c r="K114" s="543"/>
      <c r="L114" s="543"/>
      <c r="M114" s="543"/>
      <c r="Q114" s="543"/>
      <c r="R114" s="543"/>
      <c r="S114" s="543"/>
      <c r="T114" s="543"/>
      <c r="U114" s="543"/>
      <c r="V114" s="543"/>
      <c r="W114" s="543"/>
      <c r="X114" s="543"/>
      <c r="Y114" s="543"/>
      <c r="Z114" s="543"/>
      <c r="AA114" s="543"/>
      <c r="AB114" s="543"/>
    </row>
    <row r="115" spans="2:28" x14ac:dyDescent="0.25">
      <c r="B115" s="543"/>
      <c r="C115" s="543"/>
      <c r="D115" s="543"/>
      <c r="E115" s="543"/>
      <c r="F115" s="543"/>
      <c r="G115" s="543"/>
      <c r="H115" s="543"/>
      <c r="I115" s="543"/>
      <c r="J115" s="543"/>
      <c r="K115" s="543"/>
      <c r="L115" s="543"/>
      <c r="M115" s="543"/>
      <c r="Q115" s="543"/>
      <c r="R115" s="543"/>
      <c r="S115" s="543"/>
      <c r="T115" s="543"/>
      <c r="U115" s="543"/>
      <c r="V115" s="543"/>
      <c r="W115" s="543"/>
      <c r="X115" s="543"/>
      <c r="Y115" s="543"/>
      <c r="Z115" s="543"/>
      <c r="AA115" s="543"/>
      <c r="AB115" s="543"/>
    </row>
    <row r="116" spans="2:28" x14ac:dyDescent="0.25">
      <c r="B116" s="543"/>
      <c r="C116" s="543"/>
      <c r="D116" s="543"/>
      <c r="E116" s="543"/>
      <c r="F116" s="543"/>
      <c r="G116" s="543"/>
      <c r="H116" s="543"/>
      <c r="I116" s="543"/>
      <c r="J116" s="543"/>
      <c r="K116" s="543"/>
      <c r="L116" s="543"/>
      <c r="M116" s="543"/>
      <c r="Q116" s="543"/>
      <c r="R116" s="543"/>
      <c r="S116" s="543"/>
      <c r="T116" s="543"/>
      <c r="U116" s="543"/>
      <c r="V116" s="543"/>
      <c r="W116" s="543"/>
      <c r="X116" s="543"/>
      <c r="Y116" s="543"/>
      <c r="Z116" s="543"/>
      <c r="AA116" s="543"/>
      <c r="AB116" s="543"/>
    </row>
    <row r="117" spans="2:28" x14ac:dyDescent="0.25">
      <c r="B117" s="543"/>
      <c r="C117" s="543"/>
      <c r="D117" s="543"/>
      <c r="E117" s="543"/>
      <c r="F117" s="543"/>
      <c r="G117" s="543"/>
      <c r="H117" s="543"/>
      <c r="I117" s="543"/>
      <c r="J117" s="543"/>
      <c r="K117" s="543"/>
      <c r="L117" s="543"/>
      <c r="M117" s="543"/>
      <c r="Q117" s="543"/>
      <c r="R117" s="543"/>
      <c r="S117" s="543"/>
      <c r="T117" s="543"/>
      <c r="U117" s="543"/>
      <c r="V117" s="543"/>
      <c r="W117" s="543"/>
      <c r="X117" s="543"/>
      <c r="Y117" s="543"/>
      <c r="Z117" s="543"/>
      <c r="AA117" s="543"/>
      <c r="AB117" s="543"/>
    </row>
    <row r="118" spans="2:28" x14ac:dyDescent="0.25">
      <c r="B118" s="543"/>
      <c r="C118" s="543"/>
      <c r="D118" s="543"/>
      <c r="E118" s="543"/>
      <c r="F118" s="543"/>
      <c r="G118" s="543"/>
      <c r="H118" s="543"/>
      <c r="I118" s="543"/>
      <c r="J118" s="543"/>
      <c r="K118" s="543"/>
      <c r="L118" s="543"/>
      <c r="M118" s="543"/>
      <c r="Q118" s="543"/>
      <c r="R118" s="543"/>
      <c r="S118" s="543"/>
      <c r="T118" s="543"/>
      <c r="U118" s="543"/>
      <c r="V118" s="543"/>
      <c r="W118" s="543"/>
      <c r="X118" s="543"/>
      <c r="Y118" s="543"/>
      <c r="Z118" s="543"/>
      <c r="AA118" s="543"/>
      <c r="AB118" s="543"/>
    </row>
    <row r="119" spans="2:28" x14ac:dyDescent="0.25">
      <c r="B119" s="543"/>
      <c r="C119" s="543"/>
      <c r="D119" s="543"/>
      <c r="E119" s="543"/>
      <c r="F119" s="543"/>
      <c r="G119" s="543"/>
      <c r="H119" s="543"/>
      <c r="I119" s="543"/>
      <c r="J119" s="543"/>
      <c r="K119" s="543"/>
      <c r="L119" s="543"/>
      <c r="M119" s="543"/>
      <c r="Q119" s="543"/>
      <c r="R119" s="543"/>
      <c r="S119" s="543"/>
      <c r="T119" s="543"/>
      <c r="U119" s="543"/>
      <c r="V119" s="543"/>
      <c r="W119" s="543"/>
      <c r="X119" s="543"/>
      <c r="Y119" s="543"/>
      <c r="Z119" s="543"/>
      <c r="AA119" s="543"/>
      <c r="AB119" s="543"/>
    </row>
    <row r="120" spans="2:28" x14ac:dyDescent="0.25">
      <c r="B120" s="543"/>
      <c r="C120" s="543"/>
      <c r="D120" s="543"/>
      <c r="E120" s="543"/>
      <c r="F120" s="543"/>
      <c r="G120" s="543"/>
      <c r="H120" s="543"/>
      <c r="I120" s="543"/>
      <c r="J120" s="543"/>
      <c r="K120" s="543"/>
      <c r="L120" s="543"/>
      <c r="M120" s="543"/>
      <c r="Q120" s="543"/>
      <c r="R120" s="543"/>
      <c r="S120" s="543"/>
      <c r="T120" s="543"/>
      <c r="U120" s="543"/>
      <c r="V120" s="543"/>
      <c r="W120" s="543"/>
      <c r="X120" s="543"/>
      <c r="Y120" s="543"/>
      <c r="Z120" s="543"/>
      <c r="AA120" s="543"/>
      <c r="AB120" s="543"/>
    </row>
    <row r="121" spans="2:28" x14ac:dyDescent="0.25">
      <c r="B121" s="543"/>
      <c r="C121" s="543"/>
      <c r="D121" s="543"/>
      <c r="E121" s="543"/>
      <c r="F121" s="543"/>
      <c r="G121" s="543"/>
      <c r="H121" s="543"/>
      <c r="I121" s="543"/>
      <c r="J121" s="543"/>
      <c r="K121" s="543"/>
      <c r="L121" s="543"/>
      <c r="M121" s="543"/>
      <c r="Q121" s="543"/>
      <c r="R121" s="543"/>
      <c r="S121" s="543"/>
      <c r="T121" s="543"/>
      <c r="U121" s="543"/>
      <c r="V121" s="543"/>
      <c r="W121" s="543"/>
      <c r="X121" s="543"/>
      <c r="Y121" s="543"/>
      <c r="Z121" s="543"/>
      <c r="AA121" s="543"/>
      <c r="AB121" s="543"/>
    </row>
    <row r="122" spans="2:28" x14ac:dyDescent="0.25">
      <c r="B122" s="543"/>
      <c r="C122" s="543"/>
      <c r="D122" s="543"/>
      <c r="E122" s="543"/>
      <c r="F122" s="543"/>
      <c r="G122" s="543"/>
      <c r="H122" s="543"/>
      <c r="I122" s="543"/>
      <c r="J122" s="543"/>
      <c r="K122" s="543"/>
      <c r="L122" s="543"/>
      <c r="M122" s="543"/>
      <c r="Q122" s="543"/>
      <c r="R122" s="543"/>
      <c r="S122" s="543"/>
      <c r="T122" s="543"/>
      <c r="U122" s="543"/>
      <c r="V122" s="543"/>
      <c r="W122" s="543"/>
      <c r="X122" s="543"/>
      <c r="Y122" s="543"/>
      <c r="Z122" s="543"/>
      <c r="AA122" s="543"/>
      <c r="AB122" s="543"/>
    </row>
    <row r="123" spans="2:28" x14ac:dyDescent="0.25">
      <c r="B123" s="543"/>
      <c r="C123" s="543"/>
      <c r="D123" s="543"/>
      <c r="E123" s="543"/>
      <c r="F123" s="543"/>
      <c r="G123" s="543"/>
      <c r="H123" s="543"/>
      <c r="I123" s="543"/>
      <c r="J123" s="543"/>
      <c r="K123" s="543"/>
      <c r="L123" s="543"/>
      <c r="M123" s="543"/>
      <c r="Q123" s="543"/>
      <c r="R123" s="543"/>
      <c r="S123" s="543"/>
      <c r="T123" s="543"/>
      <c r="U123" s="543"/>
      <c r="V123" s="543"/>
      <c r="W123" s="543"/>
      <c r="X123" s="543"/>
      <c r="Y123" s="543"/>
      <c r="Z123" s="543"/>
      <c r="AA123" s="543"/>
      <c r="AB123" s="543"/>
    </row>
    <row r="124" spans="2:28" x14ac:dyDescent="0.25">
      <c r="B124" s="543"/>
      <c r="C124" s="543"/>
      <c r="D124" s="543"/>
      <c r="E124" s="543"/>
      <c r="F124" s="543"/>
      <c r="G124" s="543"/>
      <c r="H124" s="543"/>
      <c r="I124" s="543"/>
      <c r="J124" s="543"/>
      <c r="K124" s="543"/>
      <c r="L124" s="543"/>
      <c r="M124" s="543"/>
      <c r="Q124" s="543"/>
      <c r="R124" s="543"/>
      <c r="S124" s="543"/>
      <c r="T124" s="543"/>
      <c r="U124" s="543"/>
      <c r="V124" s="543"/>
      <c r="W124" s="543"/>
      <c r="X124" s="543"/>
      <c r="Y124" s="543"/>
      <c r="Z124" s="543"/>
      <c r="AA124" s="543"/>
      <c r="AB124" s="543"/>
    </row>
    <row r="125" spans="2:28" x14ac:dyDescent="0.25">
      <c r="B125" s="543"/>
      <c r="C125" s="543"/>
      <c r="D125" s="543"/>
      <c r="E125" s="543"/>
      <c r="F125" s="543"/>
      <c r="G125" s="543"/>
      <c r="H125" s="543"/>
      <c r="I125" s="543"/>
      <c r="J125" s="543"/>
      <c r="K125" s="543"/>
      <c r="L125" s="543"/>
      <c r="M125" s="543"/>
      <c r="Q125" s="543"/>
      <c r="R125" s="543"/>
      <c r="S125" s="543"/>
      <c r="T125" s="543"/>
      <c r="U125" s="543"/>
      <c r="V125" s="543"/>
      <c r="W125" s="543"/>
      <c r="X125" s="543"/>
      <c r="Y125" s="543"/>
      <c r="Z125" s="543"/>
      <c r="AA125" s="543"/>
      <c r="AB125" s="543"/>
    </row>
    <row r="126" spans="2:28" x14ac:dyDescent="0.25">
      <c r="B126" s="543"/>
      <c r="C126" s="543"/>
      <c r="D126" s="543"/>
      <c r="E126" s="543"/>
      <c r="F126" s="543"/>
      <c r="G126" s="543"/>
      <c r="H126" s="543"/>
      <c r="I126" s="543"/>
      <c r="J126" s="543"/>
      <c r="K126" s="543"/>
      <c r="L126" s="543"/>
      <c r="M126" s="543"/>
      <c r="Q126" s="543"/>
      <c r="R126" s="543"/>
      <c r="S126" s="543"/>
      <c r="T126" s="543"/>
      <c r="U126" s="543"/>
      <c r="V126" s="543"/>
      <c r="W126" s="543"/>
      <c r="X126" s="543"/>
      <c r="Y126" s="543"/>
      <c r="Z126" s="543"/>
      <c r="AA126" s="543"/>
      <c r="AB126" s="543"/>
    </row>
    <row r="127" spans="2:28" x14ac:dyDescent="0.25">
      <c r="B127" s="543"/>
      <c r="C127" s="543"/>
      <c r="D127" s="543"/>
      <c r="E127" s="543"/>
      <c r="F127" s="543"/>
      <c r="G127" s="543"/>
      <c r="H127" s="543"/>
      <c r="I127" s="543"/>
      <c r="J127" s="543"/>
      <c r="K127" s="543"/>
      <c r="L127" s="543"/>
      <c r="M127" s="543"/>
      <c r="Q127" s="543"/>
      <c r="R127" s="543"/>
      <c r="S127" s="543"/>
      <c r="T127" s="543"/>
      <c r="U127" s="543"/>
      <c r="V127" s="543"/>
      <c r="W127" s="543"/>
      <c r="X127" s="543"/>
      <c r="Y127" s="543"/>
      <c r="Z127" s="543"/>
      <c r="AA127" s="543"/>
      <c r="AB127" s="543"/>
    </row>
    <row r="128" spans="2:28" x14ac:dyDescent="0.25">
      <c r="B128" s="543"/>
      <c r="C128" s="543"/>
      <c r="D128" s="543"/>
      <c r="E128" s="543"/>
      <c r="F128" s="543"/>
      <c r="G128" s="543"/>
      <c r="H128" s="543"/>
      <c r="I128" s="543"/>
      <c r="J128" s="543"/>
      <c r="K128" s="543"/>
      <c r="L128" s="543"/>
      <c r="M128" s="543"/>
      <c r="Q128" s="543"/>
      <c r="R128" s="543"/>
      <c r="S128" s="543"/>
      <c r="T128" s="543"/>
      <c r="U128" s="543"/>
      <c r="V128" s="543"/>
      <c r="W128" s="543"/>
      <c r="X128" s="543"/>
      <c r="Y128" s="543"/>
      <c r="Z128" s="543"/>
      <c r="AA128" s="543"/>
      <c r="AB128" s="543"/>
    </row>
    <row r="129" spans="2:28" x14ac:dyDescent="0.25">
      <c r="B129" s="543"/>
      <c r="C129" s="543"/>
      <c r="D129" s="543"/>
      <c r="E129" s="543"/>
      <c r="F129" s="543"/>
      <c r="G129" s="543"/>
      <c r="H129" s="543"/>
      <c r="I129" s="543"/>
      <c r="J129" s="543"/>
      <c r="K129" s="543"/>
      <c r="L129" s="543"/>
      <c r="M129" s="543"/>
      <c r="Q129" s="543"/>
      <c r="R129" s="543"/>
      <c r="S129" s="543"/>
      <c r="T129" s="543"/>
      <c r="U129" s="543"/>
      <c r="V129" s="543"/>
      <c r="W129" s="543"/>
      <c r="X129" s="543"/>
      <c r="Y129" s="543"/>
      <c r="Z129" s="543"/>
      <c r="AA129" s="543"/>
      <c r="AB129" s="543"/>
    </row>
    <row r="130" spans="2:28" x14ac:dyDescent="0.25">
      <c r="B130" s="543"/>
      <c r="C130" s="543"/>
      <c r="D130" s="543"/>
      <c r="E130" s="543"/>
      <c r="F130" s="543"/>
      <c r="G130" s="543"/>
      <c r="H130" s="543"/>
      <c r="I130" s="543"/>
      <c r="J130" s="543"/>
      <c r="K130" s="543"/>
      <c r="L130" s="543"/>
      <c r="M130" s="543"/>
      <c r="Q130" s="543"/>
      <c r="R130" s="543"/>
      <c r="S130" s="543"/>
      <c r="T130" s="543"/>
      <c r="U130" s="543"/>
      <c r="V130" s="543"/>
      <c r="W130" s="543"/>
      <c r="X130" s="543"/>
      <c r="Y130" s="543"/>
      <c r="Z130" s="543"/>
      <c r="AA130" s="543"/>
      <c r="AB130" s="543"/>
    </row>
    <row r="131" spans="2:28" x14ac:dyDescent="0.25">
      <c r="B131" s="543"/>
      <c r="C131" s="543"/>
      <c r="D131" s="543"/>
      <c r="E131" s="543"/>
      <c r="F131" s="543"/>
      <c r="G131" s="543"/>
      <c r="H131" s="543"/>
      <c r="I131" s="543"/>
      <c r="J131" s="543"/>
      <c r="K131" s="543"/>
      <c r="L131" s="543"/>
      <c r="M131" s="543"/>
      <c r="Q131" s="543"/>
      <c r="R131" s="543"/>
      <c r="S131" s="543"/>
      <c r="T131" s="543"/>
      <c r="U131" s="543"/>
      <c r="V131" s="543"/>
      <c r="W131" s="543"/>
      <c r="X131" s="543"/>
      <c r="Y131" s="543"/>
      <c r="Z131" s="543"/>
      <c r="AA131" s="543"/>
      <c r="AB131" s="543"/>
    </row>
    <row r="132" spans="2:28" x14ac:dyDescent="0.25">
      <c r="B132" s="543"/>
      <c r="C132" s="543"/>
      <c r="D132" s="543"/>
      <c r="E132" s="543"/>
      <c r="F132" s="543"/>
      <c r="G132" s="543"/>
      <c r="H132" s="543"/>
      <c r="I132" s="543"/>
      <c r="J132" s="543"/>
      <c r="K132" s="543"/>
      <c r="L132" s="543"/>
      <c r="M132" s="543"/>
      <c r="Q132" s="543"/>
      <c r="R132" s="543"/>
      <c r="S132" s="543"/>
      <c r="T132" s="543"/>
      <c r="U132" s="543"/>
      <c r="V132" s="543"/>
      <c r="W132" s="543"/>
      <c r="X132" s="543"/>
      <c r="Y132" s="543"/>
      <c r="Z132" s="543"/>
      <c r="AA132" s="543"/>
      <c r="AB132" s="543"/>
    </row>
    <row r="133" spans="2:28" x14ac:dyDescent="0.25">
      <c r="B133" s="543"/>
      <c r="C133" s="543"/>
      <c r="D133" s="543"/>
      <c r="E133" s="543"/>
      <c r="F133" s="543"/>
      <c r="G133" s="543"/>
      <c r="H133" s="543"/>
      <c r="I133" s="543"/>
      <c r="J133" s="543"/>
      <c r="K133" s="543"/>
      <c r="L133" s="543"/>
      <c r="M133" s="543"/>
      <c r="Q133" s="543"/>
      <c r="R133" s="543"/>
      <c r="S133" s="543"/>
      <c r="T133" s="543"/>
      <c r="U133" s="543"/>
      <c r="V133" s="543"/>
      <c r="W133" s="543"/>
      <c r="X133" s="543"/>
      <c r="Y133" s="543"/>
      <c r="Z133" s="543"/>
      <c r="AA133" s="543"/>
      <c r="AB133" s="543"/>
    </row>
    <row r="134" spans="2:28" x14ac:dyDescent="0.25">
      <c r="B134" s="543"/>
      <c r="C134" s="543"/>
      <c r="D134" s="543"/>
      <c r="E134" s="543"/>
      <c r="F134" s="543"/>
      <c r="G134" s="543"/>
      <c r="H134" s="543"/>
      <c r="I134" s="543"/>
      <c r="J134" s="543"/>
      <c r="K134" s="543"/>
      <c r="L134" s="543"/>
      <c r="M134" s="543"/>
      <c r="Q134" s="543"/>
      <c r="R134" s="543"/>
      <c r="S134" s="543"/>
      <c r="T134" s="543"/>
      <c r="U134" s="543"/>
      <c r="V134" s="543"/>
      <c r="W134" s="543"/>
      <c r="X134" s="543"/>
      <c r="Y134" s="543"/>
      <c r="Z134" s="543"/>
      <c r="AA134" s="543"/>
      <c r="AB134" s="543"/>
    </row>
    <row r="135" spans="2:28" x14ac:dyDescent="0.25">
      <c r="B135" s="543"/>
      <c r="C135" s="543"/>
      <c r="D135" s="543"/>
      <c r="E135" s="543"/>
      <c r="F135" s="543"/>
      <c r="G135" s="543"/>
      <c r="H135" s="543"/>
      <c r="I135" s="543"/>
      <c r="J135" s="543"/>
      <c r="K135" s="543"/>
      <c r="L135" s="543"/>
      <c r="M135" s="543"/>
      <c r="Q135" s="543"/>
      <c r="R135" s="543"/>
      <c r="S135" s="543"/>
      <c r="T135" s="543"/>
      <c r="U135" s="543"/>
      <c r="V135" s="543"/>
      <c r="W135" s="543"/>
      <c r="X135" s="543"/>
      <c r="Y135" s="543"/>
      <c r="Z135" s="543"/>
      <c r="AA135" s="543"/>
      <c r="AB135" s="543"/>
    </row>
    <row r="136" spans="2:28" x14ac:dyDescent="0.25">
      <c r="B136" s="543"/>
      <c r="C136" s="543"/>
      <c r="D136" s="543"/>
      <c r="E136" s="543"/>
      <c r="F136" s="543"/>
      <c r="G136" s="543"/>
      <c r="H136" s="543"/>
      <c r="I136" s="543"/>
      <c r="J136" s="543"/>
      <c r="K136" s="543"/>
      <c r="L136" s="543"/>
      <c r="M136" s="543"/>
      <c r="Q136" s="543"/>
      <c r="R136" s="543"/>
      <c r="S136" s="543"/>
      <c r="T136" s="543"/>
      <c r="U136" s="543"/>
      <c r="V136" s="543"/>
      <c r="W136" s="543"/>
      <c r="X136" s="543"/>
      <c r="Y136" s="543"/>
      <c r="Z136" s="543"/>
      <c r="AA136" s="543"/>
      <c r="AB136" s="543"/>
    </row>
    <row r="137" spans="2:28" x14ac:dyDescent="0.25">
      <c r="B137" s="543"/>
      <c r="C137" s="543"/>
      <c r="D137" s="543"/>
      <c r="E137" s="543"/>
      <c r="F137" s="543"/>
      <c r="G137" s="543"/>
      <c r="H137" s="543"/>
      <c r="I137" s="543"/>
      <c r="J137" s="543"/>
      <c r="K137" s="543"/>
      <c r="L137" s="543"/>
      <c r="M137" s="543"/>
      <c r="Q137" s="543"/>
      <c r="R137" s="543"/>
      <c r="S137" s="543"/>
      <c r="T137" s="543"/>
      <c r="U137" s="543"/>
      <c r="V137" s="543"/>
      <c r="W137" s="543"/>
      <c r="X137" s="543"/>
      <c r="Y137" s="543"/>
      <c r="Z137" s="543"/>
      <c r="AA137" s="543"/>
      <c r="AB137" s="543"/>
    </row>
    <row r="138" spans="2:28" x14ac:dyDescent="0.25">
      <c r="B138" s="543"/>
      <c r="C138" s="543"/>
      <c r="D138" s="543"/>
      <c r="E138" s="543"/>
      <c r="F138" s="543"/>
      <c r="G138" s="543"/>
      <c r="H138" s="543"/>
      <c r="I138" s="543"/>
      <c r="J138" s="543"/>
      <c r="K138" s="543"/>
      <c r="L138" s="543"/>
      <c r="M138" s="543"/>
      <c r="Q138" s="543"/>
      <c r="R138" s="543"/>
      <c r="S138" s="543"/>
      <c r="T138" s="543"/>
      <c r="U138" s="543"/>
      <c r="V138" s="543"/>
      <c r="W138" s="543"/>
      <c r="X138" s="543"/>
      <c r="Y138" s="543"/>
      <c r="Z138" s="543"/>
      <c r="AA138" s="543"/>
      <c r="AB138" s="543"/>
    </row>
    <row r="139" spans="2:28" x14ac:dyDescent="0.25">
      <c r="B139" s="543"/>
      <c r="C139" s="543"/>
      <c r="D139" s="543"/>
      <c r="E139" s="543"/>
      <c r="F139" s="543"/>
      <c r="G139" s="543"/>
      <c r="H139" s="543"/>
      <c r="I139" s="543"/>
      <c r="J139" s="543"/>
      <c r="K139" s="543"/>
      <c r="L139" s="543"/>
      <c r="M139" s="543"/>
      <c r="Q139" s="543"/>
      <c r="R139" s="543"/>
      <c r="S139" s="543"/>
      <c r="T139" s="543"/>
      <c r="U139" s="543"/>
      <c r="V139" s="543"/>
      <c r="W139" s="543"/>
      <c r="X139" s="543"/>
      <c r="Y139" s="543"/>
      <c r="Z139" s="543"/>
      <c r="AA139" s="543"/>
      <c r="AB139" s="543"/>
    </row>
    <row r="140" spans="2:28" x14ac:dyDescent="0.25">
      <c r="B140" s="543"/>
      <c r="C140" s="543"/>
      <c r="D140" s="543"/>
      <c r="E140" s="543"/>
      <c r="F140" s="543"/>
      <c r="G140" s="543"/>
      <c r="H140" s="543"/>
      <c r="I140" s="543"/>
      <c r="J140" s="543"/>
      <c r="K140" s="543"/>
      <c r="L140" s="543"/>
      <c r="M140" s="543"/>
      <c r="Q140" s="543"/>
      <c r="R140" s="543"/>
      <c r="S140" s="543"/>
      <c r="T140" s="543"/>
      <c r="U140" s="543"/>
      <c r="V140" s="543"/>
      <c r="W140" s="543"/>
      <c r="X140" s="543"/>
      <c r="Y140" s="543"/>
      <c r="Z140" s="543"/>
      <c r="AA140" s="543"/>
      <c r="AB140" s="543"/>
    </row>
    <row r="141" spans="2:28" x14ac:dyDescent="0.25">
      <c r="B141" s="543"/>
      <c r="C141" s="543"/>
      <c r="D141" s="543"/>
      <c r="E141" s="543"/>
      <c r="F141" s="543"/>
      <c r="G141" s="543"/>
      <c r="H141" s="543"/>
      <c r="I141" s="543"/>
      <c r="J141" s="543"/>
      <c r="K141" s="543"/>
      <c r="L141" s="543"/>
      <c r="M141" s="543"/>
      <c r="Q141" s="543"/>
      <c r="R141" s="543"/>
      <c r="S141" s="543"/>
      <c r="T141" s="543"/>
      <c r="U141" s="543"/>
      <c r="V141" s="543"/>
      <c r="W141" s="543"/>
      <c r="X141" s="543"/>
      <c r="Y141" s="543"/>
      <c r="Z141" s="543"/>
      <c r="AA141" s="543"/>
      <c r="AB141" s="543"/>
    </row>
    <row r="142" spans="2:28" x14ac:dyDescent="0.25">
      <c r="B142" s="543"/>
      <c r="C142" s="543"/>
      <c r="D142" s="543"/>
      <c r="E142" s="543"/>
      <c r="F142" s="543"/>
      <c r="G142" s="543"/>
      <c r="H142" s="543"/>
      <c r="I142" s="543"/>
      <c r="J142" s="543"/>
      <c r="K142" s="543"/>
      <c r="L142" s="543"/>
      <c r="M142" s="543"/>
      <c r="Q142" s="543"/>
      <c r="R142" s="543"/>
      <c r="S142" s="543"/>
      <c r="T142" s="543"/>
      <c r="U142" s="543"/>
      <c r="V142" s="543"/>
      <c r="W142" s="543"/>
      <c r="X142" s="543"/>
      <c r="Y142" s="543"/>
      <c r="Z142" s="543"/>
      <c r="AA142" s="543"/>
      <c r="AB142" s="543"/>
    </row>
    <row r="143" spans="2:28" x14ac:dyDescent="0.25">
      <c r="B143" s="543"/>
      <c r="C143" s="543"/>
      <c r="D143" s="543"/>
      <c r="E143" s="543"/>
      <c r="F143" s="543"/>
      <c r="G143" s="543"/>
      <c r="H143" s="543"/>
      <c r="I143" s="543"/>
      <c r="J143" s="543"/>
      <c r="K143" s="543"/>
      <c r="L143" s="543"/>
      <c r="M143" s="543"/>
      <c r="Q143" s="543"/>
      <c r="R143" s="543"/>
      <c r="S143" s="543"/>
      <c r="T143" s="543"/>
      <c r="U143" s="543"/>
      <c r="V143" s="543"/>
      <c r="W143" s="543"/>
      <c r="X143" s="543"/>
      <c r="Y143" s="543"/>
      <c r="Z143" s="543"/>
      <c r="AA143" s="543"/>
      <c r="AB143" s="543"/>
    </row>
    <row r="144" spans="2:28" x14ac:dyDescent="0.25">
      <c r="B144" s="543"/>
      <c r="C144" s="543"/>
      <c r="D144" s="543"/>
      <c r="E144" s="543"/>
      <c r="F144" s="543"/>
      <c r="G144" s="543"/>
      <c r="H144" s="543"/>
      <c r="I144" s="543"/>
      <c r="J144" s="543"/>
      <c r="K144" s="543"/>
      <c r="L144" s="543"/>
      <c r="M144" s="543"/>
      <c r="Q144" s="543"/>
      <c r="R144" s="543"/>
      <c r="S144" s="543"/>
      <c r="T144" s="543"/>
      <c r="U144" s="543"/>
      <c r="V144" s="543"/>
      <c r="W144" s="543"/>
      <c r="X144" s="543"/>
      <c r="Y144" s="543"/>
      <c r="Z144" s="543"/>
      <c r="AA144" s="543"/>
      <c r="AB144" s="543"/>
    </row>
    <row r="145" spans="2:28" x14ac:dyDescent="0.25">
      <c r="B145" s="543"/>
      <c r="C145" s="543"/>
      <c r="D145" s="543"/>
      <c r="E145" s="543"/>
      <c r="F145" s="543"/>
      <c r="G145" s="543"/>
      <c r="H145" s="543"/>
      <c r="I145" s="543"/>
      <c r="J145" s="543"/>
      <c r="K145" s="543"/>
      <c r="L145" s="543"/>
      <c r="M145" s="543"/>
      <c r="Q145" s="543"/>
      <c r="R145" s="543"/>
      <c r="S145" s="543"/>
      <c r="T145" s="543"/>
      <c r="U145" s="543"/>
      <c r="V145" s="543"/>
      <c r="W145" s="543"/>
      <c r="X145" s="543"/>
      <c r="Y145" s="543"/>
      <c r="Z145" s="543"/>
      <c r="AA145" s="543"/>
      <c r="AB145" s="543"/>
    </row>
    <row r="146" spans="2:28" x14ac:dyDescent="0.25">
      <c r="B146" s="543"/>
      <c r="C146" s="543"/>
      <c r="D146" s="543"/>
      <c r="E146" s="543"/>
      <c r="F146" s="543"/>
      <c r="G146" s="543"/>
      <c r="H146" s="543"/>
      <c r="I146" s="543"/>
      <c r="J146" s="543"/>
      <c r="K146" s="543"/>
      <c r="L146" s="543"/>
      <c r="M146" s="543"/>
      <c r="Q146" s="543"/>
      <c r="R146" s="543"/>
      <c r="S146" s="543"/>
      <c r="T146" s="543"/>
      <c r="U146" s="543"/>
      <c r="V146" s="543"/>
      <c r="W146" s="543"/>
      <c r="X146" s="543"/>
      <c r="Y146" s="543"/>
      <c r="Z146" s="543"/>
      <c r="AA146" s="543"/>
      <c r="AB146" s="543"/>
    </row>
    <row r="147" spans="2:28" x14ac:dyDescent="0.25">
      <c r="B147" s="543"/>
      <c r="C147" s="543"/>
      <c r="D147" s="543"/>
      <c r="E147" s="543"/>
      <c r="F147" s="543"/>
      <c r="G147" s="543"/>
      <c r="H147" s="543"/>
      <c r="I147" s="543"/>
      <c r="J147" s="543"/>
      <c r="K147" s="543"/>
      <c r="L147" s="543"/>
      <c r="M147" s="543"/>
      <c r="Q147" s="543"/>
      <c r="R147" s="543"/>
      <c r="S147" s="543"/>
      <c r="T147" s="543"/>
      <c r="U147" s="543"/>
      <c r="V147" s="543"/>
      <c r="W147" s="543"/>
      <c r="X147" s="543"/>
      <c r="Y147" s="543"/>
      <c r="Z147" s="543"/>
      <c r="AA147" s="543"/>
      <c r="AB147" s="543"/>
    </row>
    <row r="148" spans="2:28" x14ac:dyDescent="0.25">
      <c r="B148" s="543"/>
      <c r="C148" s="543"/>
      <c r="D148" s="543"/>
      <c r="E148" s="543"/>
      <c r="F148" s="543"/>
      <c r="G148" s="543"/>
      <c r="H148" s="543"/>
      <c r="I148" s="543"/>
      <c r="J148" s="543"/>
      <c r="K148" s="543"/>
      <c r="L148" s="543"/>
      <c r="M148" s="543"/>
      <c r="Q148" s="543"/>
      <c r="R148" s="543"/>
      <c r="S148" s="543"/>
      <c r="T148" s="543"/>
      <c r="U148" s="543"/>
      <c r="V148" s="543"/>
      <c r="W148" s="543"/>
      <c r="X148" s="543"/>
      <c r="Y148" s="543"/>
      <c r="Z148" s="543"/>
      <c r="AA148" s="543"/>
      <c r="AB148" s="543"/>
    </row>
    <row r="149" spans="2:28" x14ac:dyDescent="0.25">
      <c r="B149" s="543"/>
      <c r="C149" s="543"/>
      <c r="D149" s="543"/>
      <c r="E149" s="543"/>
      <c r="F149" s="543"/>
      <c r="G149" s="543"/>
      <c r="H149" s="543"/>
      <c r="I149" s="543"/>
      <c r="J149" s="543"/>
      <c r="K149" s="543"/>
      <c r="L149" s="543"/>
      <c r="M149" s="543"/>
      <c r="Q149" s="543"/>
      <c r="R149" s="543"/>
      <c r="S149" s="543"/>
      <c r="T149" s="543"/>
      <c r="U149" s="543"/>
      <c r="V149" s="543"/>
      <c r="W149" s="543"/>
      <c r="X149" s="543"/>
      <c r="Y149" s="543"/>
      <c r="Z149" s="543"/>
      <c r="AA149" s="543"/>
      <c r="AB149" s="543"/>
    </row>
    <row r="150" spans="2:28" x14ac:dyDescent="0.25">
      <c r="B150" s="543"/>
      <c r="C150" s="543"/>
      <c r="D150" s="543"/>
      <c r="E150" s="543"/>
      <c r="F150" s="543"/>
      <c r="G150" s="543"/>
      <c r="H150" s="543"/>
      <c r="I150" s="543"/>
      <c r="J150" s="543"/>
      <c r="K150" s="543"/>
      <c r="L150" s="543"/>
      <c r="M150" s="543"/>
      <c r="Q150" s="543"/>
      <c r="R150" s="543"/>
      <c r="S150" s="543"/>
      <c r="T150" s="543"/>
      <c r="U150" s="543"/>
      <c r="V150" s="543"/>
      <c r="W150" s="543"/>
      <c r="X150" s="543"/>
      <c r="Y150" s="543"/>
      <c r="Z150" s="543"/>
      <c r="AA150" s="543"/>
      <c r="AB150" s="543"/>
    </row>
    <row r="151" spans="2:28" x14ac:dyDescent="0.25">
      <c r="B151" s="543"/>
      <c r="C151" s="543"/>
      <c r="D151" s="543"/>
      <c r="E151" s="543"/>
      <c r="F151" s="543"/>
      <c r="G151" s="543"/>
      <c r="H151" s="543"/>
      <c r="I151" s="543"/>
      <c r="J151" s="543"/>
      <c r="K151" s="543"/>
      <c r="L151" s="543"/>
      <c r="M151" s="543"/>
      <c r="Q151" s="543"/>
      <c r="R151" s="543"/>
      <c r="S151" s="543"/>
      <c r="T151" s="543"/>
      <c r="U151" s="543"/>
      <c r="V151" s="543"/>
      <c r="W151" s="543"/>
      <c r="X151" s="543"/>
      <c r="Y151" s="543"/>
      <c r="Z151" s="543"/>
      <c r="AA151" s="543"/>
      <c r="AB151" s="543"/>
    </row>
    <row r="152" spans="2:28" x14ac:dyDescent="0.25">
      <c r="B152" s="543"/>
      <c r="C152" s="543"/>
      <c r="D152" s="543"/>
      <c r="E152" s="543"/>
      <c r="F152" s="543"/>
      <c r="G152" s="543"/>
      <c r="H152" s="543"/>
      <c r="I152" s="543"/>
      <c r="J152" s="543"/>
      <c r="K152" s="543"/>
      <c r="L152" s="543"/>
      <c r="M152" s="543"/>
      <c r="Q152" s="543"/>
      <c r="R152" s="543"/>
      <c r="S152" s="543"/>
      <c r="T152" s="543"/>
      <c r="U152" s="543"/>
      <c r="V152" s="543"/>
      <c r="W152" s="543"/>
      <c r="X152" s="543"/>
      <c r="Y152" s="543"/>
      <c r="Z152" s="543"/>
      <c r="AA152" s="543"/>
      <c r="AB152" s="543"/>
    </row>
    <row r="153" spans="2:28" x14ac:dyDescent="0.25">
      <c r="B153" s="543"/>
      <c r="C153" s="543"/>
      <c r="D153" s="543"/>
      <c r="E153" s="543"/>
      <c r="F153" s="543"/>
      <c r="G153" s="543"/>
      <c r="H153" s="543"/>
      <c r="I153" s="543"/>
      <c r="J153" s="543"/>
      <c r="K153" s="543"/>
      <c r="L153" s="543"/>
      <c r="M153" s="543"/>
      <c r="Q153" s="543"/>
      <c r="R153" s="543"/>
      <c r="S153" s="543"/>
      <c r="T153" s="543"/>
      <c r="U153" s="543"/>
      <c r="V153" s="543"/>
      <c r="W153" s="543"/>
      <c r="X153" s="543"/>
      <c r="Y153" s="543"/>
      <c r="Z153" s="543"/>
      <c r="AA153" s="543"/>
      <c r="AB153" s="543"/>
    </row>
    <row r="154" spans="2:28" x14ac:dyDescent="0.25">
      <c r="B154" s="543"/>
      <c r="C154" s="543"/>
      <c r="D154" s="543"/>
      <c r="E154" s="543"/>
      <c r="F154" s="543"/>
      <c r="G154" s="543"/>
      <c r="H154" s="543"/>
      <c r="I154" s="543"/>
      <c r="J154" s="543"/>
      <c r="K154" s="543"/>
      <c r="L154" s="543"/>
      <c r="M154" s="543"/>
      <c r="Q154" s="543"/>
      <c r="R154" s="543"/>
      <c r="S154" s="543"/>
      <c r="T154" s="543"/>
      <c r="U154" s="543"/>
      <c r="V154" s="543"/>
      <c r="W154" s="543"/>
      <c r="X154" s="543"/>
      <c r="Y154" s="543"/>
      <c r="Z154" s="543"/>
      <c r="AA154" s="543"/>
      <c r="AB154" s="543"/>
    </row>
    <row r="155" spans="2:28" x14ac:dyDescent="0.25">
      <c r="B155" s="543"/>
      <c r="C155" s="543"/>
      <c r="D155" s="543"/>
      <c r="E155" s="543"/>
      <c r="F155" s="543"/>
      <c r="G155" s="543"/>
      <c r="H155" s="543"/>
      <c r="I155" s="543"/>
      <c r="J155" s="543"/>
      <c r="K155" s="543"/>
      <c r="L155" s="543"/>
      <c r="M155" s="543"/>
    </row>
    <row r="156" spans="2:28" x14ac:dyDescent="0.25">
      <c r="B156" s="543"/>
      <c r="C156" s="543"/>
      <c r="D156" s="543"/>
      <c r="E156" s="543"/>
      <c r="F156" s="543"/>
      <c r="G156" s="543"/>
      <c r="H156" s="543"/>
      <c r="I156" s="543"/>
      <c r="J156" s="543"/>
      <c r="K156" s="543"/>
      <c r="L156" s="543"/>
      <c r="M156" s="543"/>
    </row>
    <row r="157" spans="2:28" x14ac:dyDescent="0.25">
      <c r="B157" s="543"/>
      <c r="C157" s="543"/>
      <c r="D157" s="543"/>
      <c r="E157" s="543"/>
      <c r="F157" s="543"/>
      <c r="G157" s="543"/>
      <c r="H157" s="543"/>
      <c r="I157" s="543"/>
      <c r="J157" s="543"/>
      <c r="K157" s="543"/>
      <c r="L157" s="543"/>
      <c r="M157" s="543"/>
    </row>
    <row r="158" spans="2:28" x14ac:dyDescent="0.25">
      <c r="B158" s="543"/>
      <c r="C158" s="543"/>
      <c r="D158" s="543"/>
      <c r="E158" s="543"/>
      <c r="F158" s="543"/>
      <c r="G158" s="543"/>
      <c r="H158" s="543"/>
      <c r="I158" s="543"/>
      <c r="J158" s="543"/>
      <c r="K158" s="543"/>
      <c r="L158" s="543"/>
      <c r="M158" s="543"/>
    </row>
    <row r="159" spans="2:28" x14ac:dyDescent="0.25">
      <c r="B159" s="543"/>
      <c r="C159" s="543"/>
      <c r="D159" s="543"/>
      <c r="E159" s="543"/>
      <c r="F159" s="543"/>
      <c r="G159" s="543"/>
      <c r="H159" s="543"/>
      <c r="I159" s="543"/>
      <c r="J159" s="543"/>
      <c r="K159" s="543"/>
      <c r="L159" s="543"/>
      <c r="M159" s="543"/>
    </row>
    <row r="160" spans="2:28" x14ac:dyDescent="0.25">
      <c r="B160" s="543"/>
      <c r="C160" s="543"/>
      <c r="D160" s="543"/>
      <c r="E160" s="543"/>
      <c r="F160" s="543"/>
      <c r="G160" s="543"/>
      <c r="H160" s="543"/>
      <c r="I160" s="543"/>
      <c r="J160" s="543"/>
      <c r="K160" s="543"/>
      <c r="L160" s="543"/>
      <c r="M160" s="543"/>
    </row>
    <row r="161" spans="2:13" x14ac:dyDescent="0.25">
      <c r="B161" s="543"/>
      <c r="C161" s="543"/>
      <c r="D161" s="543"/>
      <c r="E161" s="543"/>
      <c r="F161" s="543"/>
      <c r="G161" s="543"/>
      <c r="H161" s="543"/>
      <c r="I161" s="543"/>
      <c r="J161" s="543"/>
      <c r="K161" s="543"/>
      <c r="L161" s="543"/>
      <c r="M161" s="543"/>
    </row>
    <row r="162" spans="2:13" x14ac:dyDescent="0.25">
      <c r="B162" s="543"/>
      <c r="C162" s="543"/>
      <c r="D162" s="543"/>
      <c r="E162" s="543"/>
      <c r="F162" s="543"/>
      <c r="G162" s="543"/>
      <c r="H162" s="543"/>
      <c r="I162" s="543"/>
      <c r="J162" s="543"/>
      <c r="K162" s="543"/>
      <c r="L162" s="543"/>
      <c r="M162" s="543"/>
    </row>
    <row r="163" spans="2:13" x14ac:dyDescent="0.25">
      <c r="B163" s="543"/>
      <c r="C163" s="543"/>
      <c r="D163" s="543"/>
      <c r="E163" s="543"/>
      <c r="F163" s="543"/>
      <c r="G163" s="543"/>
      <c r="H163" s="543"/>
      <c r="I163" s="543"/>
      <c r="J163" s="543"/>
      <c r="K163" s="543"/>
      <c r="L163" s="543"/>
      <c r="M163" s="543"/>
    </row>
    <row r="164" spans="2:13" x14ac:dyDescent="0.25">
      <c r="B164" s="543"/>
      <c r="C164" s="543"/>
      <c r="D164" s="543"/>
      <c r="E164" s="543"/>
      <c r="F164" s="543"/>
      <c r="G164" s="543"/>
      <c r="H164" s="543"/>
      <c r="I164" s="543"/>
      <c r="J164" s="543"/>
      <c r="K164" s="543"/>
      <c r="L164" s="543"/>
      <c r="M164" s="543"/>
    </row>
    <row r="165" spans="2:13" x14ac:dyDescent="0.25">
      <c r="B165" s="543"/>
      <c r="C165" s="543"/>
      <c r="D165" s="543"/>
      <c r="E165" s="543"/>
      <c r="F165" s="543"/>
      <c r="G165" s="543"/>
      <c r="H165" s="543"/>
      <c r="I165" s="543"/>
      <c r="J165" s="543"/>
      <c r="K165" s="543"/>
      <c r="L165" s="543"/>
      <c r="M165" s="543"/>
    </row>
    <row r="166" spans="2:13" x14ac:dyDescent="0.25">
      <c r="B166" s="543"/>
      <c r="C166" s="543"/>
      <c r="D166" s="543"/>
      <c r="E166" s="543"/>
      <c r="F166" s="543"/>
      <c r="G166" s="543"/>
      <c r="H166" s="543"/>
      <c r="I166" s="543"/>
      <c r="J166" s="543"/>
      <c r="K166" s="543"/>
      <c r="L166" s="543"/>
      <c r="M166" s="543"/>
    </row>
    <row r="167" spans="2:13" x14ac:dyDescent="0.25">
      <c r="B167" s="543"/>
      <c r="C167" s="543"/>
      <c r="D167" s="543"/>
      <c r="E167" s="543"/>
      <c r="F167" s="543"/>
      <c r="G167" s="543"/>
      <c r="H167" s="543"/>
      <c r="I167" s="543"/>
      <c r="J167" s="543"/>
      <c r="K167" s="543"/>
      <c r="L167" s="543"/>
      <c r="M167" s="543"/>
    </row>
    <row r="168" spans="2:13" x14ac:dyDescent="0.25">
      <c r="B168" s="543"/>
      <c r="C168" s="543"/>
      <c r="D168" s="543"/>
      <c r="E168" s="543"/>
      <c r="F168" s="543"/>
      <c r="G168" s="543"/>
      <c r="H168" s="543"/>
      <c r="I168" s="543"/>
      <c r="J168" s="543"/>
      <c r="K168" s="543"/>
      <c r="L168" s="543"/>
      <c r="M168" s="543"/>
    </row>
    <row r="169" spans="2:13" x14ac:dyDescent="0.25">
      <c r="B169" s="543"/>
      <c r="C169" s="543"/>
      <c r="D169" s="543"/>
      <c r="E169" s="543"/>
      <c r="F169" s="543"/>
      <c r="G169" s="543"/>
      <c r="H169" s="543"/>
      <c r="I169" s="543"/>
      <c r="J169" s="543"/>
      <c r="K169" s="543"/>
      <c r="L169" s="543"/>
      <c r="M169" s="543"/>
    </row>
    <row r="170" spans="2:13" x14ac:dyDescent="0.25">
      <c r="B170" s="543"/>
      <c r="C170" s="543"/>
      <c r="D170" s="543"/>
      <c r="E170" s="543"/>
      <c r="F170" s="543"/>
      <c r="G170" s="543"/>
      <c r="H170" s="543"/>
      <c r="I170" s="543"/>
      <c r="J170" s="543"/>
      <c r="K170" s="543"/>
      <c r="L170" s="543"/>
      <c r="M170" s="543"/>
    </row>
    <row r="171" spans="2:13" x14ac:dyDescent="0.25">
      <c r="B171" s="543"/>
      <c r="C171" s="543"/>
      <c r="D171" s="543"/>
      <c r="E171" s="543"/>
      <c r="F171" s="543"/>
      <c r="G171" s="543"/>
      <c r="H171" s="543"/>
      <c r="I171" s="543"/>
      <c r="J171" s="543"/>
      <c r="K171" s="543"/>
      <c r="L171" s="543"/>
      <c r="M171" s="543"/>
    </row>
    <row r="172" spans="2:13" x14ac:dyDescent="0.25">
      <c r="B172" s="543"/>
      <c r="C172" s="543"/>
      <c r="D172" s="543"/>
      <c r="E172" s="543"/>
      <c r="F172" s="543"/>
      <c r="G172" s="543"/>
      <c r="H172" s="543"/>
      <c r="I172" s="543"/>
      <c r="J172" s="543"/>
      <c r="K172" s="543"/>
      <c r="L172" s="543"/>
      <c r="M172" s="543"/>
    </row>
    <row r="173" spans="2:13" x14ac:dyDescent="0.25">
      <c r="B173" s="543"/>
      <c r="C173" s="543"/>
      <c r="D173" s="543"/>
      <c r="E173" s="543"/>
      <c r="F173" s="543"/>
      <c r="G173" s="543"/>
      <c r="H173" s="543"/>
      <c r="I173" s="543"/>
      <c r="J173" s="543"/>
      <c r="K173" s="543"/>
      <c r="L173" s="543"/>
      <c r="M173" s="543"/>
    </row>
    <row r="174" spans="2:13" x14ac:dyDescent="0.25">
      <c r="B174" s="543"/>
      <c r="C174" s="543"/>
      <c r="D174" s="543"/>
      <c r="E174" s="543"/>
      <c r="F174" s="543"/>
      <c r="G174" s="543"/>
      <c r="H174" s="543"/>
      <c r="I174" s="543"/>
      <c r="J174" s="543"/>
      <c r="K174" s="543"/>
      <c r="L174" s="543"/>
      <c r="M174" s="543"/>
    </row>
    <row r="175" spans="2:13" x14ac:dyDescent="0.25">
      <c r="B175" s="543"/>
      <c r="C175" s="543"/>
      <c r="D175" s="543"/>
      <c r="E175" s="543"/>
      <c r="F175" s="543"/>
      <c r="G175" s="543"/>
      <c r="H175" s="543"/>
      <c r="I175" s="543"/>
      <c r="J175" s="543"/>
      <c r="K175" s="543"/>
      <c r="L175" s="543"/>
      <c r="M175" s="543"/>
    </row>
    <row r="176" spans="2:13" x14ac:dyDescent="0.25">
      <c r="B176" s="543"/>
      <c r="C176" s="543"/>
      <c r="D176" s="543"/>
      <c r="E176" s="543"/>
      <c r="F176" s="543"/>
      <c r="G176" s="543"/>
      <c r="H176" s="543"/>
      <c r="I176" s="543"/>
      <c r="J176" s="543"/>
      <c r="K176" s="543"/>
      <c r="L176" s="543"/>
      <c r="M176" s="543"/>
    </row>
    <row r="177" spans="2:13" x14ac:dyDescent="0.25">
      <c r="B177" s="543"/>
      <c r="C177" s="543"/>
      <c r="D177" s="543"/>
      <c r="E177" s="543"/>
      <c r="F177" s="543"/>
      <c r="G177" s="543"/>
      <c r="H177" s="543"/>
      <c r="I177" s="543"/>
      <c r="J177" s="543"/>
      <c r="K177" s="543"/>
      <c r="L177" s="543"/>
      <c r="M177" s="543"/>
    </row>
    <row r="178" spans="2:13" x14ac:dyDescent="0.25">
      <c r="B178" s="543"/>
      <c r="C178" s="543"/>
      <c r="D178" s="543"/>
      <c r="E178" s="543"/>
      <c r="F178" s="543"/>
      <c r="G178" s="543"/>
      <c r="H178" s="543"/>
      <c r="I178" s="543"/>
      <c r="J178" s="543"/>
      <c r="K178" s="543"/>
      <c r="L178" s="543"/>
      <c r="M178" s="543"/>
    </row>
    <row r="179" spans="2:13" x14ac:dyDescent="0.25">
      <c r="B179" s="543"/>
      <c r="C179" s="543"/>
      <c r="D179" s="543"/>
      <c r="E179" s="543"/>
      <c r="F179" s="543"/>
      <c r="G179" s="543"/>
      <c r="H179" s="543"/>
      <c r="I179" s="543"/>
      <c r="J179" s="543"/>
      <c r="K179" s="543"/>
      <c r="L179" s="543"/>
      <c r="M179" s="543"/>
    </row>
    <row r="180" spans="2:13" x14ac:dyDescent="0.25">
      <c r="B180" s="543"/>
      <c r="C180" s="543"/>
      <c r="D180" s="543"/>
      <c r="E180" s="543"/>
      <c r="F180" s="543"/>
      <c r="G180" s="543"/>
      <c r="H180" s="543"/>
      <c r="I180" s="543"/>
      <c r="J180" s="543"/>
      <c r="K180" s="543"/>
      <c r="L180" s="543"/>
      <c r="M180" s="543"/>
    </row>
    <row r="181" spans="2:13" x14ac:dyDescent="0.25">
      <c r="B181" s="543"/>
      <c r="C181" s="543"/>
      <c r="D181" s="543"/>
      <c r="E181" s="543"/>
      <c r="F181" s="543"/>
      <c r="G181" s="543"/>
      <c r="H181" s="543"/>
      <c r="I181" s="543"/>
      <c r="J181" s="543"/>
      <c r="K181" s="543"/>
      <c r="L181" s="543"/>
      <c r="M181" s="543"/>
    </row>
    <row r="182" spans="2:13" x14ac:dyDescent="0.25">
      <c r="B182" s="543"/>
      <c r="C182" s="543"/>
      <c r="D182" s="543"/>
      <c r="E182" s="543"/>
      <c r="F182" s="543"/>
      <c r="G182" s="543"/>
      <c r="H182" s="543"/>
      <c r="I182" s="543"/>
      <c r="J182" s="543"/>
      <c r="K182" s="543"/>
      <c r="L182" s="543"/>
      <c r="M182" s="543"/>
    </row>
    <row r="183" spans="2:13" x14ac:dyDescent="0.25">
      <c r="B183" s="543"/>
      <c r="C183" s="543"/>
      <c r="D183" s="543"/>
      <c r="E183" s="543"/>
      <c r="F183" s="543"/>
      <c r="G183" s="543"/>
      <c r="H183" s="543"/>
      <c r="I183" s="543"/>
      <c r="J183" s="543"/>
      <c r="K183" s="543"/>
      <c r="L183" s="543"/>
      <c r="M183" s="543"/>
    </row>
    <row r="184" spans="2:13" x14ac:dyDescent="0.25">
      <c r="B184" s="543"/>
      <c r="C184" s="543"/>
      <c r="D184" s="543"/>
      <c r="E184" s="543"/>
      <c r="F184" s="543"/>
      <c r="G184" s="543"/>
      <c r="H184" s="543"/>
      <c r="I184" s="543"/>
      <c r="J184" s="543"/>
      <c r="K184" s="543"/>
      <c r="L184" s="543"/>
      <c r="M184" s="543"/>
    </row>
    <row r="185" spans="2:13" x14ac:dyDescent="0.25">
      <c r="B185" s="543"/>
      <c r="C185" s="543"/>
      <c r="D185" s="543"/>
      <c r="E185" s="543"/>
      <c r="F185" s="543"/>
      <c r="G185" s="543"/>
      <c r="H185" s="543"/>
      <c r="I185" s="543"/>
      <c r="J185" s="543"/>
      <c r="K185" s="543"/>
      <c r="L185" s="543"/>
      <c r="M185" s="543"/>
    </row>
    <row r="186" spans="2:13" x14ac:dyDescent="0.25">
      <c r="B186" s="543"/>
      <c r="C186" s="543"/>
      <c r="D186" s="543"/>
      <c r="E186" s="543"/>
      <c r="F186" s="543"/>
      <c r="G186" s="543"/>
      <c r="H186" s="543"/>
      <c r="I186" s="543"/>
      <c r="J186" s="543"/>
      <c r="K186" s="543"/>
      <c r="L186" s="543"/>
      <c r="M186" s="543"/>
    </row>
    <row r="187" spans="2:13" x14ac:dyDescent="0.25">
      <c r="B187" s="543"/>
      <c r="C187" s="543"/>
      <c r="D187" s="543"/>
      <c r="E187" s="543"/>
      <c r="F187" s="543"/>
      <c r="G187" s="543"/>
      <c r="H187" s="543"/>
      <c r="I187" s="543"/>
      <c r="J187" s="543"/>
      <c r="K187" s="543"/>
      <c r="L187" s="543"/>
      <c r="M187" s="543"/>
    </row>
    <row r="188" spans="2:13" x14ac:dyDescent="0.25">
      <c r="B188" s="543"/>
      <c r="C188" s="543"/>
      <c r="D188" s="543"/>
      <c r="E188" s="543"/>
      <c r="F188" s="543"/>
      <c r="G188" s="543"/>
      <c r="H188" s="543"/>
      <c r="I188" s="543"/>
      <c r="J188" s="543"/>
      <c r="K188" s="543"/>
      <c r="L188" s="543"/>
      <c r="M188" s="543"/>
    </row>
    <row r="189" spans="2:13" x14ac:dyDescent="0.25">
      <c r="B189" s="543"/>
      <c r="C189" s="543"/>
      <c r="D189" s="543"/>
      <c r="E189" s="543"/>
      <c r="F189" s="543"/>
      <c r="G189" s="543"/>
      <c r="H189" s="543"/>
      <c r="I189" s="543"/>
      <c r="J189" s="543"/>
      <c r="K189" s="543"/>
      <c r="L189" s="543"/>
      <c r="M189" s="543"/>
    </row>
    <row r="190" spans="2:13" x14ac:dyDescent="0.25">
      <c r="B190" s="543"/>
      <c r="C190" s="543"/>
      <c r="D190" s="543"/>
      <c r="E190" s="543"/>
      <c r="F190" s="543"/>
      <c r="G190" s="543"/>
      <c r="H190" s="543"/>
      <c r="I190" s="543"/>
      <c r="J190" s="543"/>
      <c r="K190" s="543"/>
      <c r="L190" s="543"/>
      <c r="M190" s="543"/>
    </row>
    <row r="191" spans="2:13" x14ac:dyDescent="0.25">
      <c r="B191" s="543"/>
      <c r="C191" s="543"/>
      <c r="D191" s="543"/>
      <c r="E191" s="543"/>
      <c r="F191" s="543"/>
      <c r="G191" s="543"/>
      <c r="H191" s="543"/>
      <c r="I191" s="543"/>
      <c r="J191" s="543"/>
      <c r="K191" s="543"/>
      <c r="L191" s="543"/>
      <c r="M191" s="543"/>
    </row>
    <row r="192" spans="2:13" x14ac:dyDescent="0.25">
      <c r="B192" s="543"/>
      <c r="C192" s="543"/>
      <c r="D192" s="543"/>
      <c r="E192" s="543"/>
      <c r="F192" s="543"/>
      <c r="G192" s="543"/>
      <c r="H192" s="543"/>
      <c r="I192" s="543"/>
      <c r="J192" s="543"/>
      <c r="K192" s="543"/>
      <c r="L192" s="543"/>
      <c r="M192" s="543"/>
    </row>
    <row r="193" spans="2:13" x14ac:dyDescent="0.25">
      <c r="B193" s="543"/>
      <c r="C193" s="543"/>
      <c r="D193" s="543"/>
      <c r="E193" s="543"/>
      <c r="F193" s="543"/>
      <c r="G193" s="543"/>
      <c r="H193" s="543"/>
      <c r="I193" s="543"/>
      <c r="J193" s="543"/>
      <c r="K193" s="543"/>
      <c r="L193" s="543"/>
      <c r="M193" s="543"/>
    </row>
    <row r="194" spans="2:13" x14ac:dyDescent="0.25">
      <c r="B194" s="543"/>
      <c r="C194" s="543"/>
      <c r="D194" s="543"/>
      <c r="E194" s="543"/>
      <c r="F194" s="543"/>
      <c r="G194" s="543"/>
      <c r="H194" s="543"/>
      <c r="I194" s="543"/>
      <c r="J194" s="543"/>
      <c r="K194" s="543"/>
      <c r="L194" s="543"/>
      <c r="M194" s="543"/>
    </row>
    <row r="195" spans="2:13" x14ac:dyDescent="0.25">
      <c r="B195" s="543"/>
      <c r="C195" s="543"/>
      <c r="D195" s="543"/>
      <c r="E195" s="543"/>
      <c r="F195" s="543"/>
      <c r="G195" s="543"/>
      <c r="H195" s="543"/>
      <c r="I195" s="543"/>
      <c r="J195" s="543"/>
      <c r="K195" s="543"/>
      <c r="L195" s="543"/>
      <c r="M195" s="543"/>
    </row>
    <row r="196" spans="2:13" x14ac:dyDescent="0.25">
      <c r="B196" s="543"/>
      <c r="C196" s="543"/>
      <c r="D196" s="543"/>
      <c r="E196" s="543"/>
      <c r="F196" s="543"/>
      <c r="G196" s="543"/>
      <c r="H196" s="543"/>
      <c r="I196" s="543"/>
      <c r="J196" s="543"/>
      <c r="K196" s="543"/>
      <c r="L196" s="543"/>
      <c r="M196" s="543"/>
    </row>
    <row r="197" spans="2:13" x14ac:dyDescent="0.25">
      <c r="B197" s="543"/>
      <c r="C197" s="543"/>
      <c r="D197" s="543"/>
      <c r="E197" s="543"/>
      <c r="F197" s="543"/>
      <c r="G197" s="543"/>
      <c r="H197" s="543"/>
      <c r="I197" s="543"/>
      <c r="J197" s="543"/>
      <c r="K197" s="543"/>
      <c r="L197" s="543"/>
      <c r="M197" s="543"/>
    </row>
    <row r="198" spans="2:13" x14ac:dyDescent="0.25">
      <c r="B198" s="543"/>
      <c r="C198" s="543"/>
      <c r="D198" s="543"/>
      <c r="E198" s="543"/>
      <c r="F198" s="543"/>
      <c r="G198" s="543"/>
      <c r="H198" s="543"/>
      <c r="I198" s="543"/>
      <c r="J198" s="543"/>
      <c r="K198" s="543"/>
      <c r="L198" s="543"/>
      <c r="M198" s="543"/>
    </row>
    <row r="199" spans="2:13" x14ac:dyDescent="0.25">
      <c r="B199" s="543"/>
      <c r="C199" s="543"/>
      <c r="D199" s="543"/>
      <c r="E199" s="543"/>
      <c r="F199" s="543"/>
      <c r="G199" s="543"/>
      <c r="H199" s="543"/>
      <c r="I199" s="543"/>
      <c r="J199" s="543"/>
      <c r="K199" s="543"/>
      <c r="L199" s="543"/>
      <c r="M199" s="543"/>
    </row>
    <row r="200" spans="2:13" x14ac:dyDescent="0.25">
      <c r="B200" s="543"/>
      <c r="C200" s="543"/>
      <c r="D200" s="543"/>
      <c r="E200" s="543"/>
      <c r="F200" s="543"/>
      <c r="G200" s="543"/>
      <c r="H200" s="543"/>
      <c r="I200" s="543"/>
      <c r="J200" s="543"/>
      <c r="K200" s="543"/>
      <c r="L200" s="543"/>
      <c r="M200" s="543"/>
    </row>
    <row r="201" spans="2:13" x14ac:dyDescent="0.25">
      <c r="B201" s="543"/>
      <c r="C201" s="543"/>
      <c r="D201" s="543"/>
      <c r="E201" s="543"/>
      <c r="F201" s="543"/>
      <c r="G201" s="543"/>
      <c r="H201" s="543"/>
      <c r="I201" s="543"/>
      <c r="J201" s="543"/>
      <c r="K201" s="543"/>
      <c r="L201" s="543"/>
      <c r="M201" s="543"/>
    </row>
    <row r="202" spans="2:13" x14ac:dyDescent="0.25">
      <c r="B202" s="543"/>
      <c r="C202" s="543"/>
      <c r="D202" s="543"/>
      <c r="E202" s="543"/>
      <c r="F202" s="543"/>
      <c r="G202" s="543"/>
      <c r="H202" s="543"/>
      <c r="I202" s="543"/>
      <c r="J202" s="543"/>
      <c r="K202" s="543"/>
      <c r="L202" s="543"/>
      <c r="M202" s="543"/>
    </row>
    <row r="203" spans="2:13" x14ac:dyDescent="0.25">
      <c r="B203" s="543"/>
      <c r="C203" s="543"/>
      <c r="D203" s="543"/>
      <c r="E203" s="543"/>
      <c r="F203" s="543"/>
      <c r="G203" s="543"/>
      <c r="H203" s="543"/>
      <c r="I203" s="543"/>
      <c r="J203" s="543"/>
      <c r="K203" s="543"/>
      <c r="L203" s="543"/>
      <c r="M203" s="543"/>
    </row>
    <row r="204" spans="2:13" x14ac:dyDescent="0.25">
      <c r="B204" s="543"/>
      <c r="C204" s="543"/>
      <c r="D204" s="543"/>
      <c r="E204" s="543"/>
      <c r="F204" s="543"/>
      <c r="G204" s="543"/>
      <c r="H204" s="543"/>
      <c r="I204" s="543"/>
      <c r="J204" s="543"/>
      <c r="K204" s="543"/>
      <c r="L204" s="543"/>
      <c r="M204" s="543"/>
    </row>
    <row r="205" spans="2:13" x14ac:dyDescent="0.25">
      <c r="B205" s="543"/>
      <c r="C205" s="543"/>
      <c r="D205" s="543"/>
      <c r="E205" s="543"/>
      <c r="F205" s="543"/>
      <c r="G205" s="543"/>
      <c r="H205" s="543"/>
      <c r="I205" s="543"/>
      <c r="J205" s="543"/>
      <c r="K205" s="543"/>
      <c r="L205" s="543"/>
      <c r="M205" s="543"/>
    </row>
    <row r="206" spans="2:13" x14ac:dyDescent="0.25">
      <c r="B206" s="543"/>
      <c r="C206" s="543"/>
      <c r="D206" s="543"/>
      <c r="E206" s="543"/>
      <c r="F206" s="543"/>
      <c r="G206" s="543"/>
      <c r="H206" s="543"/>
      <c r="I206" s="543"/>
      <c r="J206" s="543"/>
      <c r="K206" s="543"/>
      <c r="L206" s="543"/>
      <c r="M206" s="543"/>
    </row>
    <row r="207" spans="2:13" x14ac:dyDescent="0.25">
      <c r="B207" s="543"/>
      <c r="C207" s="543"/>
      <c r="D207" s="543"/>
      <c r="E207" s="543"/>
      <c r="F207" s="543"/>
      <c r="G207" s="543"/>
      <c r="H207" s="543"/>
      <c r="I207" s="543"/>
      <c r="J207" s="543"/>
      <c r="K207" s="543"/>
      <c r="L207" s="543"/>
      <c r="M207" s="543"/>
    </row>
    <row r="208" spans="2:13" x14ac:dyDescent="0.25">
      <c r="B208" s="543"/>
      <c r="C208" s="543"/>
      <c r="D208" s="543"/>
      <c r="E208" s="543"/>
      <c r="F208" s="543"/>
      <c r="G208" s="543"/>
      <c r="H208" s="543"/>
      <c r="I208" s="543"/>
      <c r="J208" s="543"/>
      <c r="K208" s="543"/>
      <c r="L208" s="543"/>
      <c r="M208" s="543"/>
    </row>
    <row r="209" spans="2:13" x14ac:dyDescent="0.25">
      <c r="B209" s="543"/>
      <c r="C209" s="543"/>
      <c r="D209" s="543"/>
      <c r="E209" s="543"/>
      <c r="F209" s="543"/>
      <c r="G209" s="543"/>
      <c r="H209" s="543"/>
      <c r="I209" s="543"/>
      <c r="J209" s="543"/>
      <c r="K209" s="543"/>
      <c r="L209" s="543"/>
      <c r="M209" s="543"/>
    </row>
    <row r="210" spans="2:13" x14ac:dyDescent="0.25">
      <c r="B210" s="543"/>
      <c r="C210" s="543"/>
      <c r="D210" s="543"/>
      <c r="E210" s="543"/>
      <c r="F210" s="543"/>
      <c r="G210" s="543"/>
      <c r="H210" s="543"/>
      <c r="I210" s="543"/>
      <c r="J210" s="543"/>
      <c r="K210" s="543"/>
      <c r="L210" s="543"/>
      <c r="M210" s="543"/>
    </row>
    <row r="211" spans="2:13" x14ac:dyDescent="0.25">
      <c r="B211" s="543"/>
      <c r="C211" s="543"/>
      <c r="D211" s="543"/>
      <c r="E211" s="543"/>
      <c r="F211" s="543"/>
      <c r="G211" s="543"/>
      <c r="H211" s="543"/>
      <c r="I211" s="543"/>
      <c r="J211" s="543"/>
      <c r="K211" s="543"/>
      <c r="L211" s="543"/>
      <c r="M211" s="543"/>
    </row>
    <row r="212" spans="2:13" x14ac:dyDescent="0.25">
      <c r="B212" s="543"/>
      <c r="C212" s="543"/>
      <c r="D212" s="543"/>
      <c r="E212" s="543"/>
      <c r="F212" s="543"/>
      <c r="G212" s="543"/>
      <c r="H212" s="543"/>
      <c r="I212" s="543"/>
      <c r="J212" s="543"/>
      <c r="K212" s="543"/>
      <c r="L212" s="543"/>
      <c r="M212" s="543"/>
    </row>
    <row r="213" spans="2:13" x14ac:dyDescent="0.25">
      <c r="B213" s="543"/>
      <c r="C213" s="543"/>
      <c r="D213" s="543"/>
      <c r="E213" s="543"/>
      <c r="F213" s="543"/>
      <c r="G213" s="543"/>
      <c r="H213" s="543"/>
      <c r="I213" s="543"/>
      <c r="J213" s="543"/>
      <c r="K213" s="543"/>
      <c r="L213" s="543"/>
      <c r="M213" s="543"/>
    </row>
    <row r="214" spans="2:13" x14ac:dyDescent="0.25">
      <c r="B214" s="543"/>
      <c r="C214" s="543"/>
      <c r="D214" s="543"/>
      <c r="E214" s="543"/>
      <c r="F214" s="543"/>
      <c r="G214" s="543"/>
      <c r="H214" s="543"/>
      <c r="I214" s="543"/>
      <c r="J214" s="543"/>
      <c r="K214" s="543"/>
      <c r="L214" s="543"/>
      <c r="M214" s="543"/>
    </row>
    <row r="215" spans="2:13" x14ac:dyDescent="0.25">
      <c r="B215" s="543"/>
      <c r="C215" s="543"/>
      <c r="D215" s="543"/>
      <c r="E215" s="543"/>
      <c r="F215" s="543"/>
      <c r="G215" s="543"/>
      <c r="H215" s="543"/>
      <c r="I215" s="543"/>
      <c r="J215" s="543"/>
      <c r="K215" s="543"/>
      <c r="L215" s="543"/>
      <c r="M215" s="543"/>
    </row>
    <row r="216" spans="2:13" x14ac:dyDescent="0.25">
      <c r="B216" s="543"/>
      <c r="C216" s="543"/>
      <c r="D216" s="543"/>
      <c r="E216" s="543"/>
      <c r="F216" s="543"/>
      <c r="G216" s="543"/>
      <c r="H216" s="543"/>
      <c r="I216" s="543"/>
      <c r="J216" s="543"/>
      <c r="K216" s="543"/>
      <c r="L216" s="543"/>
      <c r="M216" s="543"/>
    </row>
    <row r="217" spans="2:13" x14ac:dyDescent="0.25">
      <c r="B217" s="543"/>
      <c r="C217" s="543"/>
      <c r="D217" s="543"/>
      <c r="E217" s="543"/>
      <c r="F217" s="543"/>
      <c r="G217" s="543"/>
      <c r="H217" s="543"/>
      <c r="I217" s="543"/>
      <c r="J217" s="543"/>
      <c r="K217" s="543"/>
      <c r="L217" s="543"/>
      <c r="M217" s="543"/>
    </row>
    <row r="218" spans="2:13" x14ac:dyDescent="0.25">
      <c r="B218" s="543"/>
      <c r="C218" s="543"/>
      <c r="D218" s="543"/>
      <c r="E218" s="543"/>
      <c r="F218" s="543"/>
      <c r="G218" s="543"/>
      <c r="H218" s="543"/>
      <c r="I218" s="543"/>
      <c r="J218" s="543"/>
      <c r="K218" s="543"/>
      <c r="L218" s="543"/>
      <c r="M218" s="543"/>
    </row>
    <row r="219" spans="2:13" x14ac:dyDescent="0.25">
      <c r="B219" s="543"/>
      <c r="C219" s="543"/>
      <c r="D219" s="543"/>
      <c r="E219" s="543"/>
      <c r="F219" s="543"/>
      <c r="G219" s="543"/>
      <c r="H219" s="543"/>
      <c r="I219" s="543"/>
      <c r="J219" s="543"/>
      <c r="K219" s="543"/>
      <c r="L219" s="543"/>
      <c r="M219" s="543"/>
    </row>
    <row r="220" spans="2:13" x14ac:dyDescent="0.25">
      <c r="B220" s="543"/>
      <c r="C220" s="543"/>
      <c r="D220" s="543"/>
      <c r="E220" s="543"/>
      <c r="F220" s="543"/>
      <c r="G220" s="543"/>
      <c r="H220" s="543"/>
      <c r="I220" s="543"/>
      <c r="J220" s="543"/>
      <c r="K220" s="543"/>
      <c r="L220" s="543"/>
      <c r="M220" s="543"/>
    </row>
    <row r="221" spans="2:13" x14ac:dyDescent="0.25">
      <c r="B221" s="543"/>
      <c r="C221" s="543"/>
      <c r="D221" s="543"/>
      <c r="E221" s="543"/>
      <c r="F221" s="543"/>
      <c r="G221" s="543"/>
      <c r="H221" s="543"/>
      <c r="I221" s="543"/>
      <c r="J221" s="543"/>
      <c r="K221" s="543"/>
      <c r="L221" s="543"/>
      <c r="M221" s="543"/>
    </row>
    <row r="222" spans="2:13" x14ac:dyDescent="0.25">
      <c r="B222" s="543"/>
      <c r="C222" s="543"/>
      <c r="D222" s="543"/>
      <c r="E222" s="543"/>
      <c r="F222" s="543"/>
      <c r="G222" s="543"/>
      <c r="H222" s="543"/>
      <c r="I222" s="543"/>
      <c r="J222" s="543"/>
      <c r="K222" s="543"/>
      <c r="L222" s="543"/>
      <c r="M222" s="543"/>
    </row>
    <row r="223" spans="2:13" x14ac:dyDescent="0.25">
      <c r="B223" s="543"/>
      <c r="C223" s="543"/>
      <c r="D223" s="543"/>
      <c r="E223" s="543"/>
      <c r="F223" s="543"/>
      <c r="G223" s="543"/>
      <c r="H223" s="543"/>
      <c r="I223" s="543"/>
      <c r="J223" s="543"/>
      <c r="K223" s="543"/>
      <c r="L223" s="543"/>
      <c r="M223" s="543"/>
    </row>
    <row r="224" spans="2:13" x14ac:dyDescent="0.25">
      <c r="B224" s="543"/>
      <c r="C224" s="543"/>
      <c r="D224" s="543"/>
      <c r="E224" s="543"/>
      <c r="F224" s="543"/>
      <c r="G224" s="543"/>
      <c r="H224" s="543"/>
      <c r="I224" s="543"/>
      <c r="J224" s="543"/>
      <c r="K224" s="543"/>
      <c r="L224" s="543"/>
      <c r="M224" s="543"/>
    </row>
    <row r="225" spans="2:13" x14ac:dyDescent="0.25">
      <c r="B225" s="543"/>
      <c r="C225" s="543"/>
      <c r="D225" s="543"/>
      <c r="E225" s="543"/>
      <c r="F225" s="543"/>
      <c r="G225" s="543"/>
      <c r="H225" s="543"/>
      <c r="I225" s="543"/>
      <c r="J225" s="543"/>
      <c r="K225" s="543"/>
      <c r="L225" s="543"/>
      <c r="M225" s="543"/>
    </row>
    <row r="226" spans="2:13" x14ac:dyDescent="0.25">
      <c r="B226" s="543"/>
      <c r="C226" s="543"/>
      <c r="D226" s="543"/>
      <c r="E226" s="543"/>
      <c r="F226" s="543"/>
      <c r="G226" s="543"/>
      <c r="H226" s="543"/>
      <c r="I226" s="543"/>
      <c r="J226" s="543"/>
      <c r="K226" s="543"/>
      <c r="L226" s="543"/>
      <c r="M226" s="543"/>
    </row>
    <row r="227" spans="2:13" x14ac:dyDescent="0.25">
      <c r="B227" s="543"/>
      <c r="C227" s="543"/>
      <c r="D227" s="543"/>
      <c r="E227" s="543"/>
      <c r="F227" s="543"/>
      <c r="G227" s="543"/>
      <c r="H227" s="543"/>
      <c r="I227" s="543"/>
      <c r="J227" s="543"/>
      <c r="K227" s="543"/>
      <c r="L227" s="543"/>
      <c r="M227" s="543"/>
    </row>
    <row r="228" spans="2:13" x14ac:dyDescent="0.25">
      <c r="B228" s="543"/>
      <c r="C228" s="543"/>
      <c r="D228" s="543"/>
      <c r="E228" s="543"/>
      <c r="F228" s="543"/>
      <c r="G228" s="543"/>
      <c r="H228" s="543"/>
      <c r="I228" s="543"/>
      <c r="J228" s="543"/>
      <c r="K228" s="543"/>
      <c r="L228" s="543"/>
      <c r="M228" s="543"/>
    </row>
    <row r="229" spans="2:13" x14ac:dyDescent="0.25">
      <c r="B229" s="543"/>
      <c r="C229" s="543"/>
      <c r="D229" s="543"/>
      <c r="E229" s="543"/>
      <c r="F229" s="543"/>
      <c r="G229" s="543"/>
      <c r="H229" s="543"/>
      <c r="I229" s="543"/>
      <c r="J229" s="543"/>
      <c r="K229" s="543"/>
      <c r="L229" s="543"/>
      <c r="M229" s="543"/>
    </row>
    <row r="230" spans="2:13" x14ac:dyDescent="0.25">
      <c r="B230" s="543"/>
      <c r="C230" s="543"/>
      <c r="D230" s="543"/>
      <c r="E230" s="543"/>
      <c r="F230" s="543"/>
      <c r="G230" s="543"/>
      <c r="H230" s="543"/>
      <c r="I230" s="543"/>
      <c r="J230" s="543"/>
      <c r="K230" s="543"/>
      <c r="L230" s="543"/>
      <c r="M230" s="543"/>
    </row>
    <row r="231" spans="2:13" x14ac:dyDescent="0.25">
      <c r="B231" s="543"/>
      <c r="C231" s="543"/>
      <c r="D231" s="543"/>
      <c r="E231" s="543"/>
      <c r="F231" s="543"/>
      <c r="G231" s="543"/>
      <c r="H231" s="543"/>
      <c r="I231" s="543"/>
      <c r="J231" s="543"/>
      <c r="K231" s="543"/>
      <c r="L231" s="543"/>
      <c r="M231" s="543"/>
    </row>
    <row r="232" spans="2:13" x14ac:dyDescent="0.25">
      <c r="B232" s="543"/>
      <c r="C232" s="543"/>
      <c r="D232" s="543"/>
      <c r="E232" s="543"/>
      <c r="F232" s="543"/>
      <c r="G232" s="543"/>
      <c r="H232" s="543"/>
      <c r="I232" s="543"/>
      <c r="J232" s="543"/>
      <c r="K232" s="543"/>
      <c r="L232" s="543"/>
      <c r="M232" s="543"/>
    </row>
    <row r="233" spans="2:13" x14ac:dyDescent="0.25">
      <c r="B233" s="543"/>
      <c r="C233" s="543"/>
      <c r="D233" s="543"/>
      <c r="E233" s="543"/>
      <c r="F233" s="543"/>
      <c r="G233" s="543"/>
      <c r="H233" s="543"/>
      <c r="I233" s="543"/>
      <c r="J233" s="543"/>
      <c r="K233" s="543"/>
      <c r="L233" s="543"/>
      <c r="M233" s="543"/>
    </row>
    <row r="234" spans="2:13" x14ac:dyDescent="0.25">
      <c r="B234" s="543"/>
      <c r="C234" s="543"/>
      <c r="D234" s="543"/>
      <c r="E234" s="543"/>
      <c r="F234" s="543"/>
      <c r="G234" s="543"/>
      <c r="H234" s="543"/>
      <c r="I234" s="543"/>
      <c r="J234" s="543"/>
      <c r="K234" s="543"/>
      <c r="L234" s="543"/>
      <c r="M234" s="543"/>
    </row>
    <row r="235" spans="2:13" x14ac:dyDescent="0.25">
      <c r="B235" s="543"/>
      <c r="C235" s="543"/>
      <c r="D235" s="543"/>
      <c r="E235" s="543"/>
      <c r="F235" s="543"/>
      <c r="G235" s="543"/>
      <c r="H235" s="543"/>
      <c r="I235" s="543"/>
      <c r="J235" s="543"/>
      <c r="K235" s="543"/>
      <c r="L235" s="543"/>
      <c r="M235" s="543"/>
    </row>
    <row r="236" spans="2:13" x14ac:dyDescent="0.25">
      <c r="B236" s="543"/>
      <c r="C236" s="543"/>
      <c r="D236" s="543"/>
      <c r="E236" s="543"/>
      <c r="F236" s="543"/>
      <c r="G236" s="543"/>
      <c r="H236" s="543"/>
      <c r="I236" s="543"/>
      <c r="J236" s="543"/>
      <c r="K236" s="543"/>
      <c r="L236" s="543"/>
      <c r="M236" s="543"/>
    </row>
    <row r="237" spans="2:13" x14ac:dyDescent="0.25">
      <c r="B237" s="543"/>
      <c r="C237" s="543"/>
      <c r="D237" s="543"/>
      <c r="E237" s="543"/>
      <c r="F237" s="543"/>
      <c r="G237" s="543"/>
      <c r="H237" s="543"/>
      <c r="I237" s="543"/>
      <c r="J237" s="543"/>
      <c r="K237" s="543"/>
      <c r="L237" s="543"/>
      <c r="M237" s="543"/>
    </row>
    <row r="238" spans="2:13" x14ac:dyDescent="0.25">
      <c r="B238" s="543"/>
      <c r="C238" s="543"/>
      <c r="D238" s="543"/>
      <c r="E238" s="543"/>
      <c r="F238" s="543"/>
      <c r="G238" s="543"/>
      <c r="H238" s="543"/>
      <c r="I238" s="543"/>
      <c r="J238" s="543"/>
      <c r="K238" s="543"/>
      <c r="L238" s="543"/>
      <c r="M238" s="543"/>
    </row>
    <row r="239" spans="2:13" x14ac:dyDescent="0.25">
      <c r="B239" s="543"/>
      <c r="C239" s="543"/>
      <c r="D239" s="543"/>
      <c r="E239" s="543"/>
      <c r="F239" s="543"/>
      <c r="G239" s="543"/>
      <c r="H239" s="543"/>
      <c r="I239" s="543"/>
      <c r="J239" s="543"/>
      <c r="K239" s="543"/>
      <c r="L239" s="543"/>
      <c r="M239" s="543"/>
    </row>
    <row r="240" spans="2:13" x14ac:dyDescent="0.25">
      <c r="B240" s="543"/>
      <c r="C240" s="543"/>
      <c r="D240" s="543"/>
      <c r="E240" s="543"/>
      <c r="F240" s="543"/>
      <c r="G240" s="543"/>
      <c r="H240" s="543"/>
      <c r="I240" s="543"/>
      <c r="J240" s="543"/>
      <c r="K240" s="543"/>
      <c r="L240" s="543"/>
      <c r="M240" s="543"/>
    </row>
    <row r="241" spans="2:13" x14ac:dyDescent="0.25">
      <c r="B241" s="543"/>
      <c r="C241" s="543"/>
      <c r="D241" s="543"/>
      <c r="E241" s="543"/>
      <c r="F241" s="543"/>
      <c r="G241" s="543"/>
      <c r="H241" s="543"/>
      <c r="I241" s="543"/>
      <c r="J241" s="543"/>
      <c r="K241" s="543"/>
      <c r="L241" s="543"/>
      <c r="M241" s="543"/>
    </row>
    <row r="242" spans="2:13" x14ac:dyDescent="0.25">
      <c r="B242" s="543"/>
      <c r="C242" s="543"/>
      <c r="D242" s="543"/>
      <c r="E242" s="543"/>
      <c r="F242" s="543"/>
      <c r="G242" s="543"/>
      <c r="H242" s="543"/>
      <c r="I242" s="543"/>
      <c r="J242" s="543"/>
      <c r="K242" s="543"/>
      <c r="L242" s="543"/>
      <c r="M242" s="543"/>
    </row>
    <row r="243" spans="2:13" x14ac:dyDescent="0.25">
      <c r="B243" s="543"/>
      <c r="C243" s="543"/>
      <c r="D243" s="543"/>
      <c r="E243" s="543"/>
      <c r="F243" s="543"/>
      <c r="G243" s="543"/>
      <c r="H243" s="543"/>
      <c r="I243" s="543"/>
      <c r="J243" s="543"/>
      <c r="K243" s="543"/>
      <c r="L243" s="543"/>
      <c r="M243" s="543"/>
    </row>
    <row r="244" spans="2:13" x14ac:dyDescent="0.25">
      <c r="B244" s="543"/>
      <c r="C244" s="543"/>
      <c r="D244" s="543"/>
      <c r="E244" s="543"/>
      <c r="F244" s="543"/>
      <c r="G244" s="543"/>
      <c r="H244" s="543"/>
      <c r="I244" s="543"/>
      <c r="J244" s="543"/>
      <c r="K244" s="543"/>
      <c r="L244" s="543"/>
      <c r="M244" s="543"/>
    </row>
  </sheetData>
  <pageMargins left="0.7" right="0.7" top="0.75" bottom="0.75" header="0.3" footer="0.3"/>
  <pageSetup orientation="portrait" horizontalDpi="90" verticalDpi="90" r:id="rId1"/>
  <ignoredErrors>
    <ignoredError sqref="N5:N70 AC66:AC94 N72:N84" formulaRange="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7"/>
  <sheetViews>
    <sheetView workbookViewId="0">
      <selection activeCell="B22" sqref="B22"/>
    </sheetView>
  </sheetViews>
  <sheetFormatPr defaultRowHeight="15" x14ac:dyDescent="0.25"/>
  <sheetData>
    <row r="1" spans="1:18" x14ac:dyDescent="0.25">
      <c r="A1" s="269" t="s">
        <v>276</v>
      </c>
      <c r="B1" s="270"/>
      <c r="C1" s="271" t="s">
        <v>277</v>
      </c>
      <c r="D1" s="272">
        <v>744</v>
      </c>
      <c r="E1" s="272">
        <v>721</v>
      </c>
      <c r="F1" s="272">
        <v>744</v>
      </c>
      <c r="G1" s="272">
        <v>744</v>
      </c>
      <c r="H1" s="272">
        <v>672</v>
      </c>
      <c r="I1" s="272">
        <v>743</v>
      </c>
      <c r="J1" s="272">
        <v>360</v>
      </c>
      <c r="K1" s="272">
        <v>360</v>
      </c>
      <c r="L1" s="272">
        <v>744</v>
      </c>
      <c r="M1" s="272">
        <v>720</v>
      </c>
      <c r="N1" s="272">
        <v>744</v>
      </c>
      <c r="O1" s="272">
        <v>360</v>
      </c>
      <c r="P1" s="272">
        <v>384</v>
      </c>
      <c r="Q1" s="272">
        <v>720</v>
      </c>
      <c r="R1" s="272">
        <v>8760</v>
      </c>
    </row>
    <row r="2" spans="1:18" x14ac:dyDescent="0.25">
      <c r="A2" s="269"/>
      <c r="B2" s="270"/>
      <c r="C2" s="271" t="s">
        <v>278</v>
      </c>
      <c r="D2" s="272"/>
      <c r="E2" s="272"/>
      <c r="F2" s="272"/>
      <c r="G2" s="272"/>
      <c r="H2" s="272">
        <v>696</v>
      </c>
      <c r="I2" s="272"/>
      <c r="J2" s="272"/>
      <c r="K2" s="272"/>
      <c r="L2" s="272"/>
      <c r="M2" s="272"/>
      <c r="N2" s="272"/>
      <c r="O2" s="272"/>
      <c r="P2" s="272"/>
      <c r="Q2" s="272"/>
      <c r="R2" s="272">
        <v>8784</v>
      </c>
    </row>
    <row r="3" spans="1:18" x14ac:dyDescent="0.25">
      <c r="A3" s="248" t="s">
        <v>260</v>
      </c>
      <c r="B3" s="249" t="s">
        <v>261</v>
      </c>
      <c r="C3" s="249" t="s">
        <v>262</v>
      </c>
      <c r="D3" s="249" t="s">
        <v>0</v>
      </c>
      <c r="E3" s="249" t="s">
        <v>1</v>
      </c>
      <c r="F3" s="249" t="s">
        <v>2</v>
      </c>
      <c r="G3" s="249" t="s">
        <v>3</v>
      </c>
      <c r="H3" s="249" t="s">
        <v>4</v>
      </c>
      <c r="I3" s="249" t="s">
        <v>5</v>
      </c>
      <c r="J3" s="249" t="s">
        <v>268</v>
      </c>
      <c r="K3" s="249" t="s">
        <v>269</v>
      </c>
      <c r="L3" s="249" t="s">
        <v>7</v>
      </c>
      <c r="M3" s="249" t="s">
        <v>8</v>
      </c>
      <c r="N3" s="249" t="s">
        <v>9</v>
      </c>
      <c r="O3" s="249" t="s">
        <v>270</v>
      </c>
      <c r="P3" s="249" t="s">
        <v>271</v>
      </c>
      <c r="Q3" s="249" t="s">
        <v>11</v>
      </c>
      <c r="R3" s="250" t="s">
        <v>279</v>
      </c>
    </row>
    <row r="4" spans="1:18" x14ac:dyDescent="0.25">
      <c r="A4" s="280"/>
      <c r="B4" s="281">
        <v>1989</v>
      </c>
      <c r="C4" s="281">
        <v>1999</v>
      </c>
      <c r="D4" s="282">
        <v>1989</v>
      </c>
      <c r="E4" s="282">
        <v>1999</v>
      </c>
      <c r="F4" s="282">
        <v>1994</v>
      </c>
      <c r="G4" s="283">
        <v>2002</v>
      </c>
      <c r="H4" s="283">
        <v>2002</v>
      </c>
      <c r="I4" s="282">
        <v>1993</v>
      </c>
      <c r="J4" s="282">
        <v>1994</v>
      </c>
      <c r="K4" s="282">
        <v>2008</v>
      </c>
      <c r="L4" s="282">
        <v>2005</v>
      </c>
      <c r="M4" s="282">
        <v>1994</v>
      </c>
      <c r="N4" s="284">
        <v>2016</v>
      </c>
      <c r="O4" s="284">
        <v>2016</v>
      </c>
      <c r="P4" s="282">
        <v>2003</v>
      </c>
      <c r="Q4" s="282">
        <v>2010</v>
      </c>
      <c r="R4" s="285"/>
    </row>
    <row r="5" spans="1:18" x14ac:dyDescent="0.25">
      <c r="A5" s="286" t="s">
        <v>284</v>
      </c>
      <c r="B5" s="287" t="s">
        <v>267</v>
      </c>
      <c r="C5" s="287">
        <v>2024</v>
      </c>
      <c r="D5" s="288">
        <v>1258.3600000000001</v>
      </c>
      <c r="E5" s="288">
        <v>1685.8100000000002</v>
      </c>
      <c r="F5" s="288">
        <v>1788.15</v>
      </c>
      <c r="G5" s="288">
        <v>1699.64</v>
      </c>
      <c r="H5" s="288">
        <v>1784.05</v>
      </c>
      <c r="I5" s="288">
        <v>1732.6499999999999</v>
      </c>
      <c r="J5" s="288">
        <v>1359.23</v>
      </c>
      <c r="K5" s="288">
        <v>1268.0600000000002</v>
      </c>
      <c r="L5" s="288">
        <v>1784.58</v>
      </c>
      <c r="M5" s="288">
        <v>1662.4500000000003</v>
      </c>
      <c r="N5" s="288">
        <v>1501.37</v>
      </c>
      <c r="O5" s="288">
        <v>1445.4300000000003</v>
      </c>
      <c r="P5" s="288">
        <v>1419.5700000000004</v>
      </c>
      <c r="Q5" s="288">
        <v>1362.6000000000001</v>
      </c>
      <c r="R5" s="289">
        <v>1583.5313342440802</v>
      </c>
    </row>
    <row r="6" spans="1:18" x14ac:dyDescent="0.25">
      <c r="A6" s="290" t="s">
        <v>285</v>
      </c>
      <c r="B6" s="270"/>
      <c r="C6" s="270"/>
      <c r="D6" s="270">
        <v>76.97</v>
      </c>
      <c r="E6" s="270">
        <v>103.12</v>
      </c>
      <c r="F6" s="270">
        <v>109.38</v>
      </c>
      <c r="G6" s="270">
        <v>103.97</v>
      </c>
      <c r="H6" s="270">
        <v>109.13</v>
      </c>
      <c r="I6" s="270">
        <v>105.99</v>
      </c>
      <c r="J6" s="270">
        <v>83.14</v>
      </c>
      <c r="K6" s="270">
        <v>77.569999999999993</v>
      </c>
      <c r="L6" s="270">
        <v>109.16</v>
      </c>
      <c r="M6" s="270">
        <v>101.69</v>
      </c>
      <c r="N6" s="270">
        <v>91.84</v>
      </c>
      <c r="O6" s="270">
        <v>88.42</v>
      </c>
      <c r="P6" s="270">
        <v>86.83</v>
      </c>
      <c r="Q6" s="270">
        <v>83.35</v>
      </c>
      <c r="R6" s="270"/>
    </row>
    <row r="7" spans="1:18" x14ac:dyDescent="0.25">
      <c r="A7" s="290" t="s">
        <v>286</v>
      </c>
      <c r="B7" s="270"/>
      <c r="C7" s="270"/>
      <c r="D7" s="270">
        <v>30.89</v>
      </c>
      <c r="E7" s="270">
        <v>41.38</v>
      </c>
      <c r="F7" s="270">
        <v>43.89</v>
      </c>
      <c r="G7" s="270">
        <v>41.72</v>
      </c>
      <c r="H7" s="270">
        <v>43.79</v>
      </c>
      <c r="I7" s="270">
        <v>42.53</v>
      </c>
      <c r="J7" s="270">
        <v>33.36</v>
      </c>
      <c r="K7" s="270">
        <v>31.13</v>
      </c>
      <c r="L7" s="270">
        <v>43.81</v>
      </c>
      <c r="M7" s="270">
        <v>40.81</v>
      </c>
      <c r="N7" s="270">
        <v>36.85</v>
      </c>
      <c r="O7" s="270">
        <v>35.479999999999997</v>
      </c>
      <c r="P7" s="270">
        <v>34.85</v>
      </c>
      <c r="Q7" s="270">
        <v>33.450000000000003</v>
      </c>
      <c r="R7" s="270"/>
    </row>
    <row r="8" spans="1:18" x14ac:dyDescent="0.25">
      <c r="A8" s="290" t="s">
        <v>287</v>
      </c>
      <c r="B8" s="270"/>
      <c r="C8" s="270"/>
      <c r="D8" s="270">
        <v>122.79</v>
      </c>
      <c r="E8" s="270">
        <v>164.5</v>
      </c>
      <c r="F8" s="270">
        <v>174.49</v>
      </c>
      <c r="G8" s="270">
        <v>165.85</v>
      </c>
      <c r="H8" s="270">
        <v>174.09</v>
      </c>
      <c r="I8" s="270">
        <v>169.07</v>
      </c>
      <c r="J8" s="270">
        <v>132.63</v>
      </c>
      <c r="K8" s="270">
        <v>123.74</v>
      </c>
      <c r="L8" s="270">
        <v>174.14</v>
      </c>
      <c r="M8" s="270">
        <v>162.22</v>
      </c>
      <c r="N8" s="270">
        <v>146.5</v>
      </c>
      <c r="O8" s="270">
        <v>141.05000000000001</v>
      </c>
      <c r="P8" s="270">
        <v>138.52000000000001</v>
      </c>
      <c r="Q8" s="270">
        <v>132.96</v>
      </c>
      <c r="R8" s="270"/>
    </row>
    <row r="9" spans="1:18" x14ac:dyDescent="0.25">
      <c r="A9" s="290" t="s">
        <v>288</v>
      </c>
      <c r="B9" s="270"/>
      <c r="C9" s="270"/>
      <c r="D9" s="270">
        <v>40.82</v>
      </c>
      <c r="E9" s="270">
        <v>54.68</v>
      </c>
      <c r="F9" s="270">
        <v>58</v>
      </c>
      <c r="G9" s="270">
        <v>55.13</v>
      </c>
      <c r="H9" s="270">
        <v>57.87</v>
      </c>
      <c r="I9" s="270">
        <v>56.2</v>
      </c>
      <c r="J9" s="270">
        <v>44.09</v>
      </c>
      <c r="K9" s="270">
        <v>41.13</v>
      </c>
      <c r="L9" s="270">
        <v>57.88</v>
      </c>
      <c r="M9" s="270">
        <v>53.92</v>
      </c>
      <c r="N9" s="270">
        <v>48.7</v>
      </c>
      <c r="O9" s="270">
        <v>46.88</v>
      </c>
      <c r="P9" s="270">
        <v>46.04</v>
      </c>
      <c r="Q9" s="270">
        <v>44.2</v>
      </c>
      <c r="R9" s="270"/>
    </row>
    <row r="10" spans="1:18" x14ac:dyDescent="0.25">
      <c r="A10" s="290" t="s">
        <v>289</v>
      </c>
      <c r="B10" s="270"/>
      <c r="C10" s="270"/>
      <c r="D10" s="270">
        <v>224.43</v>
      </c>
      <c r="E10" s="270">
        <v>300.67</v>
      </c>
      <c r="F10" s="270">
        <v>318.92</v>
      </c>
      <c r="G10" s="270">
        <v>303.13</v>
      </c>
      <c r="H10" s="270">
        <v>318.18</v>
      </c>
      <c r="I10" s="270">
        <v>309.02</v>
      </c>
      <c r="J10" s="270">
        <v>242.42</v>
      </c>
      <c r="K10" s="270">
        <v>226.16</v>
      </c>
      <c r="L10" s="270">
        <v>318.27999999999997</v>
      </c>
      <c r="M10" s="270">
        <v>296.5</v>
      </c>
      <c r="N10" s="270">
        <v>267.77</v>
      </c>
      <c r="O10" s="270">
        <v>257.79000000000002</v>
      </c>
      <c r="P10" s="270">
        <v>253.18</v>
      </c>
      <c r="Q10" s="270">
        <v>243.02</v>
      </c>
      <c r="R10" s="270"/>
    </row>
    <row r="11" spans="1:18" x14ac:dyDescent="0.25">
      <c r="A11" s="290" t="s">
        <v>290</v>
      </c>
      <c r="B11" s="270"/>
      <c r="C11" s="270"/>
      <c r="D11" s="270">
        <v>20.81</v>
      </c>
      <c r="E11" s="270">
        <v>27.88</v>
      </c>
      <c r="F11" s="270">
        <v>29.57</v>
      </c>
      <c r="G11" s="270">
        <v>28.11</v>
      </c>
      <c r="H11" s="270">
        <v>29.5</v>
      </c>
      <c r="I11" s="270">
        <v>28.65</v>
      </c>
      <c r="J11" s="270">
        <v>22.48</v>
      </c>
      <c r="K11" s="270">
        <v>20.97</v>
      </c>
      <c r="L11" s="270">
        <v>29.51</v>
      </c>
      <c r="M11" s="270">
        <v>27.49</v>
      </c>
      <c r="N11" s="270">
        <v>24.83</v>
      </c>
      <c r="O11" s="270">
        <v>23.9</v>
      </c>
      <c r="P11" s="270">
        <v>23.47</v>
      </c>
      <c r="Q11" s="270">
        <v>22.53</v>
      </c>
      <c r="R11" s="270"/>
    </row>
    <row r="12" spans="1:18" x14ac:dyDescent="0.25">
      <c r="A12" s="290" t="s">
        <v>291</v>
      </c>
      <c r="B12" s="270"/>
      <c r="C12" s="270"/>
      <c r="D12" s="270">
        <v>100.91</v>
      </c>
      <c r="E12" s="270">
        <v>135.19</v>
      </c>
      <c r="F12" s="270">
        <v>143.4</v>
      </c>
      <c r="G12" s="270">
        <v>136.30000000000001</v>
      </c>
      <c r="H12" s="270">
        <v>143.07</v>
      </c>
      <c r="I12" s="270">
        <v>138.94999999999999</v>
      </c>
      <c r="J12" s="270">
        <v>109</v>
      </c>
      <c r="K12" s="270">
        <v>101.69</v>
      </c>
      <c r="L12" s="270">
        <v>143.11000000000001</v>
      </c>
      <c r="M12" s="270">
        <v>133.32</v>
      </c>
      <c r="N12" s="270">
        <v>120.4</v>
      </c>
      <c r="O12" s="270">
        <v>115.92</v>
      </c>
      <c r="P12" s="270">
        <v>113.84</v>
      </c>
      <c r="Q12" s="270">
        <v>109.27</v>
      </c>
      <c r="R12" s="270"/>
    </row>
    <row r="13" spans="1:18" x14ac:dyDescent="0.25">
      <c r="A13" s="290" t="s">
        <v>292</v>
      </c>
      <c r="B13" s="270"/>
      <c r="C13" s="270"/>
      <c r="D13" s="270">
        <v>43.83</v>
      </c>
      <c r="E13" s="270">
        <v>58.72</v>
      </c>
      <c r="F13" s="270">
        <v>62.29</v>
      </c>
      <c r="G13" s="270">
        <v>59.2</v>
      </c>
      <c r="H13" s="270">
        <v>62.14</v>
      </c>
      <c r="I13" s="270">
        <v>60.35</v>
      </c>
      <c r="J13" s="270">
        <v>47.35</v>
      </c>
      <c r="K13" s="270">
        <v>44.17</v>
      </c>
      <c r="L13" s="270">
        <v>62.16</v>
      </c>
      <c r="M13" s="270">
        <v>57.91</v>
      </c>
      <c r="N13" s="270">
        <v>52.3</v>
      </c>
      <c r="O13" s="270">
        <v>50.35</v>
      </c>
      <c r="P13" s="270">
        <v>49.45</v>
      </c>
      <c r="Q13" s="270">
        <v>47.46</v>
      </c>
      <c r="R13" s="270"/>
    </row>
    <row r="14" spans="1:18" x14ac:dyDescent="0.25">
      <c r="A14" s="290" t="s">
        <v>293</v>
      </c>
      <c r="B14" s="270"/>
      <c r="C14" s="270"/>
      <c r="D14" s="270">
        <v>54.48</v>
      </c>
      <c r="E14" s="270">
        <v>72.989999999999995</v>
      </c>
      <c r="F14" s="270">
        <v>77.42</v>
      </c>
      <c r="G14" s="270">
        <v>73.59</v>
      </c>
      <c r="H14" s="270">
        <v>77.25</v>
      </c>
      <c r="I14" s="270">
        <v>75.02</v>
      </c>
      <c r="J14" s="270">
        <v>58.85</v>
      </c>
      <c r="K14" s="270">
        <v>54.9</v>
      </c>
      <c r="L14" s="270">
        <v>77.27</v>
      </c>
      <c r="M14" s="270">
        <v>71.98</v>
      </c>
      <c r="N14" s="270">
        <v>65.010000000000005</v>
      </c>
      <c r="O14" s="270">
        <v>62.58</v>
      </c>
      <c r="P14" s="270">
        <v>61.47</v>
      </c>
      <c r="Q14" s="270">
        <v>59</v>
      </c>
      <c r="R14" s="270"/>
    </row>
    <row r="15" spans="1:18" x14ac:dyDescent="0.25">
      <c r="A15" s="290" t="s">
        <v>294</v>
      </c>
      <c r="B15" s="270"/>
      <c r="C15" s="270"/>
      <c r="D15" s="270">
        <v>54.05</v>
      </c>
      <c r="E15" s="270">
        <v>72.41</v>
      </c>
      <c r="F15" s="270">
        <v>76.8</v>
      </c>
      <c r="G15" s="270">
        <v>73</v>
      </c>
      <c r="H15" s="270">
        <v>76.63</v>
      </c>
      <c r="I15" s="270">
        <v>74.42</v>
      </c>
      <c r="J15" s="270">
        <v>58.38</v>
      </c>
      <c r="K15" s="270">
        <v>54.46</v>
      </c>
      <c r="L15" s="270">
        <v>76.650000000000006</v>
      </c>
      <c r="M15" s="270">
        <v>71.400000000000006</v>
      </c>
      <c r="N15" s="270">
        <v>64.48</v>
      </c>
      <c r="O15" s="270">
        <v>62.08</v>
      </c>
      <c r="P15" s="270">
        <v>60.97</v>
      </c>
      <c r="Q15" s="270">
        <v>58.52</v>
      </c>
      <c r="R15" s="270"/>
    </row>
    <row r="16" spans="1:18" x14ac:dyDescent="0.25">
      <c r="A16" s="290" t="s">
        <v>295</v>
      </c>
      <c r="B16" s="270"/>
      <c r="C16" s="270"/>
      <c r="D16" s="270">
        <v>0</v>
      </c>
      <c r="E16" s="270">
        <v>0</v>
      </c>
      <c r="F16" s="270">
        <v>0</v>
      </c>
      <c r="G16" s="270">
        <v>0</v>
      </c>
      <c r="H16" s="270">
        <v>0</v>
      </c>
      <c r="I16" s="270">
        <v>0</v>
      </c>
      <c r="J16" s="270">
        <v>0</v>
      </c>
      <c r="K16" s="270">
        <v>0</v>
      </c>
      <c r="L16" s="270">
        <v>0</v>
      </c>
      <c r="M16" s="270">
        <v>0</v>
      </c>
      <c r="N16" s="270">
        <v>0</v>
      </c>
      <c r="O16" s="270">
        <v>0</v>
      </c>
      <c r="P16" s="270">
        <v>0</v>
      </c>
      <c r="Q16" s="270">
        <v>0</v>
      </c>
      <c r="R16" s="270"/>
    </row>
    <row r="17" spans="1:19" x14ac:dyDescent="0.25">
      <c r="A17" s="290" t="s">
        <v>296</v>
      </c>
      <c r="B17" s="270"/>
      <c r="C17" s="270"/>
      <c r="D17" s="270">
        <v>15.85</v>
      </c>
      <c r="E17" s="270">
        <v>21.23</v>
      </c>
      <c r="F17" s="270">
        <v>22.52</v>
      </c>
      <c r="G17" s="270">
        <v>21.4</v>
      </c>
      <c r="H17" s="270">
        <v>22.47</v>
      </c>
      <c r="I17" s="270">
        <v>21.82</v>
      </c>
      <c r="J17" s="270">
        <v>17.12</v>
      </c>
      <c r="K17" s="270">
        <v>15.97</v>
      </c>
      <c r="L17" s="270">
        <v>22.47</v>
      </c>
      <c r="M17" s="270">
        <v>20.93</v>
      </c>
      <c r="N17" s="270">
        <v>18.91</v>
      </c>
      <c r="O17" s="270">
        <v>18.2</v>
      </c>
      <c r="P17" s="270">
        <v>17.88</v>
      </c>
      <c r="Q17" s="270">
        <v>17.16</v>
      </c>
      <c r="R17" s="270"/>
    </row>
    <row r="18" spans="1:19" x14ac:dyDescent="0.25">
      <c r="A18" s="290" t="s">
        <v>297</v>
      </c>
      <c r="B18" s="270"/>
      <c r="C18" s="270"/>
      <c r="D18" s="270">
        <v>305.91000000000003</v>
      </c>
      <c r="E18" s="270">
        <v>409.82</v>
      </c>
      <c r="F18" s="270">
        <v>434.7</v>
      </c>
      <c r="G18" s="270">
        <v>413.19</v>
      </c>
      <c r="H18" s="270">
        <v>433.7</v>
      </c>
      <c r="I18" s="270">
        <v>421.21</v>
      </c>
      <c r="J18" s="270">
        <v>330.43</v>
      </c>
      <c r="K18" s="270">
        <v>308.26</v>
      </c>
      <c r="L18" s="270">
        <v>433.84</v>
      </c>
      <c r="M18" s="270">
        <v>404.15</v>
      </c>
      <c r="N18" s="270">
        <v>364.98</v>
      </c>
      <c r="O18" s="270">
        <v>351.39</v>
      </c>
      <c r="P18" s="270">
        <v>345.1</v>
      </c>
      <c r="Q18" s="270">
        <v>331.25</v>
      </c>
      <c r="R18" s="270"/>
    </row>
    <row r="19" spans="1:19" x14ac:dyDescent="0.25">
      <c r="A19" s="290" t="s">
        <v>298</v>
      </c>
      <c r="B19" s="270"/>
      <c r="C19" s="270"/>
      <c r="D19" s="270">
        <v>166.62</v>
      </c>
      <c r="E19" s="270">
        <v>223.22</v>
      </c>
      <c r="F19" s="270">
        <v>236.77</v>
      </c>
      <c r="G19" s="270">
        <v>225.05</v>
      </c>
      <c r="H19" s="270">
        <v>236.23</v>
      </c>
      <c r="I19" s="270">
        <v>229.42</v>
      </c>
      <c r="J19" s="270">
        <v>179.98</v>
      </c>
      <c r="K19" s="270">
        <v>167.91</v>
      </c>
      <c r="L19" s="270">
        <v>236.3</v>
      </c>
      <c r="M19" s="270">
        <v>220.13</v>
      </c>
      <c r="N19" s="270">
        <v>198.8</v>
      </c>
      <c r="O19" s="270">
        <v>191.39</v>
      </c>
      <c r="P19" s="270">
        <v>187.97</v>
      </c>
      <c r="Q19" s="270">
        <v>180.43</v>
      </c>
      <c r="R19" s="270"/>
    </row>
    <row r="21" spans="1:19" x14ac:dyDescent="0.25">
      <c r="Q21" s="294" t="s">
        <v>252</v>
      </c>
      <c r="R21">
        <f>'FY24 80WYFedReport'!R180</f>
        <v>1533.9023656539</v>
      </c>
      <c r="S21" t="s">
        <v>390</v>
      </c>
    </row>
    <row r="23" spans="1:19" x14ac:dyDescent="0.25">
      <c r="Q23" s="294" t="s">
        <v>379</v>
      </c>
      <c r="R23">
        <f>R5-R21</f>
        <v>49.628968590180193</v>
      </c>
      <c r="S23" t="s">
        <v>390</v>
      </c>
    </row>
    <row r="25" spans="1:19" x14ac:dyDescent="0.25">
      <c r="A25" s="269" t="s">
        <v>276</v>
      </c>
      <c r="B25" s="270"/>
      <c r="C25" s="271" t="s">
        <v>277</v>
      </c>
      <c r="D25" s="272">
        <v>744</v>
      </c>
      <c r="E25" s="272">
        <v>721</v>
      </c>
      <c r="F25" s="272">
        <v>744</v>
      </c>
      <c r="G25" s="272">
        <v>744</v>
      </c>
      <c r="H25" s="272">
        <v>672</v>
      </c>
      <c r="I25" s="272">
        <v>743</v>
      </c>
      <c r="J25" s="272">
        <v>360</v>
      </c>
      <c r="K25" s="272">
        <v>360</v>
      </c>
      <c r="L25" s="272">
        <v>744</v>
      </c>
      <c r="M25" s="272">
        <v>720</v>
      </c>
      <c r="N25" s="272">
        <v>744</v>
      </c>
      <c r="O25" s="272">
        <v>360</v>
      </c>
      <c r="P25" s="272">
        <v>384</v>
      </c>
      <c r="Q25" s="272">
        <v>720</v>
      </c>
      <c r="R25" s="272">
        <v>8760</v>
      </c>
    </row>
    <row r="26" spans="1:19" x14ac:dyDescent="0.25">
      <c r="A26" s="269"/>
      <c r="B26" s="270"/>
      <c r="C26" s="271" t="s">
        <v>278</v>
      </c>
      <c r="D26" s="272"/>
      <c r="E26" s="272"/>
      <c r="F26" s="272"/>
      <c r="G26" s="272"/>
      <c r="H26" s="272">
        <v>696</v>
      </c>
      <c r="I26" s="272"/>
      <c r="J26" s="272"/>
      <c r="K26" s="272"/>
      <c r="L26" s="272"/>
      <c r="M26" s="272"/>
      <c r="N26" s="272"/>
      <c r="O26" s="272"/>
      <c r="P26" s="272"/>
      <c r="Q26" s="272"/>
      <c r="R26" s="272">
        <v>8784</v>
      </c>
    </row>
    <row r="27" spans="1:19" x14ac:dyDescent="0.25">
      <c r="A27" s="248" t="s">
        <v>260</v>
      </c>
      <c r="B27" s="249" t="s">
        <v>261</v>
      </c>
      <c r="C27" s="249" t="s">
        <v>262</v>
      </c>
      <c r="D27" s="249" t="s">
        <v>0</v>
      </c>
      <c r="E27" s="249" t="s">
        <v>1</v>
      </c>
      <c r="F27" s="249" t="s">
        <v>2</v>
      </c>
      <c r="G27" s="249" t="s">
        <v>3</v>
      </c>
      <c r="H27" s="249" t="s">
        <v>4</v>
      </c>
      <c r="I27" s="249" t="s">
        <v>5</v>
      </c>
      <c r="J27" s="249" t="s">
        <v>268</v>
      </c>
      <c r="K27" s="249" t="s">
        <v>269</v>
      </c>
      <c r="L27" s="249" t="s">
        <v>7</v>
      </c>
      <c r="M27" s="249" t="s">
        <v>8</v>
      </c>
      <c r="N27" s="249" t="s">
        <v>9</v>
      </c>
      <c r="O27" s="249" t="s">
        <v>270</v>
      </c>
      <c r="P27" s="249" t="s">
        <v>271</v>
      </c>
      <c r="Q27" s="249" t="s">
        <v>11</v>
      </c>
      <c r="R27" s="250" t="s">
        <v>279</v>
      </c>
    </row>
    <row r="28" spans="1:19" x14ac:dyDescent="0.25">
      <c r="A28" s="280"/>
      <c r="B28" s="281">
        <v>1989</v>
      </c>
      <c r="C28" s="281">
        <v>1999</v>
      </c>
      <c r="D28" s="282">
        <v>1989</v>
      </c>
      <c r="E28" s="282">
        <v>1999</v>
      </c>
      <c r="F28" s="282">
        <v>1994</v>
      </c>
      <c r="G28" s="283">
        <v>2002</v>
      </c>
      <c r="H28" s="283">
        <v>2002</v>
      </c>
      <c r="I28" s="282">
        <v>1993</v>
      </c>
      <c r="J28" s="282">
        <v>1994</v>
      </c>
      <c r="K28" s="282">
        <v>2008</v>
      </c>
      <c r="L28" s="282">
        <v>2005</v>
      </c>
      <c r="M28" s="282">
        <v>1994</v>
      </c>
      <c r="N28" s="284">
        <v>2016</v>
      </c>
      <c r="O28" s="284">
        <v>2016</v>
      </c>
      <c r="P28" s="282">
        <v>2003</v>
      </c>
      <c r="Q28" s="282">
        <v>2010</v>
      </c>
      <c r="R28" s="285"/>
    </row>
    <row r="29" spans="1:19" x14ac:dyDescent="0.25">
      <c r="A29" s="286" t="s">
        <v>284</v>
      </c>
      <c r="B29" s="287" t="s">
        <v>267</v>
      </c>
      <c r="C29" s="287">
        <v>2025</v>
      </c>
      <c r="D29" s="288">
        <v>1247.9900000000002</v>
      </c>
      <c r="E29" s="288">
        <v>1686.94</v>
      </c>
      <c r="F29" s="288">
        <v>1756.11</v>
      </c>
      <c r="G29" s="288">
        <v>1818.48</v>
      </c>
      <c r="H29" s="288">
        <v>1700.3600000000001</v>
      </c>
      <c r="I29" s="288">
        <v>1733.8299999999997</v>
      </c>
      <c r="J29" s="288">
        <v>1363.57</v>
      </c>
      <c r="K29" s="288">
        <v>1264.3499999999999</v>
      </c>
      <c r="L29" s="288">
        <v>1629.54</v>
      </c>
      <c r="M29" s="288">
        <v>1511.09</v>
      </c>
      <c r="N29" s="288">
        <v>1501.88</v>
      </c>
      <c r="O29" s="288">
        <v>1445.7</v>
      </c>
      <c r="P29" s="288">
        <v>1418.81</v>
      </c>
      <c r="Q29" s="288">
        <v>1364.4399999999998</v>
      </c>
      <c r="R29" s="289">
        <v>1557.8362089041098</v>
      </c>
    </row>
    <row r="30" spans="1:19" x14ac:dyDescent="0.25">
      <c r="A30" s="290" t="s">
        <v>285</v>
      </c>
      <c r="B30" s="270"/>
      <c r="C30" s="270"/>
      <c r="D30" s="270">
        <v>76.34</v>
      </c>
      <c r="E30" s="270">
        <v>103.19</v>
      </c>
      <c r="F30" s="270">
        <v>107.42</v>
      </c>
      <c r="G30" s="270">
        <v>111.24</v>
      </c>
      <c r="H30" s="270">
        <v>104.01</v>
      </c>
      <c r="I30" s="270">
        <v>106.06</v>
      </c>
      <c r="J30" s="270">
        <v>83.41</v>
      </c>
      <c r="K30" s="270">
        <v>77.34</v>
      </c>
      <c r="L30" s="270">
        <v>99.68</v>
      </c>
      <c r="M30" s="270">
        <v>92.43</v>
      </c>
      <c r="N30" s="270">
        <v>91.87</v>
      </c>
      <c r="O30" s="270">
        <v>88.43</v>
      </c>
      <c r="P30" s="270">
        <v>86.79</v>
      </c>
      <c r="Q30" s="270">
        <v>83.46</v>
      </c>
      <c r="R30" s="270"/>
    </row>
    <row r="31" spans="1:19" x14ac:dyDescent="0.25">
      <c r="A31" s="290" t="s">
        <v>286</v>
      </c>
      <c r="B31" s="270"/>
      <c r="C31" s="270"/>
      <c r="D31" s="270">
        <v>30.63</v>
      </c>
      <c r="E31" s="270">
        <v>41.41</v>
      </c>
      <c r="F31" s="270">
        <v>43.11</v>
      </c>
      <c r="G31" s="270">
        <v>44.64</v>
      </c>
      <c r="H31" s="270">
        <v>41.74</v>
      </c>
      <c r="I31" s="270">
        <v>42.56</v>
      </c>
      <c r="J31" s="270">
        <v>33.47</v>
      </c>
      <c r="K31" s="270">
        <v>31.04</v>
      </c>
      <c r="L31" s="270">
        <v>40</v>
      </c>
      <c r="M31" s="270">
        <v>37.090000000000003</v>
      </c>
      <c r="N31" s="270">
        <v>36.869999999999997</v>
      </c>
      <c r="O31" s="270">
        <v>35.49</v>
      </c>
      <c r="P31" s="270">
        <v>34.83</v>
      </c>
      <c r="Q31" s="270">
        <v>33.49</v>
      </c>
      <c r="R31" s="270"/>
    </row>
    <row r="32" spans="1:19" x14ac:dyDescent="0.25">
      <c r="A32" s="290" t="s">
        <v>287</v>
      </c>
      <c r="B32" s="270"/>
      <c r="C32" s="270"/>
      <c r="D32" s="270">
        <v>121.78</v>
      </c>
      <c r="E32" s="270">
        <v>164.61</v>
      </c>
      <c r="F32" s="270">
        <v>171.36</v>
      </c>
      <c r="G32" s="270">
        <v>177.45</v>
      </c>
      <c r="H32" s="270">
        <v>165.92</v>
      </c>
      <c r="I32" s="270">
        <v>169.19</v>
      </c>
      <c r="J32" s="270">
        <v>133.06</v>
      </c>
      <c r="K32" s="270">
        <v>123.38</v>
      </c>
      <c r="L32" s="270">
        <v>159.01</v>
      </c>
      <c r="M32" s="270">
        <v>147.44999999999999</v>
      </c>
      <c r="N32" s="270">
        <v>146.55000000000001</v>
      </c>
      <c r="O32" s="270">
        <v>141.07</v>
      </c>
      <c r="P32" s="270">
        <v>138.44999999999999</v>
      </c>
      <c r="Q32" s="270">
        <v>133.13999999999999</v>
      </c>
      <c r="R32" s="270"/>
    </row>
    <row r="33" spans="1:18" x14ac:dyDescent="0.25">
      <c r="A33" s="290" t="s">
        <v>288</v>
      </c>
      <c r="B33" s="270"/>
      <c r="C33" s="270"/>
      <c r="D33" s="270">
        <v>40.479999999999997</v>
      </c>
      <c r="E33" s="270">
        <v>54.72</v>
      </c>
      <c r="F33" s="270">
        <v>56.96</v>
      </c>
      <c r="G33" s="270">
        <v>58.98</v>
      </c>
      <c r="H33" s="270">
        <v>55.15</v>
      </c>
      <c r="I33" s="270">
        <v>56.24</v>
      </c>
      <c r="J33" s="270">
        <v>44.23</v>
      </c>
      <c r="K33" s="270">
        <v>41.01</v>
      </c>
      <c r="L33" s="270">
        <v>52.85</v>
      </c>
      <c r="M33" s="270">
        <v>49.01</v>
      </c>
      <c r="N33" s="270">
        <v>48.71</v>
      </c>
      <c r="O33" s="270">
        <v>46.89</v>
      </c>
      <c r="P33" s="270">
        <v>46.02</v>
      </c>
      <c r="Q33" s="270">
        <v>44.26</v>
      </c>
      <c r="R33" s="270"/>
    </row>
    <row r="34" spans="1:18" x14ac:dyDescent="0.25">
      <c r="A34" s="290" t="s">
        <v>289</v>
      </c>
      <c r="B34" s="270"/>
      <c r="C34" s="270"/>
      <c r="D34" s="270">
        <v>222.58</v>
      </c>
      <c r="E34" s="270">
        <v>300.87</v>
      </c>
      <c r="F34" s="270">
        <v>313.2</v>
      </c>
      <c r="G34" s="270">
        <v>324.33</v>
      </c>
      <c r="H34" s="270">
        <v>303.26</v>
      </c>
      <c r="I34" s="270">
        <v>309.23</v>
      </c>
      <c r="J34" s="270">
        <v>243.19</v>
      </c>
      <c r="K34" s="270">
        <v>225.5</v>
      </c>
      <c r="L34" s="270">
        <v>290.63</v>
      </c>
      <c r="M34" s="270">
        <v>269.5</v>
      </c>
      <c r="N34" s="270">
        <v>267.86</v>
      </c>
      <c r="O34" s="270">
        <v>257.83999999999997</v>
      </c>
      <c r="P34" s="270">
        <v>253.04</v>
      </c>
      <c r="Q34" s="270">
        <v>243.35</v>
      </c>
      <c r="R34" s="270"/>
    </row>
    <row r="35" spans="1:18" x14ac:dyDescent="0.25">
      <c r="A35" s="290" t="s">
        <v>290</v>
      </c>
      <c r="B35" s="270"/>
      <c r="C35" s="270"/>
      <c r="D35" s="270">
        <v>20.64</v>
      </c>
      <c r="E35" s="270">
        <v>27.9</v>
      </c>
      <c r="F35" s="270">
        <v>29.04</v>
      </c>
      <c r="G35" s="270">
        <v>30.07</v>
      </c>
      <c r="H35" s="270">
        <v>28.12</v>
      </c>
      <c r="I35" s="270">
        <v>28.67</v>
      </c>
      <c r="J35" s="270">
        <v>22.55</v>
      </c>
      <c r="K35" s="270">
        <v>20.91</v>
      </c>
      <c r="L35" s="270">
        <v>26.95</v>
      </c>
      <c r="M35" s="270">
        <v>24.99</v>
      </c>
      <c r="N35" s="270">
        <v>24.84</v>
      </c>
      <c r="O35" s="270">
        <v>23.91</v>
      </c>
      <c r="P35" s="270">
        <v>23.46</v>
      </c>
      <c r="Q35" s="270">
        <v>22.56</v>
      </c>
      <c r="R35" s="270"/>
    </row>
    <row r="36" spans="1:18" x14ac:dyDescent="0.25">
      <c r="A36" s="290" t="s">
        <v>291</v>
      </c>
      <c r="B36" s="270"/>
      <c r="C36" s="270"/>
      <c r="D36" s="270">
        <v>100.08</v>
      </c>
      <c r="E36" s="270">
        <v>135.28</v>
      </c>
      <c r="F36" s="270">
        <v>140.83000000000001</v>
      </c>
      <c r="G36" s="270">
        <v>145.83000000000001</v>
      </c>
      <c r="H36" s="270">
        <v>136.36000000000001</v>
      </c>
      <c r="I36" s="270">
        <v>139.04</v>
      </c>
      <c r="J36" s="270">
        <v>109.35</v>
      </c>
      <c r="K36" s="270">
        <v>101.39</v>
      </c>
      <c r="L36" s="270">
        <v>130.68</v>
      </c>
      <c r="M36" s="270">
        <v>121.18</v>
      </c>
      <c r="N36" s="270">
        <v>120.44</v>
      </c>
      <c r="O36" s="270">
        <v>115.94</v>
      </c>
      <c r="P36" s="270">
        <v>113.78</v>
      </c>
      <c r="Q36" s="270">
        <v>109.42</v>
      </c>
      <c r="R36" s="270"/>
    </row>
    <row r="37" spans="1:18" x14ac:dyDescent="0.25">
      <c r="A37" s="290" t="s">
        <v>292</v>
      </c>
      <c r="B37" s="270"/>
      <c r="C37" s="270"/>
      <c r="D37" s="270">
        <v>43.47</v>
      </c>
      <c r="E37" s="270">
        <v>58.76</v>
      </c>
      <c r="F37" s="270">
        <v>61.17</v>
      </c>
      <c r="G37" s="270">
        <v>63.34</v>
      </c>
      <c r="H37" s="270">
        <v>59.23</v>
      </c>
      <c r="I37" s="270">
        <v>60.39</v>
      </c>
      <c r="J37" s="270">
        <v>47.5</v>
      </c>
      <c r="K37" s="270">
        <v>44.04</v>
      </c>
      <c r="L37" s="270">
        <v>56.76</v>
      </c>
      <c r="M37" s="270">
        <v>52.64</v>
      </c>
      <c r="N37" s="270">
        <v>52.31</v>
      </c>
      <c r="O37" s="270">
        <v>50.36</v>
      </c>
      <c r="P37" s="270">
        <v>49.42</v>
      </c>
      <c r="Q37" s="270">
        <v>47.53</v>
      </c>
      <c r="R37" s="270"/>
    </row>
    <row r="38" spans="1:18" x14ac:dyDescent="0.25">
      <c r="A38" s="290" t="s">
        <v>293</v>
      </c>
      <c r="B38" s="270"/>
      <c r="C38" s="270"/>
      <c r="D38" s="270">
        <v>54.04</v>
      </c>
      <c r="E38" s="270">
        <v>73.040000000000006</v>
      </c>
      <c r="F38" s="270">
        <v>76.040000000000006</v>
      </c>
      <c r="G38" s="270">
        <v>78.739999999999995</v>
      </c>
      <c r="H38" s="270">
        <v>73.62</v>
      </c>
      <c r="I38" s="270">
        <v>75.069999999999993</v>
      </c>
      <c r="J38" s="270">
        <v>59.04</v>
      </c>
      <c r="K38" s="270">
        <v>54.74</v>
      </c>
      <c r="L38" s="270">
        <v>70.56</v>
      </c>
      <c r="M38" s="270">
        <v>65.430000000000007</v>
      </c>
      <c r="N38" s="270">
        <v>65.03</v>
      </c>
      <c r="O38" s="270">
        <v>62.6</v>
      </c>
      <c r="P38" s="270">
        <v>61.43</v>
      </c>
      <c r="Q38" s="270">
        <v>59.08</v>
      </c>
      <c r="R38" s="270"/>
    </row>
    <row r="39" spans="1:18" x14ac:dyDescent="0.25">
      <c r="A39" s="290" t="s">
        <v>294</v>
      </c>
      <c r="B39" s="270"/>
      <c r="C39" s="270"/>
      <c r="D39" s="270">
        <v>53.6</v>
      </c>
      <c r="E39" s="270">
        <v>72.45</v>
      </c>
      <c r="F39" s="270">
        <v>75.430000000000007</v>
      </c>
      <c r="G39" s="270">
        <v>78.099999999999994</v>
      </c>
      <c r="H39" s="270">
        <v>73.03</v>
      </c>
      <c r="I39" s="270">
        <v>74.47</v>
      </c>
      <c r="J39" s="270">
        <v>58.57</v>
      </c>
      <c r="K39" s="270">
        <v>54.3</v>
      </c>
      <c r="L39" s="270">
        <v>69.989999999999995</v>
      </c>
      <c r="M39" s="270">
        <v>64.900000000000006</v>
      </c>
      <c r="N39" s="270">
        <v>64.510000000000005</v>
      </c>
      <c r="O39" s="270">
        <v>62.09</v>
      </c>
      <c r="P39" s="270">
        <v>60.94</v>
      </c>
      <c r="Q39" s="270">
        <v>58.6</v>
      </c>
      <c r="R39" s="270"/>
    </row>
    <row r="40" spans="1:18" x14ac:dyDescent="0.25">
      <c r="A40" s="290" t="s">
        <v>295</v>
      </c>
      <c r="B40" s="270"/>
      <c r="C40" s="270"/>
      <c r="D40" s="270">
        <v>0</v>
      </c>
      <c r="E40" s="270">
        <v>0</v>
      </c>
      <c r="F40" s="270">
        <v>0</v>
      </c>
      <c r="G40" s="270">
        <v>0</v>
      </c>
      <c r="H40" s="270">
        <v>0</v>
      </c>
      <c r="I40" s="270">
        <v>0</v>
      </c>
      <c r="J40" s="270">
        <v>0</v>
      </c>
      <c r="K40" s="270">
        <v>0</v>
      </c>
      <c r="L40" s="270">
        <v>0</v>
      </c>
      <c r="M40" s="270">
        <v>0</v>
      </c>
      <c r="N40" s="270">
        <v>0</v>
      </c>
      <c r="O40" s="270">
        <v>0</v>
      </c>
      <c r="P40" s="270">
        <v>0</v>
      </c>
      <c r="Q40" s="270">
        <v>0</v>
      </c>
      <c r="R40" s="270"/>
    </row>
    <row r="41" spans="1:18" x14ac:dyDescent="0.25">
      <c r="A41" s="290" t="s">
        <v>296</v>
      </c>
      <c r="B41" s="270"/>
      <c r="C41" s="270"/>
      <c r="D41" s="270">
        <v>15.71</v>
      </c>
      <c r="E41" s="270">
        <v>21.24</v>
      </c>
      <c r="F41" s="270">
        <v>22.11</v>
      </c>
      <c r="G41" s="270">
        <v>22.9</v>
      </c>
      <c r="H41" s="270">
        <v>21.41</v>
      </c>
      <c r="I41" s="270">
        <v>21.83</v>
      </c>
      <c r="J41" s="270">
        <v>17.170000000000002</v>
      </c>
      <c r="K41" s="270">
        <v>15.92</v>
      </c>
      <c r="L41" s="270">
        <v>20.52</v>
      </c>
      <c r="M41" s="270">
        <v>19.03</v>
      </c>
      <c r="N41" s="270">
        <v>18.91</v>
      </c>
      <c r="O41" s="270">
        <v>18.2</v>
      </c>
      <c r="P41" s="270">
        <v>17.87</v>
      </c>
      <c r="Q41" s="270">
        <v>17.18</v>
      </c>
      <c r="R41" s="270"/>
    </row>
    <row r="42" spans="1:18" x14ac:dyDescent="0.25">
      <c r="A42" s="290" t="s">
        <v>297</v>
      </c>
      <c r="B42" s="270"/>
      <c r="C42" s="270"/>
      <c r="D42" s="270">
        <v>303.39</v>
      </c>
      <c r="E42" s="270">
        <v>410.1</v>
      </c>
      <c r="F42" s="270">
        <v>426.91</v>
      </c>
      <c r="G42" s="270">
        <v>442.07</v>
      </c>
      <c r="H42" s="270">
        <v>413.36</v>
      </c>
      <c r="I42" s="270">
        <v>421.5</v>
      </c>
      <c r="J42" s="270">
        <v>331.48</v>
      </c>
      <c r="K42" s="270">
        <v>307.36</v>
      </c>
      <c r="L42" s="270">
        <v>396.14</v>
      </c>
      <c r="M42" s="270">
        <v>367.35</v>
      </c>
      <c r="N42" s="270">
        <v>365.11</v>
      </c>
      <c r="O42" s="270">
        <v>351.45</v>
      </c>
      <c r="P42" s="270">
        <v>344.91</v>
      </c>
      <c r="Q42" s="270">
        <v>331.7</v>
      </c>
      <c r="R42" s="270"/>
    </row>
    <row r="43" spans="1:18" x14ac:dyDescent="0.25">
      <c r="A43" s="290" t="s">
        <v>298</v>
      </c>
      <c r="B43" s="270"/>
      <c r="C43" s="270"/>
      <c r="D43" s="270">
        <v>165.25</v>
      </c>
      <c r="E43" s="270">
        <v>223.37</v>
      </c>
      <c r="F43" s="270">
        <v>232.53</v>
      </c>
      <c r="G43" s="270">
        <v>240.79</v>
      </c>
      <c r="H43" s="270">
        <v>225.15</v>
      </c>
      <c r="I43" s="270">
        <v>229.58</v>
      </c>
      <c r="J43" s="270">
        <v>180.55</v>
      </c>
      <c r="K43" s="270">
        <v>167.42</v>
      </c>
      <c r="L43" s="270">
        <v>215.77</v>
      </c>
      <c r="M43" s="270">
        <v>200.09</v>
      </c>
      <c r="N43" s="270">
        <v>198.87</v>
      </c>
      <c r="O43" s="270">
        <v>191.43</v>
      </c>
      <c r="P43" s="270">
        <v>187.87</v>
      </c>
      <c r="Q43" s="270">
        <v>180.67</v>
      </c>
      <c r="R43" s="270"/>
    </row>
    <row r="45" spans="1:18" x14ac:dyDescent="0.25">
      <c r="Q45" s="294" t="s">
        <v>252</v>
      </c>
      <c r="R45">
        <f>'FY25 80WYFedReport'!R180</f>
        <v>1510.62059053392</v>
      </c>
    </row>
    <row r="47" spans="1:18" x14ac:dyDescent="0.25">
      <c r="Q47" s="294" t="s">
        <v>379</v>
      </c>
      <c r="R47">
        <f>R29-R45</f>
        <v>47.215618370189759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workbookViewId="0">
      <selection activeCell="A21" sqref="A21"/>
    </sheetView>
  </sheetViews>
  <sheetFormatPr defaultRowHeight="15" x14ac:dyDescent="0.25"/>
  <cols>
    <col min="1" max="1" width="44.42578125" bestFit="1" customWidth="1"/>
    <col min="2" max="2" width="13.5703125" bestFit="1" customWidth="1"/>
  </cols>
  <sheetData>
    <row r="1" spans="1:18" x14ac:dyDescent="0.25">
      <c r="A1" s="269" t="s">
        <v>276</v>
      </c>
      <c r="B1" s="270"/>
      <c r="C1" s="271" t="s">
        <v>277</v>
      </c>
      <c r="D1" s="272">
        <v>744</v>
      </c>
      <c r="E1" s="272">
        <v>721</v>
      </c>
      <c r="F1" s="272">
        <v>744</v>
      </c>
      <c r="G1" s="272">
        <v>744</v>
      </c>
      <c r="H1" s="272">
        <v>672</v>
      </c>
      <c r="I1" s="272">
        <v>743</v>
      </c>
      <c r="J1" s="272">
        <v>360</v>
      </c>
      <c r="K1" s="272">
        <v>360</v>
      </c>
      <c r="L1" s="272">
        <v>744</v>
      </c>
      <c r="M1" s="272">
        <v>720</v>
      </c>
      <c r="N1" s="272">
        <v>744</v>
      </c>
      <c r="O1" s="272">
        <v>360</v>
      </c>
      <c r="P1" s="272">
        <v>384</v>
      </c>
      <c r="Q1" s="272">
        <v>720</v>
      </c>
      <c r="R1" s="272">
        <v>8760</v>
      </c>
    </row>
    <row r="2" spans="1:18" x14ac:dyDescent="0.25">
      <c r="A2" s="269"/>
      <c r="B2" s="270"/>
      <c r="C2" s="271" t="s">
        <v>278</v>
      </c>
      <c r="D2" s="272"/>
      <c r="E2" s="272"/>
      <c r="F2" s="272"/>
      <c r="G2" s="272"/>
      <c r="H2" s="272">
        <v>696</v>
      </c>
      <c r="I2" s="272"/>
      <c r="J2" s="272"/>
      <c r="K2" s="272"/>
      <c r="L2" s="272"/>
      <c r="M2" s="272"/>
      <c r="N2" s="272"/>
      <c r="O2" s="272"/>
      <c r="P2" s="272"/>
      <c r="Q2" s="272"/>
      <c r="R2" s="272">
        <v>8784</v>
      </c>
    </row>
    <row r="3" spans="1:18" x14ac:dyDescent="0.25">
      <c r="A3" s="248" t="s">
        <v>260</v>
      </c>
      <c r="B3" s="249" t="s">
        <v>261</v>
      </c>
      <c r="C3" s="249" t="s">
        <v>262</v>
      </c>
      <c r="D3" s="249" t="s">
        <v>0</v>
      </c>
      <c r="E3" s="249" t="s">
        <v>1</v>
      </c>
      <c r="F3" s="249" t="s">
        <v>2</v>
      </c>
      <c r="G3" s="249" t="s">
        <v>3</v>
      </c>
      <c r="H3" s="249" t="s">
        <v>4</v>
      </c>
      <c r="I3" s="249" t="s">
        <v>5</v>
      </c>
      <c r="J3" s="249" t="s">
        <v>268</v>
      </c>
      <c r="K3" s="249" t="s">
        <v>269</v>
      </c>
      <c r="L3" s="249" t="s">
        <v>7</v>
      </c>
      <c r="M3" s="249" t="s">
        <v>8</v>
      </c>
      <c r="N3" s="249" t="s">
        <v>9</v>
      </c>
      <c r="O3" s="249" t="s">
        <v>270</v>
      </c>
      <c r="P3" s="249" t="s">
        <v>271</v>
      </c>
      <c r="Q3" s="249" t="s">
        <v>11</v>
      </c>
      <c r="R3" s="250" t="s">
        <v>279</v>
      </c>
    </row>
    <row r="4" spans="1:18" x14ac:dyDescent="0.25">
      <c r="A4" s="251" t="s">
        <v>280</v>
      </c>
      <c r="B4" s="252" t="s">
        <v>267</v>
      </c>
      <c r="C4" s="252">
        <v>2024</v>
      </c>
      <c r="D4" s="252">
        <v>-353</v>
      </c>
      <c r="E4" s="252">
        <v>372</v>
      </c>
      <c r="F4" s="252">
        <v>-204</v>
      </c>
      <c r="G4" s="252">
        <v>-37.9</v>
      </c>
      <c r="H4" s="252">
        <v>113</v>
      </c>
      <c r="I4" s="252">
        <v>626</v>
      </c>
      <c r="J4" s="252">
        <v>-40.200000000000003</v>
      </c>
      <c r="K4" s="252">
        <v>-359</v>
      </c>
      <c r="L4" s="252">
        <v>1848</v>
      </c>
      <c r="M4" s="252">
        <v>1339</v>
      </c>
      <c r="N4" s="252">
        <v>241</v>
      </c>
      <c r="O4" s="252">
        <v>100</v>
      </c>
      <c r="P4" s="252">
        <v>12.7</v>
      </c>
      <c r="Q4" s="252">
        <v>37.9</v>
      </c>
      <c r="R4" s="273">
        <v>320.14130236794171</v>
      </c>
    </row>
    <row r="6" spans="1:18" x14ac:dyDescent="0.25">
      <c r="A6" s="248" t="s">
        <v>260</v>
      </c>
      <c r="B6" s="249" t="s">
        <v>261</v>
      </c>
      <c r="C6" s="249" t="s">
        <v>262</v>
      </c>
      <c r="D6" s="249" t="s">
        <v>0</v>
      </c>
      <c r="E6" s="249" t="s">
        <v>1</v>
      </c>
      <c r="F6" s="249" t="s">
        <v>2</v>
      </c>
      <c r="G6" s="249" t="s">
        <v>3</v>
      </c>
      <c r="H6" s="249" t="s">
        <v>4</v>
      </c>
      <c r="I6" s="249" t="s">
        <v>5</v>
      </c>
      <c r="J6" s="249" t="s">
        <v>268</v>
      </c>
      <c r="K6" s="249" t="s">
        <v>269</v>
      </c>
      <c r="L6" s="249" t="s">
        <v>7</v>
      </c>
      <c r="M6" s="249" t="s">
        <v>8</v>
      </c>
      <c r="N6" s="249" t="s">
        <v>9</v>
      </c>
      <c r="O6" s="249" t="s">
        <v>270</v>
      </c>
      <c r="P6" s="249" t="s">
        <v>271</v>
      </c>
      <c r="Q6" s="249" t="s">
        <v>11</v>
      </c>
      <c r="R6" s="250" t="s">
        <v>279</v>
      </c>
    </row>
    <row r="7" spans="1:18" x14ac:dyDescent="0.25">
      <c r="A7" s="251" t="s">
        <v>416</v>
      </c>
      <c r="B7" s="252" t="s">
        <v>267</v>
      </c>
      <c r="C7" s="252">
        <v>2024</v>
      </c>
      <c r="D7" s="252">
        <v>-353</v>
      </c>
      <c r="E7" s="252">
        <v>372</v>
      </c>
      <c r="F7" s="252">
        <v>-204</v>
      </c>
      <c r="G7" s="252">
        <v>-37.9</v>
      </c>
      <c r="H7" s="252">
        <v>113</v>
      </c>
      <c r="I7" s="252">
        <v>626</v>
      </c>
      <c r="J7" s="252">
        <v>-40.200000000000003</v>
      </c>
      <c r="K7" s="252">
        <v>-359</v>
      </c>
      <c r="L7" s="252">
        <v>1848</v>
      </c>
      <c r="M7" s="252">
        <v>1339</v>
      </c>
      <c r="N7" s="252">
        <v>241</v>
      </c>
      <c r="O7" s="252">
        <v>100</v>
      </c>
      <c r="P7" s="252">
        <v>12.7</v>
      </c>
      <c r="Q7" s="252">
        <v>37.9</v>
      </c>
      <c r="R7" s="273">
        <v>320.14130236794171</v>
      </c>
    </row>
    <row r="8" spans="1:18" x14ac:dyDescent="0.25">
      <c r="A8" s="531" t="s">
        <v>416</v>
      </c>
      <c r="B8" s="529" t="s">
        <v>267</v>
      </c>
      <c r="C8" s="529">
        <v>2025</v>
      </c>
      <c r="D8" s="529">
        <v>-386</v>
      </c>
      <c r="E8" s="529">
        <v>317</v>
      </c>
      <c r="F8" s="529">
        <v>-229</v>
      </c>
      <c r="G8" s="529">
        <v>-92.5</v>
      </c>
      <c r="H8" s="529">
        <v>-61.1</v>
      </c>
      <c r="I8" s="529">
        <v>577</v>
      </c>
      <c r="J8" s="529">
        <v>-80.400000000000006</v>
      </c>
      <c r="K8" s="529">
        <v>-427</v>
      </c>
      <c r="L8" s="529">
        <v>1256</v>
      </c>
      <c r="M8" s="529">
        <v>760</v>
      </c>
      <c r="N8" s="529">
        <v>185</v>
      </c>
      <c r="O8" s="529">
        <v>41.9</v>
      </c>
      <c r="P8" s="529">
        <v>-14.9</v>
      </c>
      <c r="Q8" s="529">
        <v>0.22</v>
      </c>
      <c r="R8" s="273">
        <v>175.34127853881276</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workbookViewId="0">
      <selection activeCell="D26" sqref="D26"/>
    </sheetView>
  </sheetViews>
  <sheetFormatPr defaultRowHeight="15" x14ac:dyDescent="0.25"/>
  <cols>
    <col min="1" max="1" width="17.28515625" bestFit="1" customWidth="1"/>
    <col min="2" max="2" width="13.5703125" bestFit="1" customWidth="1"/>
  </cols>
  <sheetData>
    <row r="1" spans="1:6" x14ac:dyDescent="0.25">
      <c r="A1" s="248" t="s">
        <v>260</v>
      </c>
      <c r="B1" s="249" t="s">
        <v>261</v>
      </c>
      <c r="C1" s="249" t="s">
        <v>262</v>
      </c>
      <c r="D1" s="249" t="s">
        <v>263</v>
      </c>
      <c r="E1" s="249" t="s">
        <v>264</v>
      </c>
      <c r="F1" s="250" t="s">
        <v>265</v>
      </c>
    </row>
    <row r="2" spans="1:6" x14ac:dyDescent="0.25">
      <c r="A2" s="251" t="s">
        <v>266</v>
      </c>
      <c r="B2" s="252" t="s">
        <v>267</v>
      </c>
      <c r="C2" s="252">
        <v>2024</v>
      </c>
      <c r="D2" s="252">
        <v>1989</v>
      </c>
      <c r="E2" s="252" t="s">
        <v>0</v>
      </c>
      <c r="F2" s="472">
        <v>5500.9151959999999</v>
      </c>
    </row>
    <row r="3" spans="1:6" x14ac:dyDescent="0.25">
      <c r="A3" s="251" t="s">
        <v>266</v>
      </c>
      <c r="B3" s="252" t="s">
        <v>267</v>
      </c>
      <c r="C3" s="252">
        <v>2024</v>
      </c>
      <c r="D3" s="252">
        <v>1999</v>
      </c>
      <c r="E3" s="252" t="s">
        <v>1</v>
      </c>
      <c r="F3" s="472">
        <v>7472.0973260000001</v>
      </c>
    </row>
    <row r="4" spans="1:6" x14ac:dyDescent="0.25">
      <c r="A4" s="251" t="s">
        <v>266</v>
      </c>
      <c r="B4" s="252" t="s">
        <v>267</v>
      </c>
      <c r="C4" s="252">
        <v>2024</v>
      </c>
      <c r="D4" s="252">
        <v>1994</v>
      </c>
      <c r="E4" s="252" t="s">
        <v>2</v>
      </c>
      <c r="F4" s="472">
        <v>7781.8011219999999</v>
      </c>
    </row>
    <row r="5" spans="1:6" x14ac:dyDescent="0.25">
      <c r="A5" s="251" t="s">
        <v>266</v>
      </c>
      <c r="B5" s="252" t="s">
        <v>267</v>
      </c>
      <c r="C5" s="252">
        <v>2024</v>
      </c>
      <c r="D5" s="252">
        <v>2002</v>
      </c>
      <c r="E5" s="252" t="s">
        <v>3</v>
      </c>
      <c r="F5" s="472">
        <v>8059.2253019999998</v>
      </c>
    </row>
    <row r="6" spans="1:6" x14ac:dyDescent="0.25">
      <c r="A6" s="251" t="s">
        <v>266</v>
      </c>
      <c r="B6" s="252" t="s">
        <v>267</v>
      </c>
      <c r="C6" s="252">
        <v>2024</v>
      </c>
      <c r="D6" s="252">
        <v>2002</v>
      </c>
      <c r="E6" s="252" t="s">
        <v>4</v>
      </c>
      <c r="F6" s="472">
        <v>7531.7072250000001</v>
      </c>
    </row>
    <row r="7" spans="1:6" x14ac:dyDescent="0.25">
      <c r="A7" s="251" t="s">
        <v>266</v>
      </c>
      <c r="B7" s="252" t="s">
        <v>267</v>
      </c>
      <c r="C7" s="252">
        <v>2024</v>
      </c>
      <c r="D7" s="252">
        <v>1993</v>
      </c>
      <c r="E7" s="252" t="s">
        <v>5</v>
      </c>
      <c r="F7" s="472">
        <v>7679.2205089999998</v>
      </c>
    </row>
    <row r="8" spans="1:6" x14ac:dyDescent="0.25">
      <c r="A8" s="251" t="s">
        <v>266</v>
      </c>
      <c r="B8" s="252" t="s">
        <v>267</v>
      </c>
      <c r="C8" s="252">
        <v>2024</v>
      </c>
      <c r="D8" s="252">
        <v>1994</v>
      </c>
      <c r="E8" s="252" t="s">
        <v>268</v>
      </c>
      <c r="F8" s="472">
        <v>6009.715749</v>
      </c>
    </row>
    <row r="9" spans="1:6" x14ac:dyDescent="0.25">
      <c r="A9" s="251" t="s">
        <v>266</v>
      </c>
      <c r="B9" s="252" t="s">
        <v>267</v>
      </c>
      <c r="C9" s="252">
        <v>2024</v>
      </c>
      <c r="D9" s="252">
        <v>2008</v>
      </c>
      <c r="E9" s="252" t="s">
        <v>269</v>
      </c>
      <c r="F9" s="472">
        <v>5602.082692</v>
      </c>
    </row>
    <row r="10" spans="1:6" x14ac:dyDescent="0.25">
      <c r="A10" s="251" t="s">
        <v>266</v>
      </c>
      <c r="B10" s="252" t="s">
        <v>267</v>
      </c>
      <c r="C10" s="252">
        <v>2024</v>
      </c>
      <c r="D10" s="252">
        <v>2005</v>
      </c>
      <c r="E10" s="252" t="s">
        <v>7</v>
      </c>
      <c r="F10" s="472">
        <v>7911.4829929999996</v>
      </c>
    </row>
    <row r="11" spans="1:6" x14ac:dyDescent="0.25">
      <c r="A11" s="251" t="s">
        <v>266</v>
      </c>
      <c r="B11" s="252" t="s">
        <v>267</v>
      </c>
      <c r="C11" s="252">
        <v>2024</v>
      </c>
      <c r="D11" s="252">
        <v>1994</v>
      </c>
      <c r="E11" s="252" t="s">
        <v>8</v>
      </c>
      <c r="F11" s="472">
        <v>7365.7274120000002</v>
      </c>
    </row>
    <row r="12" spans="1:6" x14ac:dyDescent="0.25">
      <c r="A12" s="251" t="s">
        <v>266</v>
      </c>
      <c r="B12" s="252" t="s">
        <v>267</v>
      </c>
      <c r="C12" s="252">
        <v>2024</v>
      </c>
      <c r="D12" s="252">
        <v>2016</v>
      </c>
      <c r="E12" s="252" t="s">
        <v>9</v>
      </c>
      <c r="F12" s="472">
        <v>6645.3750110000001</v>
      </c>
    </row>
    <row r="13" spans="1:6" x14ac:dyDescent="0.25">
      <c r="A13" s="251" t="s">
        <v>266</v>
      </c>
      <c r="B13" s="252" t="s">
        <v>267</v>
      </c>
      <c r="C13" s="252">
        <v>2024</v>
      </c>
      <c r="D13" s="252">
        <v>2016</v>
      </c>
      <c r="E13" s="252" t="s">
        <v>270</v>
      </c>
      <c r="F13" s="472">
        <v>6395.4083419999997</v>
      </c>
    </row>
    <row r="14" spans="1:6" x14ac:dyDescent="0.25">
      <c r="A14" s="251" t="s">
        <v>266</v>
      </c>
      <c r="B14" s="252" t="s">
        <v>267</v>
      </c>
      <c r="C14" s="252">
        <v>2024</v>
      </c>
      <c r="D14" s="252">
        <v>2003</v>
      </c>
      <c r="E14" s="252" t="s">
        <v>271</v>
      </c>
      <c r="F14" s="472">
        <v>6279.7928549999997</v>
      </c>
    </row>
    <row r="15" spans="1:6" x14ac:dyDescent="0.25">
      <c r="A15" s="251" t="s">
        <v>266</v>
      </c>
      <c r="B15" s="252" t="s">
        <v>267</v>
      </c>
      <c r="C15" s="252">
        <v>2024</v>
      </c>
      <c r="D15" s="252">
        <v>2010</v>
      </c>
      <c r="E15" s="252" t="s">
        <v>11</v>
      </c>
      <c r="F15" s="472">
        <v>6024.8750339999997</v>
      </c>
    </row>
    <row r="16" spans="1:6" x14ac:dyDescent="0.25">
      <c r="F16" s="473">
        <f>AVERAGE(F2:F7,AVERAGE(F8:F9),F10:F12,AVERAGE(F13:F14),F15)</f>
        <v>7009.6605790833319</v>
      </c>
    </row>
    <row r="18" spans="1:18" x14ac:dyDescent="0.25">
      <c r="A18" s="248" t="s">
        <v>260</v>
      </c>
      <c r="B18" s="249" t="s">
        <v>261</v>
      </c>
      <c r="C18" s="249" t="s">
        <v>262</v>
      </c>
      <c r="D18" s="249" t="s">
        <v>0</v>
      </c>
      <c r="E18" s="249" t="s">
        <v>1</v>
      </c>
      <c r="F18" s="249" t="s">
        <v>2</v>
      </c>
      <c r="G18" s="249" t="s">
        <v>3</v>
      </c>
      <c r="H18" s="249" t="s">
        <v>4</v>
      </c>
      <c r="I18" s="249" t="s">
        <v>5</v>
      </c>
      <c r="J18" s="249" t="s">
        <v>268</v>
      </c>
      <c r="K18" s="249" t="s">
        <v>269</v>
      </c>
      <c r="L18" s="249" t="s">
        <v>7</v>
      </c>
      <c r="M18" s="249" t="s">
        <v>8</v>
      </c>
      <c r="N18" s="249" t="s">
        <v>9</v>
      </c>
      <c r="O18" s="249" t="s">
        <v>270</v>
      </c>
      <c r="P18" s="249" t="s">
        <v>271</v>
      </c>
      <c r="Q18" s="249" t="s">
        <v>11</v>
      </c>
      <c r="R18" s="250" t="s">
        <v>279</v>
      </c>
    </row>
    <row r="19" spans="1:18" x14ac:dyDescent="0.25">
      <c r="A19" s="251" t="s">
        <v>274</v>
      </c>
      <c r="B19" s="252" t="s">
        <v>267</v>
      </c>
      <c r="C19" s="252">
        <v>2024</v>
      </c>
      <c r="D19" s="527">
        <v>5500.9151959999999</v>
      </c>
      <c r="E19" s="527">
        <v>7472.0973260000001</v>
      </c>
      <c r="F19" s="527">
        <v>7781.8011219999999</v>
      </c>
      <c r="G19" s="527">
        <v>8059.2253019999998</v>
      </c>
      <c r="H19" s="527">
        <v>7531.7072250000001</v>
      </c>
      <c r="I19" s="527">
        <v>7679.2205089999998</v>
      </c>
      <c r="J19" s="527">
        <v>6009.715749</v>
      </c>
      <c r="K19" s="527">
        <v>5602.082692</v>
      </c>
      <c r="L19" s="527">
        <v>7911.4829929999996</v>
      </c>
      <c r="M19" s="527">
        <v>7365.7274120000002</v>
      </c>
      <c r="N19" s="527">
        <v>6645.3750110000001</v>
      </c>
      <c r="O19" s="527">
        <v>6395.4083419999997</v>
      </c>
      <c r="P19" s="527">
        <v>6279.7928549999997</v>
      </c>
      <c r="Q19" s="527">
        <v>6024.8750339999997</v>
      </c>
      <c r="R19" s="528">
        <v>7010.3696286895483</v>
      </c>
    </row>
    <row r="20" spans="1:18" x14ac:dyDescent="0.25">
      <c r="A20" s="251" t="s">
        <v>274</v>
      </c>
      <c r="B20" s="529" t="s">
        <v>267</v>
      </c>
      <c r="C20" s="529">
        <v>2025</v>
      </c>
      <c r="D20" s="527">
        <v>5512.4074069999997</v>
      </c>
      <c r="E20" s="527">
        <v>7474.9009690000003</v>
      </c>
      <c r="F20" s="527">
        <v>7784.1907780000001</v>
      </c>
      <c r="G20" s="527">
        <v>8062.9505499999996</v>
      </c>
      <c r="H20" s="527">
        <v>7534.8341</v>
      </c>
      <c r="I20" s="527">
        <v>7684.6373050000002</v>
      </c>
      <c r="J20" s="527">
        <v>6029.0962650000001</v>
      </c>
      <c r="K20" s="527">
        <v>5585.5348960000001</v>
      </c>
      <c r="L20" s="527">
        <v>7218.2592839999998</v>
      </c>
      <c r="M20" s="527">
        <v>6688.9241300000003</v>
      </c>
      <c r="N20" s="527">
        <v>6647.7493979999999</v>
      </c>
      <c r="O20" s="527">
        <v>6396.5266659999998</v>
      </c>
      <c r="P20" s="527">
        <v>6293.6949919999997</v>
      </c>
      <c r="Q20" s="528">
        <v>6033.1535910000002</v>
      </c>
      <c r="R20" s="528">
        <v>6898.5164387534251</v>
      </c>
    </row>
    <row r="22" spans="1:18" x14ac:dyDescent="0.25">
      <c r="C22" t="s">
        <v>408</v>
      </c>
      <c r="D22" s="530">
        <f>AVERAGE(D19:D20)</f>
        <v>5506.6613015000003</v>
      </c>
      <c r="E22" s="530">
        <f t="shared" ref="E22:R22" si="0">AVERAGE(E19:E20)</f>
        <v>7473.4991475000006</v>
      </c>
      <c r="F22" s="530">
        <f t="shared" si="0"/>
        <v>7782.9959500000004</v>
      </c>
      <c r="G22" s="530">
        <f t="shared" si="0"/>
        <v>8061.0879260000002</v>
      </c>
      <c r="H22" s="530">
        <f t="shared" si="0"/>
        <v>7533.2706625000001</v>
      </c>
      <c r="I22" s="530">
        <f t="shared" si="0"/>
        <v>7681.9289069999995</v>
      </c>
      <c r="J22" s="530">
        <f t="shared" si="0"/>
        <v>6019.4060069999996</v>
      </c>
      <c r="K22" s="530">
        <f t="shared" si="0"/>
        <v>5593.8087940000005</v>
      </c>
      <c r="L22" s="530">
        <f t="shared" si="0"/>
        <v>7564.8711384999997</v>
      </c>
      <c r="M22" s="530">
        <f t="shared" si="0"/>
        <v>7027.3257709999998</v>
      </c>
      <c r="N22" s="530">
        <f t="shared" si="0"/>
        <v>6646.5622045</v>
      </c>
      <c r="O22" s="530">
        <f t="shared" si="0"/>
        <v>6395.9675040000002</v>
      </c>
      <c r="P22" s="530">
        <f t="shared" si="0"/>
        <v>6286.7439235000002</v>
      </c>
      <c r="Q22" s="530">
        <f t="shared" si="0"/>
        <v>6029.0143124999995</v>
      </c>
      <c r="R22" s="530">
        <f t="shared" si="0"/>
        <v>6954.4430337214872</v>
      </c>
    </row>
  </sheetData>
  <pageMargins left="0.7" right="0.7" top="0.75" bottom="0.75" header="0.3" footer="0.3"/>
  <pageSetup orientation="portrait" horizontalDpi="90" verticalDpi="90"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E101"/>
  <sheetViews>
    <sheetView topLeftCell="AX70" zoomScale="80" zoomScaleNormal="80" workbookViewId="0">
      <selection activeCell="BV101" sqref="BV101"/>
    </sheetView>
  </sheetViews>
  <sheetFormatPr defaultColWidth="8.85546875" defaultRowHeight="15" x14ac:dyDescent="0.25"/>
  <cols>
    <col min="1" max="3" width="8.85546875" style="2"/>
    <col min="4" max="4" width="9.140625" style="2" customWidth="1"/>
    <col min="5" max="18" width="8.85546875" style="2"/>
    <col min="19" max="19" width="10" style="2" customWidth="1"/>
    <col min="20" max="61" width="8.85546875" style="2"/>
    <col min="62" max="73" width="11.5703125" style="2" customWidth="1"/>
    <col min="74" max="75" width="16.140625" style="2" bestFit="1" customWidth="1"/>
    <col min="76" max="16384" width="8.85546875" style="2"/>
  </cols>
  <sheetData>
    <row r="1" spans="1:83" ht="15.75" thickBot="1" x14ac:dyDescent="0.3">
      <c r="A1"/>
      <c r="B1" s="79" t="s">
        <v>46</v>
      </c>
      <c r="C1"/>
      <c r="D1"/>
      <c r="E1"/>
      <c r="F1"/>
      <c r="G1"/>
      <c r="H1"/>
      <c r="I1"/>
      <c r="J1"/>
      <c r="K1"/>
      <c r="L1"/>
      <c r="M1"/>
      <c r="N1"/>
      <c r="O1"/>
      <c r="P1"/>
      <c r="Q1" s="51" t="s">
        <v>39</v>
      </c>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row>
    <row r="2" spans="1:83" ht="15" customHeight="1" x14ac:dyDescent="0.25">
      <c r="B2" s="675" t="s">
        <v>47</v>
      </c>
      <c r="C2" s="676"/>
      <c r="D2" s="676"/>
      <c r="E2" s="676"/>
      <c r="F2" s="676"/>
      <c r="G2" s="676"/>
      <c r="H2" s="676"/>
      <c r="I2" s="676"/>
      <c r="J2" s="676"/>
      <c r="K2" s="676"/>
      <c r="L2" s="676"/>
      <c r="M2" s="676"/>
      <c r="N2" s="676"/>
      <c r="O2" s="677"/>
      <c r="Q2" s="675" t="s">
        <v>42</v>
      </c>
      <c r="R2" s="676"/>
      <c r="S2" s="676"/>
      <c r="T2" s="676"/>
      <c r="U2" s="676"/>
      <c r="V2" s="676"/>
      <c r="W2" s="676"/>
      <c r="X2" s="676"/>
      <c r="Y2" s="676"/>
      <c r="Z2" s="676"/>
      <c r="AA2" s="676"/>
      <c r="AB2" s="676"/>
      <c r="AC2" s="676"/>
      <c r="AD2" s="677"/>
      <c r="AF2" s="678" t="s">
        <v>43</v>
      </c>
      <c r="AG2" s="679"/>
      <c r="AH2" s="679"/>
      <c r="AI2" s="679"/>
      <c r="AJ2" s="679"/>
      <c r="AK2" s="679"/>
      <c r="AL2" s="679"/>
      <c r="AM2" s="679"/>
      <c r="AN2" s="679"/>
      <c r="AO2" s="679"/>
      <c r="AP2" s="679"/>
      <c r="AQ2" s="679"/>
      <c r="AR2" s="679"/>
      <c r="AS2" s="46"/>
      <c r="AT2" s="29"/>
      <c r="AU2" s="661" t="s">
        <v>44</v>
      </c>
      <c r="AV2" s="662"/>
      <c r="AW2" s="662"/>
      <c r="AX2" s="662"/>
      <c r="AY2" s="662"/>
      <c r="AZ2" s="662"/>
      <c r="BA2" s="662"/>
      <c r="BB2" s="662"/>
      <c r="BC2" s="662"/>
      <c r="BD2" s="662"/>
      <c r="BE2" s="662"/>
      <c r="BF2" s="662"/>
      <c r="BG2" s="663"/>
      <c r="BI2" s="661" t="s">
        <v>41</v>
      </c>
      <c r="BJ2" s="662"/>
      <c r="BK2" s="662"/>
      <c r="BL2" s="662"/>
      <c r="BM2" s="662"/>
      <c r="BN2" s="662"/>
      <c r="BO2" s="662"/>
      <c r="BP2" s="662"/>
      <c r="BQ2" s="662"/>
      <c r="BR2" s="662"/>
      <c r="BS2" s="662"/>
      <c r="BT2" s="662"/>
      <c r="BU2" s="662"/>
      <c r="BV2" s="663"/>
    </row>
    <row r="3" spans="1:83" x14ac:dyDescent="0.25">
      <c r="B3" s="41"/>
      <c r="C3" s="77"/>
      <c r="D3" s="78"/>
      <c r="E3" s="77"/>
      <c r="F3" s="4"/>
      <c r="G3" s="4"/>
      <c r="H3" s="4"/>
      <c r="I3" s="4"/>
      <c r="J3" s="4"/>
      <c r="K3" s="4"/>
      <c r="L3" s="4"/>
      <c r="M3" s="4"/>
      <c r="N3" s="4"/>
      <c r="O3" s="5"/>
      <c r="Q3" s="41" t="s">
        <v>34</v>
      </c>
      <c r="R3" s="4"/>
      <c r="S3" s="80">
        <v>0.2234777</v>
      </c>
      <c r="T3" s="4"/>
      <c r="U3" s="4"/>
      <c r="V3" s="4"/>
      <c r="W3" s="4"/>
      <c r="X3" s="4"/>
      <c r="Y3" s="4"/>
      <c r="Z3" s="4"/>
      <c r="AA3" s="4"/>
      <c r="AB3" s="4"/>
      <c r="AC3" s="4"/>
      <c r="AD3" s="5"/>
      <c r="AF3" s="3"/>
      <c r="AG3" s="4"/>
      <c r="AH3" s="4"/>
      <c r="AI3" s="4"/>
      <c r="AJ3" s="4"/>
      <c r="AK3" s="4"/>
      <c r="AL3" s="4"/>
      <c r="AM3" s="4"/>
      <c r="AN3" s="4"/>
      <c r="AO3" s="4"/>
      <c r="AP3" s="4"/>
      <c r="AQ3" s="4"/>
      <c r="AR3" s="4"/>
      <c r="AS3" s="5"/>
      <c r="AT3" s="4"/>
      <c r="AU3" s="3"/>
      <c r="AV3" s="4"/>
      <c r="AW3" s="4"/>
      <c r="AX3" s="4"/>
      <c r="AY3" s="4"/>
      <c r="AZ3" s="4"/>
      <c r="BA3" s="4"/>
      <c r="BB3" s="4"/>
      <c r="BC3" s="4"/>
      <c r="BD3" s="4"/>
      <c r="BE3" s="4"/>
      <c r="BF3" s="4"/>
      <c r="BG3" s="5"/>
      <c r="BI3" s="3"/>
      <c r="BJ3" s="4"/>
      <c r="BK3" s="4"/>
      <c r="BL3" s="4"/>
      <c r="BM3" s="4"/>
      <c r="BN3" s="4"/>
      <c r="BO3" s="4"/>
      <c r="BP3" s="4"/>
      <c r="BQ3" s="4"/>
      <c r="BR3" s="4"/>
      <c r="BS3" s="4"/>
      <c r="BT3" s="4"/>
      <c r="BU3" s="4"/>
      <c r="BV3" s="5"/>
    </row>
    <row r="4" spans="1:83" s="9" customFormat="1" ht="30" customHeight="1" x14ac:dyDescent="0.25">
      <c r="B4" s="6" t="s">
        <v>12</v>
      </c>
      <c r="C4" s="7" t="s">
        <v>13</v>
      </c>
      <c r="D4" s="7" t="s">
        <v>14</v>
      </c>
      <c r="E4" s="7" t="s">
        <v>15</v>
      </c>
      <c r="F4" s="7" t="s">
        <v>16</v>
      </c>
      <c r="G4" s="7" t="s">
        <v>17</v>
      </c>
      <c r="H4" s="7" t="s">
        <v>18</v>
      </c>
      <c r="I4" s="26" t="s">
        <v>29</v>
      </c>
      <c r="J4" s="7" t="s">
        <v>21</v>
      </c>
      <c r="K4" s="7" t="s">
        <v>22</v>
      </c>
      <c r="L4" s="7" t="s">
        <v>23</v>
      </c>
      <c r="M4" s="26" t="s">
        <v>30</v>
      </c>
      <c r="N4" s="7" t="s">
        <v>26</v>
      </c>
      <c r="O4" s="8" t="s">
        <v>27</v>
      </c>
      <c r="Q4" s="6" t="s">
        <v>12</v>
      </c>
      <c r="R4" s="7" t="s">
        <v>13</v>
      </c>
      <c r="S4" s="7" t="s">
        <v>14</v>
      </c>
      <c r="T4" s="7" t="s">
        <v>15</v>
      </c>
      <c r="U4" s="7" t="s">
        <v>16</v>
      </c>
      <c r="V4" s="7" t="s">
        <v>17</v>
      </c>
      <c r="W4" s="7" t="s">
        <v>18</v>
      </c>
      <c r="X4" s="26" t="s">
        <v>29</v>
      </c>
      <c r="Y4" s="7" t="s">
        <v>21</v>
      </c>
      <c r="Z4" s="7" t="s">
        <v>22</v>
      </c>
      <c r="AA4" s="7" t="s">
        <v>23</v>
      </c>
      <c r="AB4" s="26" t="s">
        <v>30</v>
      </c>
      <c r="AC4" s="7" t="s">
        <v>26</v>
      </c>
      <c r="AD4" s="8" t="s">
        <v>27</v>
      </c>
      <c r="AF4" s="6" t="s">
        <v>12</v>
      </c>
      <c r="AG4" s="7" t="s">
        <v>13</v>
      </c>
      <c r="AH4" s="7" t="s">
        <v>14</v>
      </c>
      <c r="AI4" s="7" t="s">
        <v>15</v>
      </c>
      <c r="AJ4" s="7" t="s">
        <v>16</v>
      </c>
      <c r="AK4" s="7" t="s">
        <v>17</v>
      </c>
      <c r="AL4" s="7" t="s">
        <v>18</v>
      </c>
      <c r="AM4" s="7" t="s">
        <v>29</v>
      </c>
      <c r="AN4" s="7" t="s">
        <v>21</v>
      </c>
      <c r="AO4" s="7" t="s">
        <v>22</v>
      </c>
      <c r="AP4" s="7" t="s">
        <v>23</v>
      </c>
      <c r="AQ4" s="7" t="s">
        <v>30</v>
      </c>
      <c r="AR4" s="7" t="s">
        <v>26</v>
      </c>
      <c r="AS4" s="8" t="s">
        <v>27</v>
      </c>
      <c r="AT4" s="7"/>
      <c r="AU4" s="6" t="s">
        <v>12</v>
      </c>
      <c r="AV4" s="7" t="s">
        <v>13</v>
      </c>
      <c r="AW4" s="7" t="s">
        <v>14</v>
      </c>
      <c r="AX4" s="7" t="s">
        <v>15</v>
      </c>
      <c r="AY4" s="7" t="s">
        <v>16</v>
      </c>
      <c r="AZ4" s="7" t="s">
        <v>17</v>
      </c>
      <c r="BA4" s="7" t="s">
        <v>18</v>
      </c>
      <c r="BB4" s="7" t="s">
        <v>29</v>
      </c>
      <c r="BC4" s="7" t="s">
        <v>21</v>
      </c>
      <c r="BD4" s="7" t="s">
        <v>22</v>
      </c>
      <c r="BE4" s="7" t="s">
        <v>23</v>
      </c>
      <c r="BF4" s="7" t="s">
        <v>30</v>
      </c>
      <c r="BG4" s="8" t="s">
        <v>26</v>
      </c>
      <c r="BI4" s="18"/>
      <c r="BJ4" s="7" t="s">
        <v>13</v>
      </c>
      <c r="BK4" s="7" t="s">
        <v>14</v>
      </c>
      <c r="BL4" s="7" t="s">
        <v>15</v>
      </c>
      <c r="BM4" s="7" t="s">
        <v>16</v>
      </c>
      <c r="BN4" s="7" t="s">
        <v>17</v>
      </c>
      <c r="BO4" s="7" t="s">
        <v>18</v>
      </c>
      <c r="BP4" s="26" t="s">
        <v>29</v>
      </c>
      <c r="BQ4" s="7" t="s">
        <v>21</v>
      </c>
      <c r="BR4" s="7" t="s">
        <v>22</v>
      </c>
      <c r="BS4" s="7" t="s">
        <v>23</v>
      </c>
      <c r="BT4" s="26" t="s">
        <v>30</v>
      </c>
      <c r="BU4" s="7" t="s">
        <v>26</v>
      </c>
      <c r="BV4" s="8" t="s">
        <v>31</v>
      </c>
    </row>
    <row r="5" spans="1:83" x14ac:dyDescent="0.25">
      <c r="B5" s="30" t="s">
        <v>33</v>
      </c>
      <c r="C5" s="31">
        <v>744</v>
      </c>
      <c r="D5" s="31">
        <v>721</v>
      </c>
      <c r="E5" s="31">
        <v>744</v>
      </c>
      <c r="F5" s="31">
        <v>744</v>
      </c>
      <c r="G5" s="31">
        <v>672</v>
      </c>
      <c r="H5" s="31">
        <v>743</v>
      </c>
      <c r="I5" s="31">
        <v>720</v>
      </c>
      <c r="J5" s="31">
        <v>744</v>
      </c>
      <c r="K5" s="31">
        <v>720</v>
      </c>
      <c r="L5" s="31">
        <v>744</v>
      </c>
      <c r="M5" s="31">
        <v>744</v>
      </c>
      <c r="N5" s="31">
        <v>720</v>
      </c>
      <c r="O5" s="12"/>
      <c r="Q5" s="30" t="s">
        <v>33</v>
      </c>
      <c r="R5" s="31">
        <v>744</v>
      </c>
      <c r="S5" s="31">
        <v>721</v>
      </c>
      <c r="T5" s="31">
        <v>744</v>
      </c>
      <c r="U5" s="31">
        <v>744</v>
      </c>
      <c r="V5" s="31">
        <v>672</v>
      </c>
      <c r="W5" s="31">
        <v>743</v>
      </c>
      <c r="X5" s="31">
        <v>720</v>
      </c>
      <c r="Y5" s="31">
        <v>744</v>
      </c>
      <c r="Z5" s="31">
        <v>720</v>
      </c>
      <c r="AA5" s="31">
        <v>744</v>
      </c>
      <c r="AB5" s="31">
        <v>744</v>
      </c>
      <c r="AC5" s="31">
        <v>720</v>
      </c>
      <c r="AD5" s="12"/>
      <c r="AF5" s="30" t="s">
        <v>33</v>
      </c>
      <c r="AG5" s="31">
        <v>744</v>
      </c>
      <c r="AH5" s="31">
        <v>721</v>
      </c>
      <c r="AI5" s="31">
        <v>744</v>
      </c>
      <c r="AJ5" s="31">
        <v>744</v>
      </c>
      <c r="AK5" s="31">
        <v>672</v>
      </c>
      <c r="AL5" s="31">
        <v>743</v>
      </c>
      <c r="AM5" s="31">
        <v>720</v>
      </c>
      <c r="AN5" s="31">
        <v>744</v>
      </c>
      <c r="AO5" s="31">
        <v>720</v>
      </c>
      <c r="AP5" s="31">
        <v>744</v>
      </c>
      <c r="AQ5" s="31">
        <v>744</v>
      </c>
      <c r="AR5" s="31">
        <v>720</v>
      </c>
      <c r="AS5" s="12"/>
      <c r="AT5" s="11"/>
      <c r="AU5" s="3"/>
      <c r="AV5" s="4"/>
      <c r="AW5" s="4"/>
      <c r="AX5" s="4"/>
      <c r="AY5" s="4"/>
      <c r="AZ5" s="4"/>
      <c r="BA5" s="4"/>
      <c r="BB5" s="4"/>
      <c r="BC5" s="4"/>
      <c r="BD5" s="4"/>
      <c r="BE5" s="4"/>
      <c r="BF5" s="4"/>
      <c r="BG5" s="5"/>
      <c r="BI5" s="30" t="s">
        <v>33</v>
      </c>
      <c r="BJ5" s="31">
        <v>744</v>
      </c>
      <c r="BK5" s="31">
        <v>721</v>
      </c>
      <c r="BL5" s="31">
        <v>744</v>
      </c>
      <c r="BM5" s="31">
        <v>744</v>
      </c>
      <c r="BN5" s="31">
        <v>672</v>
      </c>
      <c r="BO5" s="31">
        <v>743</v>
      </c>
      <c r="BP5" s="31">
        <v>720</v>
      </c>
      <c r="BQ5" s="31">
        <v>744</v>
      </c>
      <c r="BR5" s="31">
        <v>720</v>
      </c>
      <c r="BS5" s="31">
        <v>744</v>
      </c>
      <c r="BT5" s="31">
        <v>744</v>
      </c>
      <c r="BU5" s="31">
        <v>720</v>
      </c>
      <c r="BV5" s="15">
        <f>SUM(BJ5:BU5)</f>
        <v>8760</v>
      </c>
    </row>
    <row r="6" spans="1:83" x14ac:dyDescent="0.25">
      <c r="B6" s="13">
        <v>1929</v>
      </c>
      <c r="C6" s="27">
        <f>('FY24 Inventory_80WY v 30WY'!C6)*(1-$S$3)</f>
        <v>119.67192871842572</v>
      </c>
      <c r="D6" s="27">
        <f>('FY24 Inventory_80WY v 30WY'!D6)*(1-$S$3)</f>
        <v>230.91695406236471</v>
      </c>
      <c r="E6" s="27">
        <f>('FY24 Inventory_80WY v 30WY'!E6)*(1-$S$3)</f>
        <v>-443.02615546664066</v>
      </c>
      <c r="F6" s="27">
        <f>('FY24 Inventory_80WY v 30WY'!F6)*(1-$S$3)</f>
        <v>-286.60615675273209</v>
      </c>
      <c r="G6" s="27">
        <f>('FY24 Inventory_80WY v 30WY'!G6)*(1-$S$3)</f>
        <v>59.036721279473049</v>
      </c>
      <c r="H6" s="27">
        <f>('FY24 Inventory_80WY v 30WY'!H6)*(1-$S$3)</f>
        <v>-45.860247330347583</v>
      </c>
      <c r="I6" s="27">
        <f>('FY24 Inventory_80WY v 30WY'!I6*(1-$S$3))*15/30+('FY24 Inventory_80WY v 30WY'!J6*(1-$S$3)*15/30)</f>
        <v>-491.2123270181587</v>
      </c>
      <c r="J6" s="27">
        <f>('FY24 Inventory_80WY v 30WY'!J6)*(1-$S$3)</f>
        <v>-834.35509675148626</v>
      </c>
      <c r="K6" s="27">
        <f>('FY24 Inventory_80WY v 30WY'!K6)*(1-$S$3)</f>
        <v>116.89483584140734</v>
      </c>
      <c r="L6" s="27">
        <f>('FY24 Inventory_80WY v 30WY'!L6)*(1-$S$3)</f>
        <v>2040.4438286184977</v>
      </c>
      <c r="M6" s="27">
        <f>('FY24 Inventory_80WY v 30WY'!M6)*(1-$S$3)</f>
        <v>-290.38160938899858</v>
      </c>
      <c r="N6" s="27">
        <f>('FY24 Inventory_80WY v 30WY'!N6)*(1-$S$3)</f>
        <v>178.41876742744802</v>
      </c>
      <c r="O6" s="28">
        <f>SUMPRODUCT($C$5:$N$5,C6:N6)/SUM($R$5:$AC$5)</f>
        <v>29.511201999059526</v>
      </c>
      <c r="Q6" s="13">
        <v>1929</v>
      </c>
      <c r="R6" s="27"/>
      <c r="S6" s="27"/>
      <c r="T6" s="27"/>
      <c r="U6" s="27"/>
      <c r="V6" s="27"/>
      <c r="W6" s="27"/>
      <c r="X6" s="27"/>
      <c r="Y6" s="27"/>
      <c r="Z6" s="27"/>
      <c r="AA6" s="27"/>
      <c r="AB6" s="27"/>
      <c r="AC6" s="27"/>
      <c r="AD6" s="28"/>
      <c r="AF6" s="13">
        <v>1929</v>
      </c>
      <c r="AG6" s="27">
        <f>C6-R6</f>
        <v>119.67192871842572</v>
      </c>
      <c r="AH6" s="27">
        <f t="shared" ref="AH6:AR6" si="0">D6-S6</f>
        <v>230.91695406236471</v>
      </c>
      <c r="AI6" s="27">
        <f t="shared" si="0"/>
        <v>-443.02615546664066</v>
      </c>
      <c r="AJ6" s="27">
        <f t="shared" si="0"/>
        <v>-286.60615675273209</v>
      </c>
      <c r="AK6" s="27">
        <f>G6-V6</f>
        <v>59.036721279473049</v>
      </c>
      <c r="AL6" s="27">
        <f t="shared" si="0"/>
        <v>-45.860247330347583</v>
      </c>
      <c r="AM6" s="27">
        <f t="shared" si="0"/>
        <v>-491.2123270181587</v>
      </c>
      <c r="AN6" s="27">
        <f>J6-Y6</f>
        <v>-834.35509675148626</v>
      </c>
      <c r="AO6" s="27">
        <f t="shared" si="0"/>
        <v>116.89483584140734</v>
      </c>
      <c r="AP6" s="27">
        <f t="shared" si="0"/>
        <v>2040.4438286184977</v>
      </c>
      <c r="AQ6" s="27">
        <f>M6-AB6</f>
        <v>-290.38160938899858</v>
      </c>
      <c r="AR6" s="27">
        <f t="shared" si="0"/>
        <v>178.41876742744802</v>
      </c>
      <c r="AS6" s="28">
        <f>SUMPRODUCT($AG$5:$AR$5,AG6:AR6)/SUM($R$5:$AC$5)</f>
        <v>29.511201999059526</v>
      </c>
      <c r="AT6" s="27"/>
      <c r="AU6" s="13">
        <v>1929</v>
      </c>
      <c r="AV6" s="19">
        <f>'FY25 Aurora Prices for SecR'!AU5-'FY25 Aurora Prices for SecR'!AF5</f>
        <v>-23.506</v>
      </c>
      <c r="AW6" s="19">
        <f>'FY25 Aurora Prices for SecR'!AV5-'FY25 Aurora Prices for SecR'!AG5</f>
        <v>-34.427</v>
      </c>
      <c r="AX6" s="19">
        <f>'FY25 Aurora Prices for SecR'!AW5-'FY25 Aurora Prices for SecR'!AH5</f>
        <v>-47.396999999999998</v>
      </c>
      <c r="AY6" s="19">
        <f>'FY25 Aurora Prices for SecR'!AX5-'FY25 Aurora Prices for SecR'!AI5</f>
        <v>-43.658999999999999</v>
      </c>
      <c r="AZ6" s="19">
        <f>'FY25 Aurora Prices for SecR'!AY5-'FY25 Aurora Prices for SecR'!AJ5</f>
        <v>-44.99</v>
      </c>
      <c r="BA6" s="19">
        <f>'FY25 Aurora Prices for SecR'!AZ5-'FY25 Aurora Prices for SecR'!AK5</f>
        <v>-37.985999999999997</v>
      </c>
      <c r="BB6" s="19">
        <f>'FY25 Aurora Prices for SecR'!BA5-'FY25 Aurora Prices for SecR'!AL5</f>
        <v>-25.151</v>
      </c>
      <c r="BC6" s="19">
        <f>'FY25 Aurora Prices for SecR'!BB5-'FY25 Aurora Prices for SecR'!AM5</f>
        <v>-29.100999999999999</v>
      </c>
      <c r="BD6" s="19">
        <f>'FY25 Aurora Prices for SecR'!BC5-'FY25 Aurora Prices for SecR'!AN5</f>
        <v>-15.262</v>
      </c>
      <c r="BE6" s="19">
        <f>'FY25 Aurora Prices for SecR'!BD5-'FY25 Aurora Prices for SecR'!AO5</f>
        <v>-34.686</v>
      </c>
      <c r="BF6" s="19">
        <f>'FY25 Aurora Prices for SecR'!BE5-'FY25 Aurora Prices for SecR'!AP5</f>
        <v>-35.299999999999997</v>
      </c>
      <c r="BG6" s="20">
        <f>'FY25 Aurora Prices for SecR'!BF5-'FY25 Aurora Prices for SecR'!AQ5</f>
        <v>-30.009</v>
      </c>
      <c r="BI6" s="13">
        <v>1929</v>
      </c>
      <c r="BJ6" s="32">
        <f>(BJ$5*AG6)*AV6</f>
        <v>-2092878.2172027542</v>
      </c>
      <c r="BK6" s="32">
        <f t="shared" ref="BK6:BU6" si="1">(BK$5*AH6)*AW6</f>
        <v>-5731789.9217811264</v>
      </c>
      <c r="BL6" s="32">
        <f t="shared" si="1"/>
        <v>15622594.353845362</v>
      </c>
      <c r="BM6" s="32">
        <f t="shared" si="1"/>
        <v>9309626.0190646425</v>
      </c>
      <c r="BN6" s="32">
        <f t="shared" si="1"/>
        <v>-1784873.7247242669</v>
      </c>
      <c r="BO6" s="32">
        <f t="shared" si="1"/>
        <v>1294341.1848323033</v>
      </c>
      <c r="BP6" s="32">
        <f>(BP$5*AM6)*BB6</f>
        <v>8895226.4905202705</v>
      </c>
      <c r="BQ6" s="32">
        <f t="shared" si="1"/>
        <v>18064742.346900359</v>
      </c>
      <c r="BR6" s="32">
        <f t="shared" si="1"/>
        <v>-1284515.2689203224</v>
      </c>
      <c r="BS6" s="32">
        <f t="shared" si="1"/>
        <v>-52656476.971759148</v>
      </c>
      <c r="BT6" s="32">
        <f t="shared" si="1"/>
        <v>7626350.283705147</v>
      </c>
      <c r="BU6" s="32">
        <f t="shared" si="1"/>
        <v>-3855001.5300458069</v>
      </c>
      <c r="BV6" s="33">
        <f>SUM(BJ6:BU6)</f>
        <v>-6592654.9555653464</v>
      </c>
    </row>
    <row r="7" spans="1:83" x14ac:dyDescent="0.25">
      <c r="B7" s="13">
        <v>1930</v>
      </c>
      <c r="C7" s="27">
        <f>('FY24 Inventory_80WY v 30WY'!C7)*(1-$S$3)</f>
        <v>-241.01968224799543</v>
      </c>
      <c r="D7" s="27">
        <f>('FY24 Inventory_80WY v 30WY'!D7)*(1-$S$3)</f>
        <v>217.74788261819432</v>
      </c>
      <c r="E7" s="27">
        <f>('FY24 Inventory_80WY v 30WY'!E7)*(1-$S$3)</f>
        <v>-686.13778779483187</v>
      </c>
      <c r="F7" s="27">
        <f>('FY24 Inventory_80WY v 30WY'!F7)*(1-$S$3)</f>
        <v>-568.2748511487664</v>
      </c>
      <c r="G7" s="27">
        <f>('FY24 Inventory_80WY v 30WY'!G7)*(1-$S$3)</f>
        <v>-108.77479072435452</v>
      </c>
      <c r="H7" s="27">
        <f>('FY24 Inventory_80WY v 30WY'!H7)*(1-$S$3)</f>
        <v>-412.67972687388044</v>
      </c>
      <c r="I7" s="27">
        <f>('FY24 Inventory_80WY v 30WY'!I7*(1-$S$3))*15/30+('FY24 Inventory_80WY v 30WY'!J7*(1-$S$3)*15/30)</f>
        <v>-336.39161565404839</v>
      </c>
      <c r="J7" s="27">
        <f>('FY24 Inventory_80WY v 30WY'!J7)*(1-$S$3)</f>
        <v>-460.13126672642227</v>
      </c>
      <c r="K7" s="27">
        <f>('FY24 Inventory_80WY v 30WY'!K7)*(1-$S$3)</f>
        <v>817.84532329543583</v>
      </c>
      <c r="L7" s="27">
        <f>('FY24 Inventory_80WY v 30WY'!L7)*(1-$S$3)</f>
        <v>832.32762110712918</v>
      </c>
      <c r="M7" s="27">
        <f>('FY24 Inventory_80WY v 30WY'!M7)*(1-$S$3)</f>
        <v>610.70473331850349</v>
      </c>
      <c r="N7" s="27">
        <f>('FY24 Inventory_80WY v 30WY'!N7)*(1-$S$3)</f>
        <v>368.04300260686364</v>
      </c>
      <c r="O7" s="28">
        <f t="shared" ref="O7:O70" si="2">SUMPRODUCT($C$5:$N$5,C7:N7)/SUM($R$5:$AC$5)</f>
        <v>0.8667717573135072</v>
      </c>
      <c r="Q7" s="13">
        <v>1930</v>
      </c>
      <c r="R7" s="27"/>
      <c r="S7" s="27"/>
      <c r="T7" s="27"/>
      <c r="U7" s="27"/>
      <c r="V7" s="27"/>
      <c r="W7" s="27"/>
      <c r="X7" s="27"/>
      <c r="Y7" s="27"/>
      <c r="Z7" s="27"/>
      <c r="AA7" s="27"/>
      <c r="AB7" s="27"/>
      <c r="AC7" s="27"/>
      <c r="AD7" s="28"/>
      <c r="AF7" s="13">
        <v>1930</v>
      </c>
      <c r="AG7" s="27">
        <f t="shared" ref="AG7:AG70" si="3">C7-R7</f>
        <v>-241.01968224799543</v>
      </c>
      <c r="AH7" s="27">
        <f t="shared" ref="AH7:AH70" si="4">D7-S7</f>
        <v>217.74788261819432</v>
      </c>
      <c r="AI7" s="27">
        <f t="shared" ref="AI7:AI70" si="5">E7-T7</f>
        <v>-686.13778779483187</v>
      </c>
      <c r="AJ7" s="27">
        <f t="shared" ref="AJ7:AJ70" si="6">F7-U7</f>
        <v>-568.2748511487664</v>
      </c>
      <c r="AK7" s="27">
        <f>G7-V7</f>
        <v>-108.77479072435452</v>
      </c>
      <c r="AL7" s="27">
        <f t="shared" ref="AL7:AL70" si="7">H7-W7</f>
        <v>-412.67972687388044</v>
      </c>
      <c r="AM7" s="27">
        <f t="shared" ref="AM7:AM70" si="8">I7-X7</f>
        <v>-336.39161565404839</v>
      </c>
      <c r="AN7" s="27">
        <f t="shared" ref="AN7:AN70" si="9">J7-Y7</f>
        <v>-460.13126672642227</v>
      </c>
      <c r="AO7" s="27">
        <f t="shared" ref="AO7:AO70" si="10">K7-Z7</f>
        <v>817.84532329543583</v>
      </c>
      <c r="AP7" s="27">
        <f t="shared" ref="AP7:AP70" si="11">L7-AA7</f>
        <v>832.32762110712918</v>
      </c>
      <c r="AQ7" s="27">
        <f t="shared" ref="AQ7:AQ70" si="12">M7-AB7</f>
        <v>610.70473331850349</v>
      </c>
      <c r="AR7" s="27">
        <f t="shared" ref="AR7:AR70" si="13">N7-AC7</f>
        <v>368.04300260686364</v>
      </c>
      <c r="AS7" s="28">
        <f t="shared" ref="AS7:AS70" si="14">SUMPRODUCT($AG$5:$AR$5,AG7:AR7)/SUM($R$5:$AC$5)</f>
        <v>0.8667717573135072</v>
      </c>
      <c r="AT7" s="27"/>
      <c r="AU7" s="13">
        <v>1930</v>
      </c>
      <c r="AV7" s="19">
        <f>'FY25 Aurora Prices for SecR'!AU6-'FY25 Aurora Prices for SecR'!AF6</f>
        <v>-31.114999999999998</v>
      </c>
      <c r="AW7" s="19">
        <f>'FY25 Aurora Prices for SecR'!AV6-'FY25 Aurora Prices for SecR'!AG6</f>
        <v>-35.850999999999999</v>
      </c>
      <c r="AX7" s="19">
        <f>'FY25 Aurora Prices for SecR'!AW6-'FY25 Aurora Prices for SecR'!AH6</f>
        <v>-46.671999999999997</v>
      </c>
      <c r="AY7" s="19">
        <f>'FY25 Aurora Prices for SecR'!AX6-'FY25 Aurora Prices for SecR'!AI6</f>
        <v>-47.143000000000001</v>
      </c>
      <c r="AZ7" s="19">
        <f>'FY25 Aurora Prices for SecR'!AY6-'FY25 Aurora Prices for SecR'!AJ6</f>
        <v>-46.392000000000003</v>
      </c>
      <c r="BA7" s="19">
        <f>'FY25 Aurora Prices for SecR'!AZ6-'FY25 Aurora Prices for SecR'!AK6</f>
        <v>-38.656999999999996</v>
      </c>
      <c r="BB7" s="19">
        <f>'FY25 Aurora Prices for SecR'!BA6-'FY25 Aurora Prices for SecR'!AL6</f>
        <v>-26.902000000000001</v>
      </c>
      <c r="BC7" s="19">
        <f>'FY25 Aurora Prices for SecR'!BB6-'FY25 Aurora Prices for SecR'!AM6</f>
        <v>-25.053000000000001</v>
      </c>
      <c r="BD7" s="19">
        <f>'FY25 Aurora Prices for SecR'!BC6-'FY25 Aurora Prices for SecR'!AN6</f>
        <v>-23.135000000000002</v>
      </c>
      <c r="BE7" s="19">
        <f>'FY25 Aurora Prices for SecR'!BD6-'FY25 Aurora Prices for SecR'!AO6</f>
        <v>-32.869999999999997</v>
      </c>
      <c r="BF7" s="19">
        <f>'FY25 Aurora Prices for SecR'!BE6-'FY25 Aurora Prices for SecR'!AP6</f>
        <v>-36.526000000000003</v>
      </c>
      <c r="BG7" s="20">
        <f>'FY25 Aurora Prices for SecR'!BF6-'FY25 Aurora Prices for SecR'!AQ6</f>
        <v>-33.265999999999998</v>
      </c>
      <c r="BI7" s="13">
        <v>1930</v>
      </c>
      <c r="BJ7" s="32">
        <f>(BJ$5*AG7)*AV7</f>
        <v>5579499.5953809051</v>
      </c>
      <c r="BK7" s="32">
        <f t="shared" ref="BK7:BK70" si="15">(BK$5*AH7)*AW7</f>
        <v>-5628471.6039560614</v>
      </c>
      <c r="BL7" s="32">
        <f t="shared" ref="BL7:BL70" si="16">(BL$5*AI7)*AX7</f>
        <v>23825426.586978529</v>
      </c>
      <c r="BM7" s="32">
        <f t="shared" ref="BM7:BM70" si="17">(BM$5*AJ7)*AY7</f>
        <v>19931894.892933484</v>
      </c>
      <c r="BN7" s="32">
        <f t="shared" ref="BN7:BN70" si="18">(BN$5*AK7)*AZ7</f>
        <v>3391100.2213430195</v>
      </c>
      <c r="BO7" s="32">
        <f t="shared" ref="BO7:BO70" si="19">(BO$5*AL7)*BA7</f>
        <v>11853049.429910352</v>
      </c>
      <c r="BP7" s="32">
        <f>(BP$5*AM7)*BB7</f>
        <v>6515717.2159141516</v>
      </c>
      <c r="BQ7" s="32">
        <f t="shared" ref="BQ7:BQ70" si="20">(BQ$5*AN7)*BC7</f>
        <v>8576585.4572210107</v>
      </c>
      <c r="BR7" s="32">
        <f t="shared" ref="BR7:BR70" si="21">(BR$5*AO7)*BD7</f>
        <v>-13623013.119196733</v>
      </c>
      <c r="BS7" s="32">
        <f t="shared" ref="BS7:BS70" si="22">(BS$5*AP7)*BE7</f>
        <v>-20354805.02590875</v>
      </c>
      <c r="BT7" s="32">
        <f t="shared" ref="BT7:BT70" si="23">(BT$5*AQ7)*BF7</f>
        <v>-16596111.210358595</v>
      </c>
      <c r="BU7" s="32">
        <f t="shared" ref="BU7:BU70" si="24">(BU$5*AR7)*BG7</f>
        <v>-8815189.3377983477</v>
      </c>
      <c r="BV7" s="33">
        <f t="shared" ref="BV7:BV70" si="25">SUM(BJ7:BU7)</f>
        <v>14655683.102462964</v>
      </c>
    </row>
    <row r="8" spans="1:83" x14ac:dyDescent="0.25">
      <c r="B8" s="13">
        <v>1931</v>
      </c>
      <c r="C8" s="27">
        <f>('FY24 Inventory_80WY v 30WY'!C8)*(1-$S$3)</f>
        <v>-236.17210539310133</v>
      </c>
      <c r="D8" s="27">
        <f>('FY24 Inventory_80WY v 30WY'!D8)*(1-$S$3)</f>
        <v>319.60440000664693</v>
      </c>
      <c r="E8" s="27">
        <f>('FY24 Inventory_80WY v 30WY'!E8)*(1-$S$3)</f>
        <v>-399.61023849680146</v>
      </c>
      <c r="F8" s="27">
        <f>('FY24 Inventory_80WY v 30WY'!F8)*(1-$S$3)</f>
        <v>-991.50907207262651</v>
      </c>
      <c r="G8" s="27">
        <f>('FY24 Inventory_80WY v 30WY'!G8)*(1-$S$3)</f>
        <v>-9.6175835249591639</v>
      </c>
      <c r="H8" s="27">
        <f>('FY24 Inventory_80WY v 30WY'!H8)*(1-$S$3)</f>
        <v>29.538011595282057</v>
      </c>
      <c r="I8" s="27">
        <f>('FY24 Inventory_80WY v 30WY'!I8*(1-$S$3))*15/30+('FY24 Inventory_80WY v 30WY'!J8*(1-$S$3)*15/30)</f>
        <v>-396.37590345500979</v>
      </c>
      <c r="J8" s="27">
        <f>('FY24 Inventory_80WY v 30WY'!J8)*(1-$S$3)</f>
        <v>-933.26537948772159</v>
      </c>
      <c r="K8" s="27">
        <f>('FY24 Inventory_80WY v 30WY'!K8)*(1-$S$3)</f>
        <v>695.31399793939772</v>
      </c>
      <c r="L8" s="27">
        <f>('FY24 Inventory_80WY v 30WY'!L8)*(1-$S$3)</f>
        <v>593.26659626383423</v>
      </c>
      <c r="M8" s="27">
        <f>('FY24 Inventory_80WY v 30WY'!M8)*(1-$S$3)</f>
        <v>622.06661739952585</v>
      </c>
      <c r="N8" s="27">
        <f>('FY24 Inventory_80WY v 30WY'!N8)*(1-$S$3)</f>
        <v>643.20165451119647</v>
      </c>
      <c r="O8" s="28">
        <f t="shared" si="2"/>
        <v>-8.7428340960400988</v>
      </c>
      <c r="Q8" s="13">
        <v>1931</v>
      </c>
      <c r="R8" s="27"/>
      <c r="S8" s="27"/>
      <c r="T8" s="27"/>
      <c r="U8" s="27"/>
      <c r="V8" s="27"/>
      <c r="W8" s="27"/>
      <c r="X8" s="27"/>
      <c r="Y8" s="27"/>
      <c r="Z8" s="27"/>
      <c r="AA8" s="27"/>
      <c r="AB8" s="27"/>
      <c r="AC8" s="27"/>
      <c r="AD8" s="28"/>
      <c r="AF8" s="13">
        <v>1931</v>
      </c>
      <c r="AG8" s="27">
        <f t="shared" si="3"/>
        <v>-236.17210539310133</v>
      </c>
      <c r="AH8" s="27">
        <f t="shared" si="4"/>
        <v>319.60440000664693</v>
      </c>
      <c r="AI8" s="27">
        <f t="shared" si="5"/>
        <v>-399.61023849680146</v>
      </c>
      <c r="AJ8" s="27">
        <f t="shared" si="6"/>
        <v>-991.50907207262651</v>
      </c>
      <c r="AK8" s="27">
        <f t="shared" ref="AK8:AK70" si="26">G8-V8</f>
        <v>-9.6175835249591639</v>
      </c>
      <c r="AL8" s="27">
        <f t="shared" si="7"/>
        <v>29.538011595282057</v>
      </c>
      <c r="AM8" s="27">
        <f t="shared" si="8"/>
        <v>-396.37590345500979</v>
      </c>
      <c r="AN8" s="27">
        <f t="shared" si="9"/>
        <v>-933.26537948772159</v>
      </c>
      <c r="AO8" s="27">
        <f t="shared" si="10"/>
        <v>695.31399793939772</v>
      </c>
      <c r="AP8" s="27">
        <f t="shared" si="11"/>
        <v>593.26659626383423</v>
      </c>
      <c r="AQ8" s="27">
        <f t="shared" si="12"/>
        <v>622.06661739952585</v>
      </c>
      <c r="AR8" s="27">
        <f t="shared" si="13"/>
        <v>643.20165451119647</v>
      </c>
      <c r="AS8" s="28">
        <f t="shared" si="14"/>
        <v>-8.7428340960400988</v>
      </c>
      <c r="AT8" s="27"/>
      <c r="AU8" s="13">
        <v>1931</v>
      </c>
      <c r="AV8" s="19">
        <f>'FY25 Aurora Prices for SecR'!AU7-'FY25 Aurora Prices for SecR'!AF7</f>
        <v>-28.521999999999998</v>
      </c>
      <c r="AW8" s="19">
        <f>'FY25 Aurora Prices for SecR'!AV7-'FY25 Aurora Prices for SecR'!AG7</f>
        <v>-32.755000000000003</v>
      </c>
      <c r="AX8" s="19">
        <f>'FY25 Aurora Prices for SecR'!AW7-'FY25 Aurora Prices for SecR'!AH7</f>
        <v>-44.95</v>
      </c>
      <c r="AY8" s="19">
        <f>'FY25 Aurora Prices for SecR'!AX7-'FY25 Aurora Prices for SecR'!AI7</f>
        <v>-45.268000000000001</v>
      </c>
      <c r="AZ8" s="19">
        <f>'FY25 Aurora Prices for SecR'!AY7-'FY25 Aurora Prices for SecR'!AJ7</f>
        <v>-46.170999999999999</v>
      </c>
      <c r="BA8" s="19">
        <f>'FY25 Aurora Prices for SecR'!AZ7-'FY25 Aurora Prices for SecR'!AK7</f>
        <v>-37.417000000000002</v>
      </c>
      <c r="BB8" s="19">
        <f>'FY25 Aurora Prices for SecR'!BA7-'FY25 Aurora Prices for SecR'!AL7</f>
        <v>-27.978999999999999</v>
      </c>
      <c r="BC8" s="19">
        <f>'FY25 Aurora Prices for SecR'!BB7-'FY25 Aurora Prices for SecR'!AM7</f>
        <v>-27.274000000000001</v>
      </c>
      <c r="BD8" s="19">
        <f>'FY25 Aurora Prices for SecR'!BC7-'FY25 Aurora Prices for SecR'!AN7</f>
        <v>-26.843</v>
      </c>
      <c r="BE8" s="19">
        <f>'FY25 Aurora Prices for SecR'!BD7-'FY25 Aurora Prices for SecR'!AO7</f>
        <v>-35.18</v>
      </c>
      <c r="BF8" s="19">
        <f>'FY25 Aurora Prices for SecR'!BE7-'FY25 Aurora Prices for SecR'!AP7</f>
        <v>-38.555</v>
      </c>
      <c r="BG8" s="20">
        <f>'FY25 Aurora Prices for SecR'!BF7-'FY25 Aurora Prices for SecR'!AQ7</f>
        <v>-35.226999999999997</v>
      </c>
      <c r="BI8" s="13">
        <v>1931</v>
      </c>
      <c r="BJ8" s="32">
        <f t="shared" ref="BJ8:BJ70" si="27">(BJ$5*AG8)*AV8</f>
        <v>5011658.9877763949</v>
      </c>
      <c r="BK8" s="32">
        <f t="shared" si="15"/>
        <v>-7547890.9701189762</v>
      </c>
      <c r="BL8" s="32">
        <f t="shared" si="16"/>
        <v>13364085.284000833</v>
      </c>
      <c r="BM8" s="32">
        <f t="shared" si="17"/>
        <v>33393422.709890243</v>
      </c>
      <c r="BN8" s="32">
        <f t="shared" si="18"/>
        <v>298403.91768155777</v>
      </c>
      <c r="BO8" s="32">
        <f t="shared" si="19"/>
        <v>-821181.26843647694</v>
      </c>
      <c r="BP8" s="32">
        <f t="shared" ref="BP8:BP70" si="28">(BP$5*AM8)*BB8</f>
        <v>7984945.0099927578</v>
      </c>
      <c r="BQ8" s="32">
        <f t="shared" si="20"/>
        <v>18937686.690350201</v>
      </c>
      <c r="BR8" s="32">
        <f t="shared" si="21"/>
        <v>-13438305.825614823</v>
      </c>
      <c r="BS8" s="32">
        <f t="shared" si="22"/>
        <v>-15528112.429281896</v>
      </c>
      <c r="BT8" s="32">
        <f t="shared" si="23"/>
        <v>-17843931.154776007</v>
      </c>
      <c r="BU8" s="32">
        <f t="shared" si="24"/>
        <v>-16313806.572095461</v>
      </c>
      <c r="BV8" s="33">
        <f t="shared" si="25"/>
        <v>7496974.379368335</v>
      </c>
    </row>
    <row r="9" spans="1:83" x14ac:dyDescent="0.25">
      <c r="B9" s="13">
        <v>1932</v>
      </c>
      <c r="C9" s="27">
        <f>('FY24 Inventory_80WY v 30WY'!C9)*(1-$S$3)</f>
        <v>-284.13926639739702</v>
      </c>
      <c r="D9" s="27">
        <f>('FY24 Inventory_80WY v 30WY'!D9)*(1-$S$3)</f>
        <v>-47.976820478427477</v>
      </c>
      <c r="E9" s="27">
        <f>('FY24 Inventory_80WY v 30WY'!E9)*(1-$S$3)</f>
        <v>-490.55747228735532</v>
      </c>
      <c r="F9" s="27">
        <f>('FY24 Inventory_80WY v 30WY'!F9)*(1-$S$3)</f>
        <v>-304.38623573527332</v>
      </c>
      <c r="G9" s="27">
        <f>('FY24 Inventory_80WY v 30WY'!G9)*(1-$S$3)</f>
        <v>-1026.7652203000796</v>
      </c>
      <c r="H9" s="27">
        <f>('FY24 Inventory_80WY v 30WY'!H9)*(1-$S$3)</f>
        <v>1980.5369221234052</v>
      </c>
      <c r="I9" s="27">
        <f>('FY24 Inventory_80WY v 30WY'!I9*(1-$S$3))*15/30+('FY24 Inventory_80WY v 30WY'!J9*(1-$S$3)*15/30)</f>
        <v>2713.1516148715773</v>
      </c>
      <c r="J9" s="27">
        <f>('FY24 Inventory_80WY v 30WY'!J9)*(1-$S$3)</f>
        <v>2794.1211370449564</v>
      </c>
      <c r="K9" s="27">
        <f>('FY24 Inventory_80WY v 30WY'!K9)*(1-$S$3)</f>
        <v>3472.2319154138563</v>
      </c>
      <c r="L9" s="27">
        <f>('FY24 Inventory_80WY v 30WY'!L9)*(1-$S$3)</f>
        <v>4003.0424019346215</v>
      </c>
      <c r="M9" s="27">
        <f>('FY24 Inventory_80WY v 30WY'!M9)*(1-$S$3)</f>
        <v>1652.8802032442916</v>
      </c>
      <c r="N9" s="27">
        <f>('FY24 Inventory_80WY v 30WY'!N9)*(1-$S$3)</f>
        <v>735.94331586322278</v>
      </c>
      <c r="O9" s="28">
        <f t="shared" si="2"/>
        <v>1280.1725522835827</v>
      </c>
      <c r="Q9" s="13">
        <v>1932</v>
      </c>
      <c r="R9" s="27"/>
      <c r="S9" s="27"/>
      <c r="T9" s="27"/>
      <c r="U9" s="27"/>
      <c r="V9" s="27"/>
      <c r="W9" s="27"/>
      <c r="X9" s="27"/>
      <c r="Y9" s="27"/>
      <c r="Z9" s="27"/>
      <c r="AA9" s="27"/>
      <c r="AB9" s="27"/>
      <c r="AC9" s="27"/>
      <c r="AD9" s="28"/>
      <c r="AF9" s="13">
        <v>1932</v>
      </c>
      <c r="AG9" s="27">
        <f t="shared" si="3"/>
        <v>-284.13926639739702</v>
      </c>
      <c r="AH9" s="27">
        <f t="shared" si="4"/>
        <v>-47.976820478427477</v>
      </c>
      <c r="AI9" s="27">
        <f t="shared" si="5"/>
        <v>-490.55747228735532</v>
      </c>
      <c r="AJ9" s="27">
        <f t="shared" si="6"/>
        <v>-304.38623573527332</v>
      </c>
      <c r="AK9" s="27">
        <f t="shared" si="26"/>
        <v>-1026.7652203000796</v>
      </c>
      <c r="AL9" s="27">
        <f t="shared" si="7"/>
        <v>1980.5369221234052</v>
      </c>
      <c r="AM9" s="27">
        <f t="shared" si="8"/>
        <v>2713.1516148715773</v>
      </c>
      <c r="AN9" s="27">
        <f t="shared" si="9"/>
        <v>2794.1211370449564</v>
      </c>
      <c r="AO9" s="27">
        <f t="shared" si="10"/>
        <v>3472.2319154138563</v>
      </c>
      <c r="AP9" s="27">
        <f t="shared" si="11"/>
        <v>4003.0424019346215</v>
      </c>
      <c r="AQ9" s="27">
        <f t="shared" si="12"/>
        <v>1652.8802032442916</v>
      </c>
      <c r="AR9" s="27">
        <f t="shared" si="13"/>
        <v>735.94331586322278</v>
      </c>
      <c r="AS9" s="28">
        <f t="shared" si="14"/>
        <v>1280.1725522835827</v>
      </c>
      <c r="AT9" s="27"/>
      <c r="AU9" s="13">
        <v>1932</v>
      </c>
      <c r="AV9" s="19">
        <f>'FY25 Aurora Prices for SecR'!AU8-'FY25 Aurora Prices for SecR'!AF8</f>
        <v>-26.72</v>
      </c>
      <c r="AW9" s="19">
        <f>'FY25 Aurora Prices for SecR'!AV8-'FY25 Aurora Prices for SecR'!AG8</f>
        <v>-37.030999999999999</v>
      </c>
      <c r="AX9" s="19">
        <f>'FY25 Aurora Prices for SecR'!AW8-'FY25 Aurora Prices for SecR'!AH8</f>
        <v>-47.938000000000002</v>
      </c>
      <c r="AY9" s="19">
        <f>'FY25 Aurora Prices for SecR'!AX8-'FY25 Aurora Prices for SecR'!AI8</f>
        <v>-44.744</v>
      </c>
      <c r="AZ9" s="19">
        <f>'FY25 Aurora Prices for SecR'!AY8-'FY25 Aurora Prices for SecR'!AJ8</f>
        <v>-59.234000000000002</v>
      </c>
      <c r="BA9" s="19">
        <f>'FY25 Aurora Prices for SecR'!AZ8-'FY25 Aurora Prices for SecR'!AK8</f>
        <v>-33.807000000000002</v>
      </c>
      <c r="BB9" s="19">
        <f>'FY25 Aurora Prices for SecR'!BA8-'FY25 Aurora Prices for SecR'!AL8</f>
        <v>-11.175000000000001</v>
      </c>
      <c r="BC9" s="19">
        <f>'FY25 Aurora Prices for SecR'!BB8-'FY25 Aurora Prices for SecR'!AM8</f>
        <v>-11.237</v>
      </c>
      <c r="BD9" s="19">
        <f>'FY25 Aurora Prices for SecR'!BC8-'FY25 Aurora Prices for SecR'!AN8</f>
        <v>-4.0919999999999996</v>
      </c>
      <c r="BE9" s="19">
        <f>'FY25 Aurora Prices for SecR'!BD8-'FY25 Aurora Prices for SecR'!AO8</f>
        <v>-32.058</v>
      </c>
      <c r="BF9" s="19">
        <f>'FY25 Aurora Prices for SecR'!BE8-'FY25 Aurora Prices for SecR'!AP8</f>
        <v>-36.250999999999998</v>
      </c>
      <c r="BG9" s="20">
        <f>'FY25 Aurora Prices for SecR'!BF8-'FY25 Aurora Prices for SecR'!AQ8</f>
        <v>-35.957000000000001</v>
      </c>
      <c r="BI9" s="13">
        <v>1932</v>
      </c>
      <c r="BJ9" s="32">
        <f t="shared" si="27"/>
        <v>5648597.6914150054</v>
      </c>
      <c r="BK9" s="32">
        <f t="shared" si="15"/>
        <v>1280949.9698175229</v>
      </c>
      <c r="BL9" s="32">
        <f t="shared" si="16"/>
        <v>17496160.015244361</v>
      </c>
      <c r="BM9" s="32">
        <f t="shared" si="17"/>
        <v>10132876.552413868</v>
      </c>
      <c r="BN9" s="32">
        <f t="shared" si="18"/>
        <v>40870644.231819309</v>
      </c>
      <c r="BO9" s="32">
        <f t="shared" si="19"/>
        <v>-49748316.712585896</v>
      </c>
      <c r="BP9" s="32">
        <f t="shared" si="28"/>
        <v>-21830017.893256713</v>
      </c>
      <c r="BQ9" s="32">
        <f t="shared" si="20"/>
        <v>-23359769.177428786</v>
      </c>
      <c r="BR9" s="32">
        <f t="shared" si="21"/>
        <v>-10230028.558468917</v>
      </c>
      <c r="BS9" s="32">
        <f t="shared" si="22"/>
        <v>-95477172.790987745</v>
      </c>
      <c r="BT9" s="32">
        <f t="shared" si="23"/>
        <v>-44579408.824369758</v>
      </c>
      <c r="BU9" s="32">
        <f t="shared" si="24"/>
        <v>-19052865.942115609</v>
      </c>
      <c r="BV9" s="33">
        <f t="shared" si="25"/>
        <v>-188848351.43850335</v>
      </c>
    </row>
    <row r="10" spans="1:83" x14ac:dyDescent="0.25">
      <c r="B10" s="13">
        <v>1933</v>
      </c>
      <c r="C10" s="27">
        <f>('FY24 Inventory_80WY v 30WY'!C10)*(1-$S$3)</f>
        <v>30.949710213548045</v>
      </c>
      <c r="D10" s="27">
        <f>('FY24 Inventory_80WY v 30WY'!D10)*(1-$S$3)</f>
        <v>115.57871704384804</v>
      </c>
      <c r="E10" s="27">
        <f>('FY24 Inventory_80WY v 30WY'!E10)*(1-$S$3)</f>
        <v>1077.5671621543947</v>
      </c>
      <c r="F10" s="27">
        <f>('FY24 Inventory_80WY v 30WY'!F10)*(1-$S$3)</f>
        <v>2767.8525218936129</v>
      </c>
      <c r="G10" s="27">
        <f>('FY24 Inventory_80WY v 30WY'!G10)*(1-$S$3)</f>
        <v>3387.4635120639332</v>
      </c>
      <c r="H10" s="27">
        <f>('FY24 Inventory_80WY v 30WY'!H10)*(1-$S$3)</f>
        <v>1909.6451794200152</v>
      </c>
      <c r="I10" s="27">
        <f>('FY24 Inventory_80WY v 30WY'!I10*(1-$S$3))*15/30+('FY24 Inventory_80WY v 30WY'!J10*(1-$S$3)*15/30)</f>
        <v>1030.8298525817231</v>
      </c>
      <c r="J10" s="27">
        <f>('FY24 Inventory_80WY v 30WY'!J10)*(1-$S$3)</f>
        <v>614.55968125458151</v>
      </c>
      <c r="K10" s="27">
        <f>('FY24 Inventory_80WY v 30WY'!K10)*(1-$S$3)</f>
        <v>2579.5111198343029</v>
      </c>
      <c r="L10" s="27">
        <f>('FY24 Inventory_80WY v 30WY'!L10)*(1-$S$3)</f>
        <v>5427.5204932791175</v>
      </c>
      <c r="M10" s="27">
        <f>('FY24 Inventory_80WY v 30WY'!M10)*(1-$S$3)</f>
        <v>4344.4210352759101</v>
      </c>
      <c r="N10" s="27">
        <f>('FY24 Inventory_80WY v 30WY'!N10)*(1-$S$3)</f>
        <v>2502.2000544594607</v>
      </c>
      <c r="O10" s="28">
        <f t="shared" si="2"/>
        <v>2145.1118004776195</v>
      </c>
      <c r="Q10" s="13">
        <v>1933</v>
      </c>
      <c r="R10" s="27"/>
      <c r="S10" s="27"/>
      <c r="T10" s="27"/>
      <c r="U10" s="27"/>
      <c r="V10" s="27"/>
      <c r="W10" s="27"/>
      <c r="X10" s="27"/>
      <c r="Y10" s="27"/>
      <c r="Z10" s="27"/>
      <c r="AA10" s="27"/>
      <c r="AB10" s="27"/>
      <c r="AC10" s="27"/>
      <c r="AD10" s="28"/>
      <c r="AF10" s="13">
        <v>1933</v>
      </c>
      <c r="AG10" s="27">
        <f t="shared" si="3"/>
        <v>30.949710213548045</v>
      </c>
      <c r="AH10" s="27">
        <f t="shared" si="4"/>
        <v>115.57871704384804</v>
      </c>
      <c r="AI10" s="27">
        <f>E10-T10</f>
        <v>1077.5671621543947</v>
      </c>
      <c r="AJ10" s="27">
        <f t="shared" si="6"/>
        <v>2767.8525218936129</v>
      </c>
      <c r="AK10" s="27">
        <f t="shared" si="26"/>
        <v>3387.4635120639332</v>
      </c>
      <c r="AL10" s="27">
        <f t="shared" si="7"/>
        <v>1909.6451794200152</v>
      </c>
      <c r="AM10" s="27">
        <f t="shared" si="8"/>
        <v>1030.8298525817231</v>
      </c>
      <c r="AN10" s="27">
        <f t="shared" si="9"/>
        <v>614.55968125458151</v>
      </c>
      <c r="AO10" s="27">
        <f t="shared" si="10"/>
        <v>2579.5111198343029</v>
      </c>
      <c r="AP10" s="27">
        <f t="shared" si="11"/>
        <v>5427.5204932791175</v>
      </c>
      <c r="AQ10" s="27">
        <f t="shared" si="12"/>
        <v>4344.4210352759101</v>
      </c>
      <c r="AR10" s="27">
        <f t="shared" si="13"/>
        <v>2502.2000544594607</v>
      </c>
      <c r="AS10" s="28">
        <f t="shared" si="14"/>
        <v>2145.1118004776195</v>
      </c>
      <c r="AT10" s="27"/>
      <c r="AU10" s="13">
        <v>1933</v>
      </c>
      <c r="AV10" s="19">
        <f>'FY25 Aurora Prices for SecR'!AU9-'FY25 Aurora Prices for SecR'!AF9</f>
        <v>-26.684999999999999</v>
      </c>
      <c r="AW10" s="19">
        <f>'FY25 Aurora Prices for SecR'!AV9-'FY25 Aurora Prices for SecR'!AG9</f>
        <v>-32.386000000000003</v>
      </c>
      <c r="AX10" s="19">
        <f>'FY25 Aurora Prices for SecR'!AW9-'FY25 Aurora Prices for SecR'!AH9</f>
        <v>-40.052</v>
      </c>
      <c r="AY10" s="19">
        <f>'FY25 Aurora Prices for SecR'!AX9-'FY25 Aurora Prices for SecR'!AI9</f>
        <v>-31.57</v>
      </c>
      <c r="AZ10" s="19">
        <f>'FY25 Aurora Prices for SecR'!AY9-'FY25 Aurora Prices for SecR'!AJ9</f>
        <v>-32.287999999999997</v>
      </c>
      <c r="BA10" s="19">
        <f>'FY25 Aurora Prices for SecR'!AZ9-'FY25 Aurora Prices for SecR'!AK9</f>
        <v>-29.614999999999998</v>
      </c>
      <c r="BB10" s="19">
        <f>'FY25 Aurora Prices for SecR'!BA9-'FY25 Aurora Prices for SecR'!AL9</f>
        <v>-19.991</v>
      </c>
      <c r="BC10" s="19">
        <f>'FY25 Aurora Prices for SecR'!BB9-'FY25 Aurora Prices for SecR'!AM9</f>
        <v>-15.613</v>
      </c>
      <c r="BD10" s="19">
        <f>'FY25 Aurora Prices for SecR'!BC9-'FY25 Aurora Prices for SecR'!AN9</f>
        <v>0</v>
      </c>
      <c r="BE10" s="19">
        <f>'FY25 Aurora Prices for SecR'!BD9-'FY25 Aurora Prices for SecR'!AO9</f>
        <v>-10.342000000000001</v>
      </c>
      <c r="BF10" s="19">
        <f>'FY25 Aurora Prices for SecR'!BE9-'FY25 Aurora Prices for SecR'!AP9</f>
        <v>-23.645</v>
      </c>
      <c r="BG10" s="20">
        <f>'FY25 Aurora Prices for SecR'!BF9-'FY25 Aurora Prices for SecR'!AQ9</f>
        <v>-29.335999999999999</v>
      </c>
      <c r="BI10" s="13">
        <v>1933</v>
      </c>
      <c r="BJ10" s="32">
        <f t="shared" si="27"/>
        <v>-614464.404684106</v>
      </c>
      <c r="BK10" s="32">
        <f t="shared" si="15"/>
        <v>-2698798.4100612677</v>
      </c>
      <c r="BL10" s="32">
        <f t="shared" si="16"/>
        <v>-32110087.664084218</v>
      </c>
      <c r="BM10" s="32">
        <f t="shared" si="17"/>
        <v>-65011541.462438926</v>
      </c>
      <c r="BN10" s="32">
        <f t="shared" si="18"/>
        <v>-73499611.501693621</v>
      </c>
      <c r="BO10" s="32">
        <f t="shared" si="19"/>
        <v>-42019727.497473143</v>
      </c>
      <c r="BP10" s="32">
        <f t="shared" si="28"/>
        <v>-14837270.099732084</v>
      </c>
      <c r="BQ10" s="32">
        <f t="shared" si="20"/>
        <v>-7138769.5057502687</v>
      </c>
      <c r="BR10" s="32">
        <f t="shared" si="21"/>
        <v>0</v>
      </c>
      <c r="BS10" s="32">
        <f t="shared" si="22"/>
        <v>-41761774.204470523</v>
      </c>
      <c r="BT10" s="32">
        <f t="shared" si="23"/>
        <v>-76426533.522049576</v>
      </c>
      <c r="BU10" s="32">
        <f t="shared" si="24"/>
        <v>-52851269.374288373</v>
      </c>
      <c r="BV10" s="33">
        <f t="shared" si="25"/>
        <v>-408969847.64672607</v>
      </c>
    </row>
    <row r="11" spans="1:83" x14ac:dyDescent="0.25">
      <c r="B11" s="13">
        <v>1934</v>
      </c>
      <c r="C11" s="27">
        <f>('FY24 Inventory_80WY v 30WY'!C11)*(1-$S$3)</f>
        <v>537.48658132833759</v>
      </c>
      <c r="D11" s="27">
        <f>('FY24 Inventory_80WY v 30WY'!D11)*(1-$S$3)</f>
        <v>2794.304816486545</v>
      </c>
      <c r="E11" s="27">
        <f>('FY24 Inventory_80WY v 30WY'!E11)*(1-$S$3)</f>
        <v>4592.2477578621301</v>
      </c>
      <c r="F11" s="27">
        <f>('FY24 Inventory_80WY v 30WY'!F11)*(1-$S$3)</f>
        <v>5370.2226306227212</v>
      </c>
      <c r="G11" s="27">
        <f>('FY24 Inventory_80WY v 30WY'!G11)*(1-$S$3)</f>
        <v>5221.4208066845513</v>
      </c>
      <c r="H11" s="27">
        <f>('FY24 Inventory_80WY v 30WY'!H11)*(1-$S$3)</f>
        <v>3690.2836165817725</v>
      </c>
      <c r="I11" s="27">
        <f>('FY24 Inventory_80WY v 30WY'!I11*(1-$S$3))*15/30+('FY24 Inventory_80WY v 30WY'!J11*(1-$S$3)*15/30)</f>
        <v>4054.4999621169859</v>
      </c>
      <c r="J11" s="27">
        <f>('FY24 Inventory_80WY v 30WY'!J11)*(1-$S$3)</f>
        <v>3439.7281654933404</v>
      </c>
      <c r="K11" s="27">
        <f>('FY24 Inventory_80WY v 30WY'!K11)*(1-$S$3)</f>
        <v>3604.6110604166729</v>
      </c>
      <c r="L11" s="27">
        <f>('FY24 Inventory_80WY v 30WY'!L11)*(1-$S$3)</f>
        <v>2639.3389062321398</v>
      </c>
      <c r="M11" s="27">
        <f>('FY24 Inventory_80WY v 30WY'!M11)*(1-$S$3)</f>
        <v>73.139070155591057</v>
      </c>
      <c r="N11" s="27">
        <f>('FY24 Inventory_80WY v 30WY'!N11)*(1-$S$3)</f>
        <v>119.7802495989678</v>
      </c>
      <c r="O11" s="28">
        <f t="shared" si="2"/>
        <v>2997.1895380062892</v>
      </c>
      <c r="Q11" s="13">
        <v>1934</v>
      </c>
      <c r="R11" s="27"/>
      <c r="S11" s="27"/>
      <c r="T11" s="27"/>
      <c r="U11" s="27"/>
      <c r="V11" s="27"/>
      <c r="W11" s="27"/>
      <c r="X11" s="27"/>
      <c r="Y11" s="27"/>
      <c r="Z11" s="27"/>
      <c r="AA11" s="27"/>
      <c r="AB11" s="27"/>
      <c r="AC11" s="27"/>
      <c r="AD11" s="28"/>
      <c r="AF11" s="13">
        <v>1934</v>
      </c>
      <c r="AG11" s="27">
        <f t="shared" si="3"/>
        <v>537.48658132833759</v>
      </c>
      <c r="AH11" s="27">
        <f t="shared" si="4"/>
        <v>2794.304816486545</v>
      </c>
      <c r="AI11" s="27">
        <f t="shared" si="5"/>
        <v>4592.2477578621301</v>
      </c>
      <c r="AJ11" s="27">
        <f t="shared" si="6"/>
        <v>5370.2226306227212</v>
      </c>
      <c r="AK11" s="27">
        <f t="shared" si="26"/>
        <v>5221.4208066845513</v>
      </c>
      <c r="AL11" s="27">
        <f t="shared" si="7"/>
        <v>3690.2836165817725</v>
      </c>
      <c r="AM11" s="27">
        <f t="shared" si="8"/>
        <v>4054.4999621169859</v>
      </c>
      <c r="AN11" s="27">
        <f t="shared" si="9"/>
        <v>3439.7281654933404</v>
      </c>
      <c r="AO11" s="27">
        <f t="shared" si="10"/>
        <v>3604.6110604166729</v>
      </c>
      <c r="AP11" s="27">
        <f t="shared" si="11"/>
        <v>2639.3389062321398</v>
      </c>
      <c r="AQ11" s="27">
        <f t="shared" si="12"/>
        <v>73.139070155591057</v>
      </c>
      <c r="AR11" s="27">
        <f t="shared" si="13"/>
        <v>119.7802495989678</v>
      </c>
      <c r="AS11" s="28">
        <f t="shared" si="14"/>
        <v>2997.1895380062892</v>
      </c>
      <c r="AT11" s="27"/>
      <c r="AU11" s="13">
        <v>1934</v>
      </c>
      <c r="AV11" s="19">
        <f>'FY25 Aurora Prices for SecR'!AU10-'FY25 Aurora Prices for SecR'!AF10</f>
        <v>-17.805</v>
      </c>
      <c r="AW11" s="19">
        <f>'FY25 Aurora Prices for SecR'!AV10-'FY25 Aurora Prices for SecR'!AG10</f>
        <v>-20.709</v>
      </c>
      <c r="AX11" s="19">
        <f>'FY25 Aurora Prices for SecR'!AW10-'FY25 Aurora Prices for SecR'!AH10</f>
        <v>-24.428000000000001</v>
      </c>
      <c r="AY11" s="19">
        <f>'FY25 Aurora Prices for SecR'!AX10-'FY25 Aurora Prices for SecR'!AI10</f>
        <v>-12.629</v>
      </c>
      <c r="AZ11" s="19">
        <f>'FY25 Aurora Prices for SecR'!AY10-'FY25 Aurora Prices for SecR'!AJ10</f>
        <v>-23.332000000000001</v>
      </c>
      <c r="BA11" s="19">
        <f>'FY25 Aurora Prices for SecR'!AZ10-'FY25 Aurora Prices for SecR'!AK10</f>
        <v>-20.425999999999998</v>
      </c>
      <c r="BB11" s="19">
        <f>'FY25 Aurora Prices for SecR'!BA10-'FY25 Aurora Prices for SecR'!AL10</f>
        <v>-5.3479999999999999</v>
      </c>
      <c r="BC11" s="19">
        <f>'FY25 Aurora Prices for SecR'!BB10-'FY25 Aurora Prices for SecR'!AM10</f>
        <v>-9.718</v>
      </c>
      <c r="BD11" s="19">
        <f>'FY25 Aurora Prices for SecR'!BC10-'FY25 Aurora Prices for SecR'!AN10</f>
        <v>-13.199</v>
      </c>
      <c r="BE11" s="19">
        <f>'FY25 Aurora Prices for SecR'!BD10-'FY25 Aurora Prices for SecR'!AO10</f>
        <v>-38.975000000000001</v>
      </c>
      <c r="BF11" s="19">
        <f>'FY25 Aurora Prices for SecR'!BE10-'FY25 Aurora Prices for SecR'!AP10</f>
        <v>-41.923999999999999</v>
      </c>
      <c r="BG11" s="20">
        <f>'FY25 Aurora Prices for SecR'!BF10-'FY25 Aurora Prices for SecR'!AQ10</f>
        <v>-37.334000000000003</v>
      </c>
      <c r="BI11" s="13">
        <v>1934</v>
      </c>
      <c r="BJ11" s="32">
        <f t="shared" si="27"/>
        <v>-7120041.7439299813</v>
      </c>
      <c r="BK11" s="32">
        <f t="shared" si="15"/>
        <v>-41722293.338570915</v>
      </c>
      <c r="BL11" s="32">
        <f t="shared" si="16"/>
        <v>-83461494.602417752</v>
      </c>
      <c r="BM11" s="32">
        <f t="shared" si="17"/>
        <v>-50458482.951987952</v>
      </c>
      <c r="BN11" s="32">
        <f t="shared" si="18"/>
        <v>-81867199.855770975</v>
      </c>
      <c r="BO11" s="32">
        <f t="shared" si="19"/>
        <v>-56005655.732158363</v>
      </c>
      <c r="BP11" s="32">
        <f t="shared" si="28"/>
        <v>-15612095.374129182</v>
      </c>
      <c r="BQ11" s="32">
        <f t="shared" si="20"/>
        <v>-24869895.064324625</v>
      </c>
      <c r="BR11" s="32">
        <f t="shared" si="21"/>
        <v>-34255628.198236555</v>
      </c>
      <c r="BS11" s="32">
        <f t="shared" si="22"/>
        <v>-76533965.999575853</v>
      </c>
      <c r="BT11" s="32">
        <f t="shared" si="23"/>
        <v>-2281314.0886390316</v>
      </c>
      <c r="BU11" s="32">
        <f t="shared" si="24"/>
        <v>-3219750.6037400626</v>
      </c>
      <c r="BV11" s="33">
        <f t="shared" si="25"/>
        <v>-477407817.55348116</v>
      </c>
    </row>
    <row r="12" spans="1:83" x14ac:dyDescent="0.25">
      <c r="B12" s="13">
        <v>1935</v>
      </c>
      <c r="C12" s="27">
        <f>('FY24 Inventory_80WY v 30WY'!C12)*(1-$S$3)</f>
        <v>-255.90456479133576</v>
      </c>
      <c r="D12" s="27">
        <f>('FY24 Inventory_80WY v 30WY'!D12)*(1-$S$3)</f>
        <v>-380.03228713331299</v>
      </c>
      <c r="E12" s="27">
        <f>('FY24 Inventory_80WY v 30WY'!E12)*(1-$S$3)</f>
        <v>88.591119439409368</v>
      </c>
      <c r="F12" s="27">
        <f>('FY24 Inventory_80WY v 30WY'!F12)*(1-$S$3)</f>
        <v>2242.635757692804</v>
      </c>
      <c r="G12" s="27">
        <f>('FY24 Inventory_80WY v 30WY'!G12)*(1-$S$3)</f>
        <v>3396.2952816844431</v>
      </c>
      <c r="H12" s="27">
        <f>('FY24 Inventory_80WY v 30WY'!H12)*(1-$S$3)</f>
        <v>1260.1103842843775</v>
      </c>
      <c r="I12" s="27">
        <f>('FY24 Inventory_80WY v 30WY'!I12*(1-$S$3))*15/30+('FY24 Inventory_80WY v 30WY'!J12*(1-$S$3)*15/30)</f>
        <v>444.67135015621886</v>
      </c>
      <c r="J12" s="27">
        <f>('FY24 Inventory_80WY v 30WY'!J12)*(1-$S$3)</f>
        <v>536.36395582253567</v>
      </c>
      <c r="K12" s="27">
        <f>('FY24 Inventory_80WY v 30WY'!K12)*(1-$S$3)</f>
        <v>2217.9547448991689</v>
      </c>
      <c r="L12" s="27">
        <f>('FY24 Inventory_80WY v 30WY'!L12)*(1-$S$3)</f>
        <v>1996.267529685236</v>
      </c>
      <c r="M12" s="27">
        <f>('FY24 Inventory_80WY v 30WY'!M12)*(1-$S$3)</f>
        <v>2168.5823681729994</v>
      </c>
      <c r="N12" s="27">
        <f>('FY24 Inventory_80WY v 30WY'!N12)*(1-$S$3)</f>
        <v>2176.2053607425137</v>
      </c>
      <c r="O12" s="28">
        <f t="shared" si="2"/>
        <v>1309.3916348729126</v>
      </c>
      <c r="Q12" s="13">
        <v>1935</v>
      </c>
      <c r="R12" s="27"/>
      <c r="S12" s="27"/>
      <c r="T12" s="27"/>
      <c r="U12" s="27"/>
      <c r="V12" s="27"/>
      <c r="W12" s="27"/>
      <c r="X12" s="27"/>
      <c r="Y12" s="27"/>
      <c r="Z12" s="27"/>
      <c r="AA12" s="27"/>
      <c r="AB12" s="27"/>
      <c r="AC12" s="27"/>
      <c r="AD12" s="28"/>
      <c r="AF12" s="13">
        <v>1935</v>
      </c>
      <c r="AG12" s="27">
        <f t="shared" si="3"/>
        <v>-255.90456479133576</v>
      </c>
      <c r="AH12" s="27">
        <f t="shared" si="4"/>
        <v>-380.03228713331299</v>
      </c>
      <c r="AI12" s="27">
        <f t="shared" si="5"/>
        <v>88.591119439409368</v>
      </c>
      <c r="AJ12" s="27">
        <f t="shared" si="6"/>
        <v>2242.635757692804</v>
      </c>
      <c r="AK12" s="27">
        <f t="shared" si="26"/>
        <v>3396.2952816844431</v>
      </c>
      <c r="AL12" s="27">
        <f t="shared" si="7"/>
        <v>1260.1103842843775</v>
      </c>
      <c r="AM12" s="27">
        <f t="shared" si="8"/>
        <v>444.67135015621886</v>
      </c>
      <c r="AN12" s="27">
        <f t="shared" si="9"/>
        <v>536.36395582253567</v>
      </c>
      <c r="AO12" s="27">
        <f t="shared" si="10"/>
        <v>2217.9547448991689</v>
      </c>
      <c r="AP12" s="27">
        <f t="shared" si="11"/>
        <v>1996.267529685236</v>
      </c>
      <c r="AQ12" s="27">
        <f t="shared" si="12"/>
        <v>2168.5823681729994</v>
      </c>
      <c r="AR12" s="27">
        <f t="shared" si="13"/>
        <v>2176.2053607425137</v>
      </c>
      <c r="AS12" s="28">
        <f t="shared" si="14"/>
        <v>1309.3916348729126</v>
      </c>
      <c r="AT12" s="27"/>
      <c r="AU12" s="13">
        <v>1935</v>
      </c>
      <c r="AV12" s="19">
        <f>'FY25 Aurora Prices for SecR'!AU11-'FY25 Aurora Prices for SecR'!AF11</f>
        <v>-28.309000000000001</v>
      </c>
      <c r="AW12" s="19">
        <f>'FY25 Aurora Prices for SecR'!AV11-'FY25 Aurora Prices for SecR'!AG11</f>
        <v>-32.728999999999999</v>
      </c>
      <c r="AX12" s="19">
        <f>'FY25 Aurora Prices for SecR'!AW11-'FY25 Aurora Prices for SecR'!AH11</f>
        <v>-40.985999999999997</v>
      </c>
      <c r="AY12" s="19">
        <f>'FY25 Aurora Prices for SecR'!AX11-'FY25 Aurora Prices for SecR'!AI11</f>
        <v>-31.864999999999998</v>
      </c>
      <c r="AZ12" s="19">
        <f>'FY25 Aurora Prices for SecR'!AY11-'FY25 Aurora Prices for SecR'!AJ11</f>
        <v>-31.146000000000001</v>
      </c>
      <c r="BA12" s="19">
        <f>'FY25 Aurora Prices for SecR'!AZ11-'FY25 Aurora Prices for SecR'!AK11</f>
        <v>-31.027000000000001</v>
      </c>
      <c r="BB12" s="19">
        <f>'FY25 Aurora Prices for SecR'!BA11-'FY25 Aurora Prices for SecR'!AL11</f>
        <v>-21.876999999999999</v>
      </c>
      <c r="BC12" s="19">
        <f>'FY25 Aurora Prices for SecR'!BB11-'FY25 Aurora Prices for SecR'!AM11</f>
        <v>-15.746</v>
      </c>
      <c r="BD12" s="19">
        <f>'FY25 Aurora Prices for SecR'!BC11-'FY25 Aurora Prices for SecR'!AN11</f>
        <v>-12.012</v>
      </c>
      <c r="BE12" s="19">
        <f>'FY25 Aurora Prices for SecR'!BD11-'FY25 Aurora Prices for SecR'!AO11</f>
        <v>-24.757999999999999</v>
      </c>
      <c r="BF12" s="19">
        <f>'FY25 Aurora Prices for SecR'!BE11-'FY25 Aurora Prices for SecR'!AP11</f>
        <v>-32.764000000000003</v>
      </c>
      <c r="BG12" s="20">
        <f>'FY25 Aurora Prices for SecR'!BF11-'FY25 Aurora Prices for SecR'!AQ11</f>
        <v>-34.735999999999997</v>
      </c>
      <c r="BI12" s="13">
        <v>1935</v>
      </c>
      <c r="BJ12" s="32">
        <f t="shared" si="27"/>
        <v>5389835.3295603758</v>
      </c>
      <c r="BK12" s="32">
        <f t="shared" si="15"/>
        <v>8967853.3191476502</v>
      </c>
      <c r="BL12" s="32">
        <f t="shared" si="16"/>
        <v>-2701460.7422796623</v>
      </c>
      <c r="BM12" s="32">
        <f t="shared" si="17"/>
        <v>-53167421.783647604</v>
      </c>
      <c r="BN12" s="32">
        <f t="shared" si="18"/>
        <v>-71084840.630726948</v>
      </c>
      <c r="BO12" s="32">
        <f t="shared" si="19"/>
        <v>-29049401.555641197</v>
      </c>
      <c r="BP12" s="32">
        <f t="shared" si="28"/>
        <v>-7004214.0917046722</v>
      </c>
      <c r="BQ12" s="32">
        <f t="shared" si="20"/>
        <v>-6283516.6151959449</v>
      </c>
      <c r="BR12" s="32">
        <f t="shared" si="21"/>
        <v>-19182292.124924749</v>
      </c>
      <c r="BS12" s="32">
        <f t="shared" si="22"/>
        <v>-36771152.075960621</v>
      </c>
      <c r="BT12" s="32">
        <f t="shared" si="23"/>
        <v>-52862265.936850198</v>
      </c>
      <c r="BU12" s="32">
        <f t="shared" si="24"/>
        <v>-54426721.975741409</v>
      </c>
      <c r="BV12" s="33">
        <f t="shared" si="25"/>
        <v>-318175598.88396496</v>
      </c>
    </row>
    <row r="13" spans="1:83" x14ac:dyDescent="0.25">
      <c r="B13" s="13">
        <v>1936</v>
      </c>
      <c r="C13" s="27">
        <f>('FY24 Inventory_80WY v 30WY'!C13)*(1-$S$3)</f>
        <v>-58.224637874612448</v>
      </c>
      <c r="D13" s="27">
        <f>('FY24 Inventory_80WY v 30WY'!D13)*(1-$S$3)</f>
        <v>169.91806872513968</v>
      </c>
      <c r="E13" s="27">
        <f>('FY24 Inventory_80WY v 30WY'!E13)*(1-$S$3)</f>
        <v>-473.58865057340631</v>
      </c>
      <c r="F13" s="27">
        <f>('FY24 Inventory_80WY v 30WY'!F13)*(1-$S$3)</f>
        <v>-780.57977025679315</v>
      </c>
      <c r="G13" s="27">
        <f>('FY24 Inventory_80WY v 30WY'!G13)*(1-$S$3)</f>
        <v>-856.10355422837335</v>
      </c>
      <c r="H13" s="27">
        <f>('FY24 Inventory_80WY v 30WY'!H13)*(1-$S$3)</f>
        <v>445.64911116929983</v>
      </c>
      <c r="I13" s="27">
        <f>('FY24 Inventory_80WY v 30WY'!I13*(1-$S$3))*15/30+('FY24 Inventory_80WY v 30WY'!J13*(1-$S$3)*15/30)</f>
        <v>999.02731084794209</v>
      </c>
      <c r="J13" s="27">
        <f>('FY24 Inventory_80WY v 30WY'!J13)*(1-$S$3)</f>
        <v>2152.7690804360877</v>
      </c>
      <c r="K13" s="27">
        <f>('FY24 Inventory_80WY v 30WY'!K13)*(1-$S$3)</f>
        <v>4215.9303967555488</v>
      </c>
      <c r="L13" s="27">
        <f>('FY24 Inventory_80WY v 30WY'!L13)*(1-$S$3)</f>
        <v>3162.3051634376293</v>
      </c>
      <c r="M13" s="27">
        <f>('FY24 Inventory_80WY v 30WY'!M13)*(1-$S$3)</f>
        <v>1481.3521824196994</v>
      </c>
      <c r="N13" s="27">
        <f>('FY24 Inventory_80WY v 30WY'!N13)*(1-$S$3)</f>
        <v>384.37739579884908</v>
      </c>
      <c r="O13" s="28">
        <f t="shared" si="2"/>
        <v>912.09688683147897</v>
      </c>
      <c r="Q13" s="13">
        <v>1936</v>
      </c>
      <c r="R13" s="27"/>
      <c r="S13" s="27"/>
      <c r="T13" s="27"/>
      <c r="U13" s="27"/>
      <c r="V13" s="27"/>
      <c r="W13" s="27"/>
      <c r="X13" s="27"/>
      <c r="Y13" s="27"/>
      <c r="Z13" s="27"/>
      <c r="AA13" s="27"/>
      <c r="AB13" s="27"/>
      <c r="AC13" s="27"/>
      <c r="AD13" s="28"/>
      <c r="AF13" s="13">
        <v>1936</v>
      </c>
      <c r="AG13" s="27">
        <f t="shared" si="3"/>
        <v>-58.224637874612448</v>
      </c>
      <c r="AH13" s="27">
        <f t="shared" si="4"/>
        <v>169.91806872513968</v>
      </c>
      <c r="AI13" s="27">
        <f t="shared" si="5"/>
        <v>-473.58865057340631</v>
      </c>
      <c r="AJ13" s="27">
        <f t="shared" si="6"/>
        <v>-780.57977025679315</v>
      </c>
      <c r="AK13" s="27">
        <f t="shared" si="26"/>
        <v>-856.10355422837335</v>
      </c>
      <c r="AL13" s="27">
        <f t="shared" si="7"/>
        <v>445.64911116929983</v>
      </c>
      <c r="AM13" s="27">
        <f t="shared" si="8"/>
        <v>999.02731084794209</v>
      </c>
      <c r="AN13" s="27">
        <f t="shared" si="9"/>
        <v>2152.7690804360877</v>
      </c>
      <c r="AO13" s="27">
        <f t="shared" si="10"/>
        <v>4215.9303967555488</v>
      </c>
      <c r="AP13" s="27">
        <f t="shared" si="11"/>
        <v>3162.3051634376293</v>
      </c>
      <c r="AQ13" s="27">
        <f t="shared" si="12"/>
        <v>1481.3521824196994</v>
      </c>
      <c r="AR13" s="27">
        <f t="shared" si="13"/>
        <v>384.37739579884908</v>
      </c>
      <c r="AS13" s="28">
        <f t="shared" si="14"/>
        <v>912.09688683147897</v>
      </c>
      <c r="AT13" s="27"/>
      <c r="AU13" s="13">
        <v>1936</v>
      </c>
      <c r="AV13" s="19">
        <f>'FY25 Aurora Prices for SecR'!AU12-'FY25 Aurora Prices for SecR'!AF12</f>
        <v>-23.466000000000001</v>
      </c>
      <c r="AW13" s="19">
        <f>'FY25 Aurora Prices for SecR'!AV12-'FY25 Aurora Prices for SecR'!AG12</f>
        <v>-34.866</v>
      </c>
      <c r="AX13" s="19">
        <f>'FY25 Aurora Prices for SecR'!AW12-'FY25 Aurora Prices for SecR'!AH12</f>
        <v>-47.335999999999999</v>
      </c>
      <c r="AY13" s="19">
        <f>'FY25 Aurora Prices for SecR'!AX12-'FY25 Aurora Prices for SecR'!AI12</f>
        <v>-45.96</v>
      </c>
      <c r="AZ13" s="19">
        <f>'FY25 Aurora Prices for SecR'!AY12-'FY25 Aurora Prices for SecR'!AJ12</f>
        <v>-52.484000000000002</v>
      </c>
      <c r="BA13" s="19">
        <f>'FY25 Aurora Prices for SecR'!AZ12-'FY25 Aurora Prices for SecR'!AK12</f>
        <v>-38.451999999999998</v>
      </c>
      <c r="BB13" s="19">
        <f>'FY25 Aurora Prices for SecR'!BA12-'FY25 Aurora Prices for SecR'!AL12</f>
        <v>-21.913</v>
      </c>
      <c r="BC13" s="19">
        <f>'FY25 Aurora Prices for SecR'!BB12-'FY25 Aurora Prices for SecR'!AM12</f>
        <v>-8.91</v>
      </c>
      <c r="BD13" s="19">
        <f>'FY25 Aurora Prices for SecR'!BC12-'FY25 Aurora Prices for SecR'!AN12</f>
        <v>-7.3410000000000002</v>
      </c>
      <c r="BE13" s="19">
        <f>'FY25 Aurora Prices for SecR'!BD12-'FY25 Aurora Prices for SecR'!AO12</f>
        <v>-29.692</v>
      </c>
      <c r="BF13" s="19">
        <f>'FY25 Aurora Prices for SecR'!BE12-'FY25 Aurora Prices for SecR'!AP12</f>
        <v>-41.04</v>
      </c>
      <c r="BG13" s="20">
        <f>'FY25 Aurora Prices for SecR'!BF12-'FY25 Aurora Prices for SecR'!AQ12</f>
        <v>-35.082000000000001</v>
      </c>
      <c r="BI13" s="13">
        <v>1936</v>
      </c>
      <c r="BJ13" s="32">
        <f t="shared" si="27"/>
        <v>1016526.7181600478</v>
      </c>
      <c r="BK13" s="32">
        <f t="shared" si="15"/>
        <v>-4271465.9999870891</v>
      </c>
      <c r="BL13" s="32">
        <f t="shared" si="16"/>
        <v>16678837.518475814</v>
      </c>
      <c r="BM13" s="32">
        <f t="shared" si="17"/>
        <v>26691332.003305648</v>
      </c>
      <c r="BN13" s="32">
        <f t="shared" si="18"/>
        <v>30194128.56776195</v>
      </c>
      <c r="BO13" s="32">
        <f t="shared" si="19"/>
        <v>-12732122.019652663</v>
      </c>
      <c r="BP13" s="32">
        <f t="shared" si="28"/>
        <v>-15762013.533079889</v>
      </c>
      <c r="BQ13" s="32">
        <f t="shared" si="20"/>
        <v>-14270792.344974045</v>
      </c>
      <c r="BR13" s="32">
        <f t="shared" si="21"/>
        <v>-22283384.430659387</v>
      </c>
      <c r="BS13" s="32">
        <f t="shared" si="22"/>
        <v>-69858002.695115834</v>
      </c>
      <c r="BT13" s="32">
        <f t="shared" si="23"/>
        <v>-45231252.013479315</v>
      </c>
      <c r="BU13" s="32">
        <f t="shared" si="24"/>
        <v>-9709004.015578961</v>
      </c>
      <c r="BV13" s="33">
        <f t="shared" si="25"/>
        <v>-119537212.24482372</v>
      </c>
    </row>
    <row r="14" spans="1:83" x14ac:dyDescent="0.25">
      <c r="B14" s="13">
        <v>1937</v>
      </c>
      <c r="C14" s="27">
        <f>('FY24 Inventory_80WY v 30WY'!C14)*(1-$S$3)</f>
        <v>-92.748105388839704</v>
      </c>
      <c r="D14" s="27">
        <f>('FY24 Inventory_80WY v 30WY'!D14)*(1-$S$3)</f>
        <v>378.26402171183565</v>
      </c>
      <c r="E14" s="27">
        <f>('FY24 Inventory_80WY v 30WY'!E14)*(1-$S$3)</f>
        <v>-467.6925599463778</v>
      </c>
      <c r="F14" s="27">
        <f>('FY24 Inventory_80WY v 30WY'!F14)*(1-$S$3)</f>
        <v>-1323.4716550709136</v>
      </c>
      <c r="G14" s="27">
        <f>('FY24 Inventory_80WY v 30WY'!G14)*(1-$S$3)</f>
        <v>-1059.6312897965292</v>
      </c>
      <c r="H14" s="27">
        <f>('FY24 Inventory_80WY v 30WY'!H14)*(1-$S$3)</f>
        <v>-450.30005983453844</v>
      </c>
      <c r="I14" s="27">
        <f>('FY24 Inventory_80WY v 30WY'!I14*(1-$S$3))*15/30+('FY24 Inventory_80WY v 30WY'!J14*(1-$S$3)*15/30)</f>
        <v>-498.71069028187958</v>
      </c>
      <c r="J14" s="27">
        <f>('FY24 Inventory_80WY v 30WY'!J14)*(1-$S$3)</f>
        <v>-744.48761936865105</v>
      </c>
      <c r="K14" s="27">
        <f>('FY24 Inventory_80WY v 30WY'!K14)*(1-$S$3)</f>
        <v>1163.5006186065914</v>
      </c>
      <c r="L14" s="27">
        <f>('FY24 Inventory_80WY v 30WY'!L14)*(1-$S$3)</f>
        <v>1476.759623223064</v>
      </c>
      <c r="M14" s="27">
        <f>('FY24 Inventory_80WY v 30WY'!M14)*(1-$S$3)</f>
        <v>204.43651577983502</v>
      </c>
      <c r="N14" s="27">
        <f>('FY24 Inventory_80WY v 30WY'!N14)*(1-$S$3)</f>
        <v>225.60172643585693</v>
      </c>
      <c r="O14" s="28">
        <f t="shared" si="2"/>
        <v>-95.61123834392329</v>
      </c>
      <c r="Q14" s="13">
        <v>1937</v>
      </c>
      <c r="R14" s="27"/>
      <c r="S14" s="27"/>
      <c r="T14" s="27"/>
      <c r="U14" s="27"/>
      <c r="V14" s="27"/>
      <c r="W14" s="27"/>
      <c r="X14" s="27"/>
      <c r="Y14" s="27"/>
      <c r="Z14" s="27"/>
      <c r="AA14" s="27"/>
      <c r="AB14" s="27"/>
      <c r="AC14" s="27"/>
      <c r="AD14" s="28"/>
      <c r="AF14" s="13">
        <v>1937</v>
      </c>
      <c r="AG14" s="27">
        <f t="shared" si="3"/>
        <v>-92.748105388839704</v>
      </c>
      <c r="AH14" s="27">
        <f t="shared" si="4"/>
        <v>378.26402171183565</v>
      </c>
      <c r="AI14" s="27">
        <f t="shared" si="5"/>
        <v>-467.6925599463778</v>
      </c>
      <c r="AJ14" s="27">
        <f t="shared" si="6"/>
        <v>-1323.4716550709136</v>
      </c>
      <c r="AK14" s="27">
        <f t="shared" si="26"/>
        <v>-1059.6312897965292</v>
      </c>
      <c r="AL14" s="27">
        <f t="shared" si="7"/>
        <v>-450.30005983453844</v>
      </c>
      <c r="AM14" s="27">
        <f t="shared" si="8"/>
        <v>-498.71069028187958</v>
      </c>
      <c r="AN14" s="27">
        <f t="shared" si="9"/>
        <v>-744.48761936865105</v>
      </c>
      <c r="AO14" s="27">
        <f t="shared" si="10"/>
        <v>1163.5006186065914</v>
      </c>
      <c r="AP14" s="27">
        <f t="shared" si="11"/>
        <v>1476.759623223064</v>
      </c>
      <c r="AQ14" s="27">
        <f t="shared" si="12"/>
        <v>204.43651577983502</v>
      </c>
      <c r="AR14" s="27">
        <f t="shared" si="13"/>
        <v>225.60172643585693</v>
      </c>
      <c r="AS14" s="28">
        <f t="shared" si="14"/>
        <v>-95.61123834392329</v>
      </c>
      <c r="AT14" s="27"/>
      <c r="AU14" s="13">
        <v>1937</v>
      </c>
      <c r="AV14" s="19">
        <f>'FY25 Aurora Prices for SecR'!AU13-'FY25 Aurora Prices for SecR'!AF13</f>
        <v>-27.442</v>
      </c>
      <c r="AW14" s="19">
        <f>'FY25 Aurora Prices for SecR'!AV13-'FY25 Aurora Prices for SecR'!AG13</f>
        <v>-34.526000000000003</v>
      </c>
      <c r="AX14" s="19">
        <f>'FY25 Aurora Prices for SecR'!AW13-'FY25 Aurora Prices for SecR'!AH13</f>
        <v>-47.232999999999997</v>
      </c>
      <c r="AY14" s="19">
        <f>'FY25 Aurora Prices for SecR'!AX13-'FY25 Aurora Prices for SecR'!AI13</f>
        <v>-51.206000000000003</v>
      </c>
      <c r="AZ14" s="19">
        <f>'FY25 Aurora Prices for SecR'!AY13-'FY25 Aurora Prices for SecR'!AJ13</f>
        <v>-61.398000000000003</v>
      </c>
      <c r="BA14" s="19">
        <f>'FY25 Aurora Prices for SecR'!AZ13-'FY25 Aurora Prices for SecR'!AK13</f>
        <v>-44.771999999999998</v>
      </c>
      <c r="BB14" s="19">
        <f>'FY25 Aurora Prices for SecR'!BA13-'FY25 Aurora Prices for SecR'!AL13</f>
        <v>-29.222000000000001</v>
      </c>
      <c r="BC14" s="19">
        <f>'FY25 Aurora Prices for SecR'!BB13-'FY25 Aurora Prices for SecR'!AM13</f>
        <v>-26.646000000000001</v>
      </c>
      <c r="BD14" s="19">
        <f>'FY25 Aurora Prices for SecR'!BC13-'FY25 Aurora Prices for SecR'!AN13</f>
        <v>-19.425000000000001</v>
      </c>
      <c r="BE14" s="19">
        <f>'FY25 Aurora Prices for SecR'!BD13-'FY25 Aurora Prices for SecR'!AO13</f>
        <v>-33.267000000000003</v>
      </c>
      <c r="BF14" s="19">
        <f>'FY25 Aurora Prices for SecR'!BE13-'FY25 Aurora Prices for SecR'!AP13</f>
        <v>-39.445</v>
      </c>
      <c r="BG14" s="20">
        <f>'FY25 Aurora Prices for SecR'!BF13-'FY25 Aurora Prices for SecR'!AQ13</f>
        <v>-35.171999999999997</v>
      </c>
      <c r="BI14" s="13">
        <v>1937</v>
      </c>
      <c r="BJ14" s="32">
        <f t="shared" si="27"/>
        <v>1893623.9700119211</v>
      </c>
      <c r="BK14" s="32">
        <f t="shared" si="15"/>
        <v>-9416219.3454220667</v>
      </c>
      <c r="BL14" s="32">
        <f t="shared" si="16"/>
        <v>16435348.876856761</v>
      </c>
      <c r="BM14" s="32">
        <f t="shared" si="17"/>
        <v>50420649.039753541</v>
      </c>
      <c r="BN14" s="32">
        <f t="shared" si="18"/>
        <v>43719810.577583149</v>
      </c>
      <c r="BO14" s="32">
        <f t="shared" si="19"/>
        <v>14979499.869231582</v>
      </c>
      <c r="BP14" s="32">
        <f t="shared" si="28"/>
        <v>10492793.1298203</v>
      </c>
      <c r="BQ14" s="32">
        <f t="shared" si="20"/>
        <v>14759187.126638627</v>
      </c>
      <c r="BR14" s="32">
        <f t="shared" si="21"/>
        <v>-16272719.651831787</v>
      </c>
      <c r="BS14" s="32">
        <f t="shared" si="22"/>
        <v>-36550757.615006685</v>
      </c>
      <c r="BT14" s="32">
        <f t="shared" si="23"/>
        <v>-5999614.7835120801</v>
      </c>
      <c r="BU14" s="32">
        <f t="shared" si="24"/>
        <v>-5713102.0239854101</v>
      </c>
      <c r="BV14" s="33">
        <f t="shared" si="25"/>
        <v>78748499.170137838</v>
      </c>
    </row>
    <row r="15" spans="1:83" x14ac:dyDescent="0.25">
      <c r="B15" s="13">
        <v>1938</v>
      </c>
      <c r="C15" s="27">
        <f>('FY24 Inventory_80WY v 30WY'!C15)*(1-$S$3)</f>
        <v>-56.394678540628369</v>
      </c>
      <c r="D15" s="27">
        <f>('FY24 Inventory_80WY v 30WY'!D15)*(1-$S$3)</f>
        <v>463.58354236924959</v>
      </c>
      <c r="E15" s="27">
        <f>('FY24 Inventory_80WY v 30WY'!E15)*(1-$S$3)</f>
        <v>406.53109795078046</v>
      </c>
      <c r="F15" s="27">
        <f>('FY24 Inventory_80WY v 30WY'!F15)*(1-$S$3)</f>
        <v>2697.9309468303368</v>
      </c>
      <c r="G15" s="27">
        <f>('FY24 Inventory_80WY v 30WY'!G15)*(1-$S$3)</f>
        <v>1260.9704409805815</v>
      </c>
      <c r="H15" s="27">
        <f>('FY24 Inventory_80WY v 30WY'!H15)*(1-$S$3)</f>
        <v>2884.6021267197038</v>
      </c>
      <c r="I15" s="27">
        <f>('FY24 Inventory_80WY v 30WY'!I15*(1-$S$3))*15/30+('FY24 Inventory_80WY v 30WY'!J15*(1-$S$3)*15/30)</f>
        <v>2758.4080717669281</v>
      </c>
      <c r="J15" s="27">
        <f>('FY24 Inventory_80WY v 30WY'!J15)*(1-$S$3)</f>
        <v>3371.1617333024674</v>
      </c>
      <c r="K15" s="27">
        <f>('FY24 Inventory_80WY v 30WY'!K15)*(1-$S$3)</f>
        <v>3121.7346609136212</v>
      </c>
      <c r="L15" s="27">
        <f>('FY24 Inventory_80WY v 30WY'!L15)*(1-$S$3)</f>
        <v>2977.7401597681646</v>
      </c>
      <c r="M15" s="27">
        <f>('FY24 Inventory_80WY v 30WY'!M15)*(1-$S$3)</f>
        <v>2277.3134826252726</v>
      </c>
      <c r="N15" s="27">
        <f>('FY24 Inventory_80WY v 30WY'!N15)*(1-$S$3)</f>
        <v>59.802235676884791</v>
      </c>
      <c r="O15" s="28">
        <f t="shared" si="2"/>
        <v>1859.2810488308162</v>
      </c>
      <c r="Q15" s="13">
        <v>1938</v>
      </c>
      <c r="R15" s="27"/>
      <c r="S15" s="27"/>
      <c r="T15" s="27"/>
      <c r="U15" s="27"/>
      <c r="V15" s="27"/>
      <c r="W15" s="27"/>
      <c r="X15" s="27"/>
      <c r="Y15" s="27"/>
      <c r="Z15" s="27"/>
      <c r="AA15" s="27"/>
      <c r="AB15" s="27"/>
      <c r="AC15" s="27"/>
      <c r="AD15" s="28"/>
      <c r="AF15" s="13">
        <v>1938</v>
      </c>
      <c r="AG15" s="27">
        <f t="shared" si="3"/>
        <v>-56.394678540628369</v>
      </c>
      <c r="AH15" s="27">
        <f t="shared" si="4"/>
        <v>463.58354236924959</v>
      </c>
      <c r="AI15" s="27">
        <f t="shared" si="5"/>
        <v>406.53109795078046</v>
      </c>
      <c r="AJ15" s="27">
        <f t="shared" si="6"/>
        <v>2697.9309468303368</v>
      </c>
      <c r="AK15" s="27">
        <f t="shared" si="26"/>
        <v>1260.9704409805815</v>
      </c>
      <c r="AL15" s="27">
        <f t="shared" si="7"/>
        <v>2884.6021267197038</v>
      </c>
      <c r="AM15" s="27">
        <f t="shared" si="8"/>
        <v>2758.4080717669281</v>
      </c>
      <c r="AN15" s="27">
        <f t="shared" si="9"/>
        <v>3371.1617333024674</v>
      </c>
      <c r="AO15" s="27">
        <f t="shared" si="10"/>
        <v>3121.7346609136212</v>
      </c>
      <c r="AP15" s="27">
        <f t="shared" si="11"/>
        <v>2977.7401597681646</v>
      </c>
      <c r="AQ15" s="27">
        <f t="shared" si="12"/>
        <v>2277.3134826252726</v>
      </c>
      <c r="AR15" s="27">
        <f t="shared" si="13"/>
        <v>59.802235676884791</v>
      </c>
      <c r="AS15" s="28">
        <f t="shared" si="14"/>
        <v>1859.2810488308162</v>
      </c>
      <c r="AT15" s="27"/>
      <c r="AU15" s="13">
        <v>1938</v>
      </c>
      <c r="AV15" s="19">
        <f>'FY25 Aurora Prices for SecR'!AU14-'FY25 Aurora Prices for SecR'!AF14</f>
        <v>-27.888000000000002</v>
      </c>
      <c r="AW15" s="19">
        <f>'FY25 Aurora Prices for SecR'!AV14-'FY25 Aurora Prices for SecR'!AG14</f>
        <v>-33.185000000000002</v>
      </c>
      <c r="AX15" s="19">
        <f>'FY25 Aurora Prices for SecR'!AW14-'FY25 Aurora Prices for SecR'!AH14</f>
        <v>-40.884999999999998</v>
      </c>
      <c r="AY15" s="19">
        <f>'FY25 Aurora Prices for SecR'!AX14-'FY25 Aurora Prices for SecR'!AI14</f>
        <v>-28.81</v>
      </c>
      <c r="AZ15" s="19">
        <f>'FY25 Aurora Prices for SecR'!AY14-'FY25 Aurora Prices for SecR'!AJ14</f>
        <v>-37.716999999999999</v>
      </c>
      <c r="BA15" s="19">
        <f>'FY25 Aurora Prices for SecR'!AZ14-'FY25 Aurora Prices for SecR'!AK14</f>
        <v>-26.318000000000001</v>
      </c>
      <c r="BB15" s="19">
        <f>'FY25 Aurora Prices for SecR'!BA14-'FY25 Aurora Prices for SecR'!AL14</f>
        <v>-8.5530000000000008</v>
      </c>
      <c r="BC15" s="19">
        <f>'FY25 Aurora Prices for SecR'!BB14-'FY25 Aurora Prices for SecR'!AM14</f>
        <v>-8.9339999999999993</v>
      </c>
      <c r="BD15" s="19">
        <f>'FY25 Aurora Prices for SecR'!BC14-'FY25 Aurora Prices for SecR'!AN14</f>
        <v>-7.42</v>
      </c>
      <c r="BE15" s="19">
        <f>'FY25 Aurora Prices for SecR'!BD14-'FY25 Aurora Prices for SecR'!AO14</f>
        <v>-23.135000000000002</v>
      </c>
      <c r="BF15" s="19">
        <f>'FY25 Aurora Prices for SecR'!BE14-'FY25 Aurora Prices for SecR'!AP14</f>
        <v>-37.723999999999997</v>
      </c>
      <c r="BG15" s="20">
        <f>'FY25 Aurora Prices for SecR'!BF14-'FY25 Aurora Prices for SecR'!AQ14</f>
        <v>-32.558999999999997</v>
      </c>
      <c r="BI15" s="13">
        <v>1938</v>
      </c>
      <c r="BJ15" s="32">
        <f t="shared" si="27"/>
        <v>1170114.6875849369</v>
      </c>
      <c r="BK15" s="32">
        <f t="shared" si="15"/>
        <v>-11091878.314390479</v>
      </c>
      <c r="BL15" s="32">
        <f t="shared" si="16"/>
        <v>-12366041.811149936</v>
      </c>
      <c r="BM15" s="32">
        <f t="shared" si="17"/>
        <v>-57829178.590167411</v>
      </c>
      <c r="BN15" s="32">
        <f t="shared" si="18"/>
        <v>-31960334.866296206</v>
      </c>
      <c r="BO15" s="32">
        <f t="shared" si="19"/>
        <v>-56406300.366859816</v>
      </c>
      <c r="BP15" s="32">
        <f t="shared" si="28"/>
        <v>-16986718.251232225</v>
      </c>
      <c r="BQ15" s="32">
        <f t="shared" si="20"/>
        <v>-22407761.440441236</v>
      </c>
      <c r="BR15" s="32">
        <f t="shared" si="21"/>
        <v>-16677555.25246493</v>
      </c>
      <c r="BS15" s="32">
        <f t="shared" si="22"/>
        <v>-51254173.835599959</v>
      </c>
      <c r="BT15" s="32">
        <f t="shared" si="23"/>
        <v>-63916574.121005498</v>
      </c>
      <c r="BU15" s="32">
        <f t="shared" si="24"/>
        <v>-1401912.7138106581</v>
      </c>
      <c r="BV15" s="33">
        <f t="shared" si="25"/>
        <v>-341128314.87583345</v>
      </c>
    </row>
    <row r="16" spans="1:83" x14ac:dyDescent="0.25">
      <c r="B16" s="13">
        <v>1939</v>
      </c>
      <c r="C16" s="27">
        <f>('FY24 Inventory_80WY v 30WY'!C16)*(1-$S$3)</f>
        <v>31.117513982345542</v>
      </c>
      <c r="D16" s="27">
        <f>('FY24 Inventory_80WY v 30WY'!D16)*(1-$S$3)</f>
        <v>61.544963896814586</v>
      </c>
      <c r="E16" s="27">
        <f>('FY24 Inventory_80WY v 30WY'!E16)*(1-$S$3)</f>
        <v>-677.12841159781556</v>
      </c>
      <c r="F16" s="27">
        <f>('FY24 Inventory_80WY v 30WY'!F16)*(1-$S$3)</f>
        <v>640.28302569945402</v>
      </c>
      <c r="G16" s="27">
        <f>('FY24 Inventory_80WY v 30WY'!G16)*(1-$S$3)</f>
        <v>1251.2806308835784</v>
      </c>
      <c r="H16" s="27">
        <f>('FY24 Inventory_80WY v 30WY'!H16)*(1-$S$3)</f>
        <v>600.62514876813975</v>
      </c>
      <c r="I16" s="27">
        <f>('FY24 Inventory_80WY v 30WY'!I16*(1-$S$3))*15/30+('FY24 Inventory_80WY v 30WY'!J16*(1-$S$3)*15/30)</f>
        <v>959.72918320870122</v>
      </c>
      <c r="J16" s="27">
        <f>('FY24 Inventory_80WY v 30WY'!J16)*(1-$S$3)</f>
        <v>1171.8518434240239</v>
      </c>
      <c r="K16" s="27">
        <f>('FY24 Inventory_80WY v 30WY'!K16)*(1-$S$3)</f>
        <v>2572.5455271956776</v>
      </c>
      <c r="L16" s="27">
        <f>('FY24 Inventory_80WY v 30WY'!L16)*(1-$S$3)</f>
        <v>1198.1739715369006</v>
      </c>
      <c r="M16" s="27">
        <f>('FY24 Inventory_80WY v 30WY'!M16)*(1-$S$3)</f>
        <v>922.01884179895148</v>
      </c>
      <c r="N16" s="27">
        <f>('FY24 Inventory_80WY v 30WY'!N16)*(1-$S$3)</f>
        <v>411.78538938883236</v>
      </c>
      <c r="O16" s="28">
        <f t="shared" si="2"/>
        <v>755.27876121381746</v>
      </c>
      <c r="Q16" s="13">
        <v>1939</v>
      </c>
      <c r="R16" s="27"/>
      <c r="S16" s="27"/>
      <c r="T16" s="27"/>
      <c r="U16" s="27"/>
      <c r="V16" s="27"/>
      <c r="W16" s="27"/>
      <c r="X16" s="27"/>
      <c r="Y16" s="27"/>
      <c r="Z16" s="27"/>
      <c r="AA16" s="27"/>
      <c r="AB16" s="27"/>
      <c r="AC16" s="27"/>
      <c r="AD16" s="28"/>
      <c r="AF16" s="13">
        <v>1939</v>
      </c>
      <c r="AG16" s="27">
        <f t="shared" si="3"/>
        <v>31.117513982345542</v>
      </c>
      <c r="AH16" s="27">
        <f t="shared" si="4"/>
        <v>61.544963896814586</v>
      </c>
      <c r="AI16" s="27">
        <f t="shared" si="5"/>
        <v>-677.12841159781556</v>
      </c>
      <c r="AJ16" s="27">
        <f t="shared" si="6"/>
        <v>640.28302569945402</v>
      </c>
      <c r="AK16" s="27">
        <f t="shared" si="26"/>
        <v>1251.2806308835784</v>
      </c>
      <c r="AL16" s="27">
        <f t="shared" si="7"/>
        <v>600.62514876813975</v>
      </c>
      <c r="AM16" s="27">
        <f t="shared" si="8"/>
        <v>959.72918320870122</v>
      </c>
      <c r="AN16" s="27">
        <f t="shared" si="9"/>
        <v>1171.8518434240239</v>
      </c>
      <c r="AO16" s="27">
        <f t="shared" si="10"/>
        <v>2572.5455271956776</v>
      </c>
      <c r="AP16" s="27">
        <f t="shared" si="11"/>
        <v>1198.1739715369006</v>
      </c>
      <c r="AQ16" s="27">
        <f t="shared" si="12"/>
        <v>922.01884179895148</v>
      </c>
      <c r="AR16" s="27">
        <f t="shared" si="13"/>
        <v>411.78538938883236</v>
      </c>
      <c r="AS16" s="28">
        <f t="shared" si="14"/>
        <v>755.27876121381746</v>
      </c>
      <c r="AT16" s="27"/>
      <c r="AU16" s="13">
        <v>1939</v>
      </c>
      <c r="AV16" s="19">
        <f>'FY25 Aurora Prices for SecR'!AU15-'FY25 Aurora Prices for SecR'!AF15</f>
        <v>-24.062000000000001</v>
      </c>
      <c r="AW16" s="19">
        <f>'FY25 Aurora Prices for SecR'!AV15-'FY25 Aurora Prices for SecR'!AG15</f>
        <v>-31.981000000000002</v>
      </c>
      <c r="AX16" s="19">
        <f>'FY25 Aurora Prices for SecR'!AW15-'FY25 Aurora Prices for SecR'!AH15</f>
        <v>-44.037999999999997</v>
      </c>
      <c r="AY16" s="19">
        <f>'FY25 Aurora Prices for SecR'!AX15-'FY25 Aurora Prices for SecR'!AI15</f>
        <v>-38.384999999999998</v>
      </c>
      <c r="AZ16" s="19">
        <f>'FY25 Aurora Prices for SecR'!AY15-'FY25 Aurora Prices for SecR'!AJ15</f>
        <v>-41.625999999999998</v>
      </c>
      <c r="BA16" s="19">
        <f>'FY25 Aurora Prices for SecR'!AZ15-'FY25 Aurora Prices for SecR'!AK15</f>
        <v>-35.950000000000003</v>
      </c>
      <c r="BB16" s="19">
        <f>'FY25 Aurora Prices for SecR'!BA15-'FY25 Aurora Prices for SecR'!AL15</f>
        <v>-19.634</v>
      </c>
      <c r="BC16" s="19">
        <f>'FY25 Aurora Prices for SecR'!BB15-'FY25 Aurora Prices for SecR'!AM15</f>
        <v>-17.943000000000001</v>
      </c>
      <c r="BD16" s="19">
        <f>'FY25 Aurora Prices for SecR'!BC15-'FY25 Aurora Prices for SecR'!AN15</f>
        <v>-21.620999999999999</v>
      </c>
      <c r="BE16" s="19">
        <f>'FY25 Aurora Prices for SecR'!BD15-'FY25 Aurora Prices for SecR'!AO15</f>
        <v>-31.161999999999999</v>
      </c>
      <c r="BF16" s="19">
        <f>'FY25 Aurora Prices for SecR'!BE15-'FY25 Aurora Prices for SecR'!AP15</f>
        <v>-38.594999999999999</v>
      </c>
      <c r="BG16" s="20">
        <f>'FY25 Aurora Prices for SecR'!BF15-'FY25 Aurora Prices for SecR'!AQ15</f>
        <v>-33.512999999999998</v>
      </c>
      <c r="BI16" s="13">
        <v>1939</v>
      </c>
      <c r="BJ16" s="32">
        <f t="shared" si="27"/>
        <v>-557069.71835373971</v>
      </c>
      <c r="BK16" s="32">
        <f t="shared" si="15"/>
        <v>-1419122.3025668836</v>
      </c>
      <c r="BL16" s="32">
        <f t="shared" si="16"/>
        <v>22185619.456518784</v>
      </c>
      <c r="BM16" s="32">
        <f t="shared" si="17"/>
        <v>-18285484.372456316</v>
      </c>
      <c r="BN16" s="32">
        <f t="shared" si="18"/>
        <v>-35001662.667659402</v>
      </c>
      <c r="BO16" s="32">
        <f t="shared" si="19"/>
        <v>-16043208.254973467</v>
      </c>
      <c r="BP16" s="32">
        <f t="shared" si="28"/>
        <v>-13567192.403846141</v>
      </c>
      <c r="BQ16" s="32">
        <f t="shared" si="20"/>
        <v>-15643743.994158603</v>
      </c>
      <c r="BR16" s="32">
        <f t="shared" si="21"/>
        <v>-40047124.927318372</v>
      </c>
      <c r="BS16" s="32">
        <f t="shared" si="22"/>
        <v>-27779097.991968472</v>
      </c>
      <c r="BT16" s="32">
        <f t="shared" si="23"/>
        <v>-26475475.996227514</v>
      </c>
      <c r="BU16" s="32">
        <f t="shared" si="24"/>
        <v>-9936117.9033033159</v>
      </c>
      <c r="BV16" s="33">
        <f t="shared" si="25"/>
        <v>-182569681.07631344</v>
      </c>
    </row>
    <row r="17" spans="2:74" x14ac:dyDescent="0.25">
      <c r="B17" s="13">
        <v>1940</v>
      </c>
      <c r="C17" s="27">
        <f>('FY24 Inventory_80WY v 30WY'!C17)*(1-$S$3)</f>
        <v>-121.9555192760109</v>
      </c>
      <c r="D17" s="27">
        <f>('FY24 Inventory_80WY v 30WY'!D17)*(1-$S$3)</f>
        <v>319.39475296745115</v>
      </c>
      <c r="E17" s="27">
        <f>('FY24 Inventory_80WY v 30WY'!E17)*(1-$S$3)</f>
        <v>-414.9667372543629</v>
      </c>
      <c r="F17" s="27">
        <f>('FY24 Inventory_80WY v 30WY'!F17)*(1-$S$3)</f>
        <v>1185.6386621773834</v>
      </c>
      <c r="G17" s="27">
        <f>('FY24 Inventory_80WY v 30WY'!G17)*(1-$S$3)</f>
        <v>1000.8848893449499</v>
      </c>
      <c r="H17" s="27">
        <f>('FY24 Inventory_80WY v 30WY'!H17)*(1-$S$3)</f>
        <v>2084.9947144479488</v>
      </c>
      <c r="I17" s="27">
        <f>('FY24 Inventory_80WY v 30WY'!I17*(1-$S$3))*15/30+('FY24 Inventory_80WY v 30WY'!J17*(1-$S$3)*15/30)</f>
        <v>1334.7106880477249</v>
      </c>
      <c r="J17" s="27">
        <f>('FY24 Inventory_80WY v 30WY'!J17)*(1-$S$3)</f>
        <v>964.44670549518776</v>
      </c>
      <c r="K17" s="27">
        <f>('FY24 Inventory_80WY v 30WY'!K17)*(1-$S$3)</f>
        <v>1885.2428910790452</v>
      </c>
      <c r="L17" s="27">
        <f>('FY24 Inventory_80WY v 30WY'!L17)*(1-$S$3)</f>
        <v>1222.2894439942622</v>
      </c>
      <c r="M17" s="27">
        <f>('FY24 Inventory_80WY v 30WY'!M17)*(1-$S$3)</f>
        <v>104.10648907418921</v>
      </c>
      <c r="N17" s="27">
        <f>('FY24 Inventory_80WY v 30WY'!N17)*(1-$S$3)</f>
        <v>-166.96601905623382</v>
      </c>
      <c r="O17" s="28">
        <f t="shared" si="2"/>
        <v>780.50368807165216</v>
      </c>
      <c r="Q17" s="13">
        <v>1940</v>
      </c>
      <c r="R17" s="27"/>
      <c r="S17" s="27"/>
      <c r="T17" s="27"/>
      <c r="U17" s="27"/>
      <c r="V17" s="27"/>
      <c r="W17" s="27"/>
      <c r="X17" s="27"/>
      <c r="Y17" s="27"/>
      <c r="Z17" s="27"/>
      <c r="AA17" s="27"/>
      <c r="AB17" s="27"/>
      <c r="AC17" s="27"/>
      <c r="AD17" s="28"/>
      <c r="AF17" s="13">
        <v>1940</v>
      </c>
      <c r="AG17" s="27">
        <f t="shared" si="3"/>
        <v>-121.9555192760109</v>
      </c>
      <c r="AH17" s="27">
        <f t="shared" si="4"/>
        <v>319.39475296745115</v>
      </c>
      <c r="AI17" s="27">
        <f t="shared" si="5"/>
        <v>-414.9667372543629</v>
      </c>
      <c r="AJ17" s="27">
        <f t="shared" si="6"/>
        <v>1185.6386621773834</v>
      </c>
      <c r="AK17" s="27">
        <f t="shared" si="26"/>
        <v>1000.8848893449499</v>
      </c>
      <c r="AL17" s="27">
        <f t="shared" si="7"/>
        <v>2084.9947144479488</v>
      </c>
      <c r="AM17" s="27">
        <f t="shared" si="8"/>
        <v>1334.7106880477249</v>
      </c>
      <c r="AN17" s="27">
        <f t="shared" si="9"/>
        <v>964.44670549518776</v>
      </c>
      <c r="AO17" s="27">
        <f t="shared" si="10"/>
        <v>1885.2428910790452</v>
      </c>
      <c r="AP17" s="27">
        <f t="shared" si="11"/>
        <v>1222.2894439942622</v>
      </c>
      <c r="AQ17" s="27">
        <f t="shared" si="12"/>
        <v>104.10648907418921</v>
      </c>
      <c r="AR17" s="27">
        <f t="shared" si="13"/>
        <v>-166.96601905623382</v>
      </c>
      <c r="AS17" s="28">
        <f t="shared" si="14"/>
        <v>780.50368807165216</v>
      </c>
      <c r="AT17" s="27"/>
      <c r="AU17" s="13">
        <v>1940</v>
      </c>
      <c r="AV17" s="19">
        <f>'FY25 Aurora Prices for SecR'!AU16-'FY25 Aurora Prices for SecR'!AF16</f>
        <v>-28.826000000000001</v>
      </c>
      <c r="AW17" s="19">
        <f>'FY25 Aurora Prices for SecR'!AV16-'FY25 Aurora Prices for SecR'!AG16</f>
        <v>-34.36</v>
      </c>
      <c r="AX17" s="19">
        <f>'FY25 Aurora Prices for SecR'!AW16-'FY25 Aurora Prices for SecR'!AH16</f>
        <v>-45.893999999999998</v>
      </c>
      <c r="AY17" s="19">
        <f>'FY25 Aurora Prices for SecR'!AX16-'FY25 Aurora Prices for SecR'!AI16</f>
        <v>-36.673000000000002</v>
      </c>
      <c r="AZ17" s="19">
        <f>'FY25 Aurora Prices for SecR'!AY16-'FY25 Aurora Prices for SecR'!AJ16</f>
        <v>-43.412999999999997</v>
      </c>
      <c r="BA17" s="19">
        <f>'FY25 Aurora Prices for SecR'!AZ16-'FY25 Aurora Prices for SecR'!AK16</f>
        <v>-30.861999999999998</v>
      </c>
      <c r="BB17" s="19">
        <f>'FY25 Aurora Prices for SecR'!BA16-'FY25 Aurora Prices for SecR'!AL16</f>
        <v>-18.113</v>
      </c>
      <c r="BC17" s="19">
        <f>'FY25 Aurora Prices for SecR'!BB16-'FY25 Aurora Prices for SecR'!AM16</f>
        <v>-20.49</v>
      </c>
      <c r="BD17" s="19">
        <f>'FY25 Aurora Prices for SecR'!BC16-'FY25 Aurora Prices for SecR'!AN16</f>
        <v>-24.027000000000001</v>
      </c>
      <c r="BE17" s="19">
        <f>'FY25 Aurora Prices for SecR'!BD16-'FY25 Aurora Prices for SecR'!AO16</f>
        <v>-40.831000000000003</v>
      </c>
      <c r="BF17" s="19">
        <f>'FY25 Aurora Prices for SecR'!BE16-'FY25 Aurora Prices for SecR'!AP16</f>
        <v>-43.289000000000001</v>
      </c>
      <c r="BG17" s="20">
        <f>'FY25 Aurora Prices for SecR'!BF16-'FY25 Aurora Prices for SecR'!AQ16</f>
        <v>-36.648000000000003</v>
      </c>
      <c r="BI17" s="13">
        <v>1940</v>
      </c>
      <c r="BJ17" s="32">
        <f t="shared" si="27"/>
        <v>2615524.4101958158</v>
      </c>
      <c r="BK17" s="32">
        <f t="shared" si="15"/>
        <v>-7912545.0763243288</v>
      </c>
      <c r="BL17" s="32">
        <f t="shared" si="16"/>
        <v>14169095.679026488</v>
      </c>
      <c r="BM17" s="32">
        <f t="shared" si="17"/>
        <v>-32349809.433575202</v>
      </c>
      <c r="BN17" s="32">
        <f t="shared" si="18"/>
        <v>-29199351.35116091</v>
      </c>
      <c r="BO17" s="32">
        <f t="shared" si="19"/>
        <v>-47809900.409828402</v>
      </c>
      <c r="BP17" s="32">
        <f t="shared" si="28"/>
        <v>-17406442.578678079</v>
      </c>
      <c r="BQ17" s="32">
        <f t="shared" si="20"/>
        <v>-14702565.668723717</v>
      </c>
      <c r="BR17" s="32">
        <f t="shared" si="21"/>
        <v>-32613646.279648479</v>
      </c>
      <c r="BS17" s="32">
        <f t="shared" si="22"/>
        <v>-37131031.414070912</v>
      </c>
      <c r="BT17" s="32">
        <f t="shared" si="23"/>
        <v>-3352959.3593162377</v>
      </c>
      <c r="BU17" s="32">
        <f t="shared" si="24"/>
        <v>4405658.8797884574</v>
      </c>
      <c r="BV17" s="33">
        <f t="shared" si="25"/>
        <v>-201287972.60231549</v>
      </c>
    </row>
    <row r="18" spans="2:74" x14ac:dyDescent="0.25">
      <c r="B18" s="13">
        <v>1941</v>
      </c>
      <c r="C18" s="27">
        <f>('FY24 Inventory_80WY v 30WY'!C18)*(1-$S$3)</f>
        <v>-116.05205783901447</v>
      </c>
      <c r="D18" s="27">
        <f>('FY24 Inventory_80WY v 30WY'!D18)*(1-$S$3)</f>
        <v>588.6209485357399</v>
      </c>
      <c r="E18" s="27">
        <f>('FY24 Inventory_80WY v 30WY'!E18)*(1-$S$3)</f>
        <v>298.20773550318398</v>
      </c>
      <c r="F18" s="27">
        <f>('FY24 Inventory_80WY v 30WY'!F18)*(1-$S$3)</f>
        <v>-142.09568856751815</v>
      </c>
      <c r="G18" s="27">
        <f>('FY24 Inventory_80WY v 30WY'!G18)*(1-$S$3)</f>
        <v>-253.29740667978689</v>
      </c>
      <c r="H18" s="27">
        <f>('FY24 Inventory_80WY v 30WY'!H18)*(1-$S$3)</f>
        <v>264.24230193771234</v>
      </c>
      <c r="I18" s="27">
        <f>('FY24 Inventory_80WY v 30WY'!I18*(1-$S$3))*15/30+('FY24 Inventory_80WY v 30WY'!J18*(1-$S$3)*15/30)</f>
        <v>69.471912271357951</v>
      </c>
      <c r="J18" s="27">
        <f>('FY24 Inventory_80WY v 30WY'!J18)*(1-$S$3)</f>
        <v>-193.09366136974978</v>
      </c>
      <c r="K18" s="27">
        <f>('FY24 Inventory_80WY v 30WY'!K18)*(1-$S$3)</f>
        <v>1221.8467982920463</v>
      </c>
      <c r="L18" s="27">
        <f>('FY24 Inventory_80WY v 30WY'!L18)*(1-$S$3)</f>
        <v>1211.2650226363953</v>
      </c>
      <c r="M18" s="27">
        <f>('FY24 Inventory_80WY v 30WY'!M18)*(1-$S$3)</f>
        <v>398.7921632359708</v>
      </c>
      <c r="N18" s="27">
        <f>('FY24 Inventory_80WY v 30WY'!N18)*(1-$S$3)</f>
        <v>404.5230480169958</v>
      </c>
      <c r="O18" s="28">
        <f t="shared" si="2"/>
        <v>314.55975310969353</v>
      </c>
      <c r="Q18" s="13">
        <v>1941</v>
      </c>
      <c r="R18" s="27"/>
      <c r="S18" s="27"/>
      <c r="T18" s="27"/>
      <c r="U18" s="27"/>
      <c r="V18" s="27"/>
      <c r="W18" s="27"/>
      <c r="X18" s="27"/>
      <c r="Y18" s="27"/>
      <c r="Z18" s="27"/>
      <c r="AA18" s="27"/>
      <c r="AB18" s="27"/>
      <c r="AC18" s="27"/>
      <c r="AD18" s="28"/>
      <c r="AF18" s="13">
        <v>1941</v>
      </c>
      <c r="AG18" s="27">
        <f t="shared" si="3"/>
        <v>-116.05205783901447</v>
      </c>
      <c r="AH18" s="27">
        <f t="shared" si="4"/>
        <v>588.6209485357399</v>
      </c>
      <c r="AI18" s="27">
        <f t="shared" si="5"/>
        <v>298.20773550318398</v>
      </c>
      <c r="AJ18" s="27">
        <f t="shared" si="6"/>
        <v>-142.09568856751815</v>
      </c>
      <c r="AK18" s="27">
        <f t="shared" si="26"/>
        <v>-253.29740667978689</v>
      </c>
      <c r="AL18" s="27">
        <f t="shared" si="7"/>
        <v>264.24230193771234</v>
      </c>
      <c r="AM18" s="27">
        <f t="shared" si="8"/>
        <v>69.471912271357951</v>
      </c>
      <c r="AN18" s="27">
        <f t="shared" si="9"/>
        <v>-193.09366136974978</v>
      </c>
      <c r="AO18" s="27">
        <f t="shared" si="10"/>
        <v>1221.8467982920463</v>
      </c>
      <c r="AP18" s="27">
        <f t="shared" si="11"/>
        <v>1211.2650226363953</v>
      </c>
      <c r="AQ18" s="27">
        <f t="shared" si="12"/>
        <v>398.7921632359708</v>
      </c>
      <c r="AR18" s="27">
        <f t="shared" si="13"/>
        <v>404.5230480169958</v>
      </c>
      <c r="AS18" s="28">
        <f t="shared" si="14"/>
        <v>314.55975310969353</v>
      </c>
      <c r="AT18" s="27"/>
      <c r="AU18" s="13">
        <v>1941</v>
      </c>
      <c r="AV18" s="19">
        <f>'FY25 Aurora Prices for SecR'!AU17-'FY25 Aurora Prices for SecR'!AF17</f>
        <v>-27.300999999999998</v>
      </c>
      <c r="AW18" s="19">
        <f>'FY25 Aurora Prices for SecR'!AV17-'FY25 Aurora Prices for SecR'!AG17</f>
        <v>-32.57</v>
      </c>
      <c r="AX18" s="19">
        <f>'FY25 Aurora Prices for SecR'!AW17-'FY25 Aurora Prices for SecR'!AH17</f>
        <v>-43.021000000000001</v>
      </c>
      <c r="AY18" s="19">
        <f>'FY25 Aurora Prices for SecR'!AX17-'FY25 Aurora Prices for SecR'!AI17</f>
        <v>-45.957999999999998</v>
      </c>
      <c r="AZ18" s="19">
        <f>'FY25 Aurora Prices for SecR'!AY17-'FY25 Aurora Prices for SecR'!AJ17</f>
        <v>-49.118000000000002</v>
      </c>
      <c r="BA18" s="19">
        <f>'FY25 Aurora Prices for SecR'!AZ17-'FY25 Aurora Prices for SecR'!AK17</f>
        <v>-38.691000000000003</v>
      </c>
      <c r="BB18" s="19">
        <f>'FY25 Aurora Prices for SecR'!BA17-'FY25 Aurora Prices for SecR'!AL17</f>
        <v>-28.26</v>
      </c>
      <c r="BC18" s="19">
        <f>'FY25 Aurora Prices for SecR'!BB17-'FY25 Aurora Prices for SecR'!AM17</f>
        <v>-27.649000000000001</v>
      </c>
      <c r="BD18" s="19">
        <f>'FY25 Aurora Prices for SecR'!BC17-'FY25 Aurora Prices for SecR'!AN17</f>
        <v>-24.318999999999999</v>
      </c>
      <c r="BE18" s="19">
        <f>'FY25 Aurora Prices for SecR'!BD17-'FY25 Aurora Prices for SecR'!AO17</f>
        <v>-40.414000000000001</v>
      </c>
      <c r="BF18" s="19">
        <f>'FY25 Aurora Prices for SecR'!BE17-'FY25 Aurora Prices for SecR'!AP17</f>
        <v>-41.664000000000001</v>
      </c>
      <c r="BG18" s="20">
        <f>'FY25 Aurora Prices for SecR'!BF17-'FY25 Aurora Prices for SecR'!AQ17</f>
        <v>-36.704000000000001</v>
      </c>
      <c r="BI18" s="13">
        <v>1941</v>
      </c>
      <c r="BJ18" s="32">
        <f t="shared" si="27"/>
        <v>2357242.8999108225</v>
      </c>
      <c r="BK18" s="32">
        <f t="shared" si="15"/>
        <v>-13822568.075836325</v>
      </c>
      <c r="BL18" s="32">
        <f t="shared" si="16"/>
        <v>-9544921.0718773641</v>
      </c>
      <c r="BM18" s="32">
        <f t="shared" si="17"/>
        <v>4858642.6394583834</v>
      </c>
      <c r="BN18" s="32">
        <f t="shared" si="18"/>
        <v>8360662.478312104</v>
      </c>
      <c r="BO18" s="32">
        <f t="shared" si="19"/>
        <v>-7596282.5858741179</v>
      </c>
      <c r="BP18" s="32">
        <f t="shared" si="28"/>
        <v>-1413558.8933677746</v>
      </c>
      <c r="BQ18" s="32">
        <f t="shared" si="20"/>
        <v>3972101.9025498861</v>
      </c>
      <c r="BR18" s="32">
        <f t="shared" si="21"/>
        <v>-21394146.447118275</v>
      </c>
      <c r="BS18" s="32">
        <f t="shared" si="22"/>
        <v>-36420336.0808715</v>
      </c>
      <c r="BT18" s="32">
        <f t="shared" si="23"/>
        <v>-12361765.856663235</v>
      </c>
      <c r="BU18" s="32">
        <f t="shared" si="24"/>
        <v>-10690282.047179386</v>
      </c>
      <c r="BV18" s="33">
        <f t="shared" si="25"/>
        <v>-93695211.138556764</v>
      </c>
    </row>
    <row r="19" spans="2:74" x14ac:dyDescent="0.25">
      <c r="B19" s="13">
        <v>1942</v>
      </c>
      <c r="C19" s="27">
        <f>('FY24 Inventory_80WY v 30WY'!C19)*(1-$S$3)</f>
        <v>-69.533534378555032</v>
      </c>
      <c r="D19" s="27">
        <f>('FY24 Inventory_80WY v 30WY'!D19)*(1-$S$3)</f>
        <v>667.30807192271175</v>
      </c>
      <c r="E19" s="27">
        <f>('FY24 Inventory_80WY v 30WY'!E19)*(1-$S$3)</f>
        <v>1931.2528299928381</v>
      </c>
      <c r="F19" s="27">
        <f>('FY24 Inventory_80WY v 30WY'!F19)*(1-$S$3)</f>
        <v>2390.8230536063206</v>
      </c>
      <c r="G19" s="27">
        <f>('FY24 Inventory_80WY v 30WY'!G19)*(1-$S$3)</f>
        <v>1937.0470830092802</v>
      </c>
      <c r="H19" s="27">
        <f>('FY24 Inventory_80WY v 30WY'!H19)*(1-$S$3)</f>
        <v>35.329770469296513</v>
      </c>
      <c r="I19" s="27">
        <f>('FY24 Inventory_80WY v 30WY'!I19*(1-$S$3))*15/30+('FY24 Inventory_80WY v 30WY'!J19*(1-$S$3)*15/30)</f>
        <v>436.92722400486866</v>
      </c>
      <c r="J19" s="27">
        <f>('FY24 Inventory_80WY v 30WY'!J19)*(1-$S$3)</f>
        <v>851.02281971079378</v>
      </c>
      <c r="K19" s="27">
        <f>('FY24 Inventory_80WY v 30WY'!K19)*(1-$S$3)</f>
        <v>1088.1262636846438</v>
      </c>
      <c r="L19" s="27">
        <f>('FY24 Inventory_80WY v 30WY'!L19)*(1-$S$3)</f>
        <v>3313.8851750627518</v>
      </c>
      <c r="M19" s="27">
        <f>('FY24 Inventory_80WY v 30WY'!M19)*(1-$S$3)</f>
        <v>2578.0964075883962</v>
      </c>
      <c r="N19" s="27">
        <f>('FY24 Inventory_80WY v 30WY'!N19)*(1-$S$3)</f>
        <v>982.06984309865913</v>
      </c>
      <c r="O19" s="28">
        <f t="shared" si="2"/>
        <v>1346.4486712833441</v>
      </c>
      <c r="Q19" s="13">
        <v>1942</v>
      </c>
      <c r="R19" s="27"/>
      <c r="S19" s="27"/>
      <c r="T19" s="27"/>
      <c r="U19" s="27"/>
      <c r="V19" s="27"/>
      <c r="W19" s="27"/>
      <c r="X19" s="27"/>
      <c r="Y19" s="27"/>
      <c r="Z19" s="27"/>
      <c r="AA19" s="27"/>
      <c r="AB19" s="27"/>
      <c r="AC19" s="27"/>
      <c r="AD19" s="28"/>
      <c r="AF19" s="13">
        <v>1942</v>
      </c>
      <c r="AG19" s="27">
        <f t="shared" si="3"/>
        <v>-69.533534378555032</v>
      </c>
      <c r="AH19" s="27">
        <f t="shared" si="4"/>
        <v>667.30807192271175</v>
      </c>
      <c r="AI19" s="27">
        <f t="shared" si="5"/>
        <v>1931.2528299928381</v>
      </c>
      <c r="AJ19" s="27">
        <f t="shared" si="6"/>
        <v>2390.8230536063206</v>
      </c>
      <c r="AK19" s="27">
        <f t="shared" si="26"/>
        <v>1937.0470830092802</v>
      </c>
      <c r="AL19" s="27">
        <f t="shared" si="7"/>
        <v>35.329770469296513</v>
      </c>
      <c r="AM19" s="27">
        <f t="shared" si="8"/>
        <v>436.92722400486866</v>
      </c>
      <c r="AN19" s="27">
        <f t="shared" si="9"/>
        <v>851.02281971079378</v>
      </c>
      <c r="AO19" s="27">
        <f t="shared" si="10"/>
        <v>1088.1262636846438</v>
      </c>
      <c r="AP19" s="27">
        <f t="shared" si="11"/>
        <v>3313.8851750627518</v>
      </c>
      <c r="AQ19" s="27">
        <f t="shared" si="12"/>
        <v>2578.0964075883962</v>
      </c>
      <c r="AR19" s="27">
        <f t="shared" si="13"/>
        <v>982.06984309865913</v>
      </c>
      <c r="AS19" s="28">
        <f t="shared" si="14"/>
        <v>1346.4486712833441</v>
      </c>
      <c r="AT19" s="27"/>
      <c r="AU19" s="13">
        <v>1942</v>
      </c>
      <c r="AV19" s="19">
        <f>'FY25 Aurora Prices for SecR'!AU18-'FY25 Aurora Prices for SecR'!AF18</f>
        <v>-26.327000000000002</v>
      </c>
      <c r="AW19" s="19">
        <f>'FY25 Aurora Prices for SecR'!AV18-'FY25 Aurora Prices for SecR'!AG18</f>
        <v>-33.570999999999998</v>
      </c>
      <c r="AX19" s="19">
        <f>'FY25 Aurora Prices for SecR'!AW18-'FY25 Aurora Prices for SecR'!AH18</f>
        <v>-35.222000000000001</v>
      </c>
      <c r="AY19" s="19">
        <f>'FY25 Aurora Prices for SecR'!AX18-'FY25 Aurora Prices for SecR'!AI18</f>
        <v>-33.536000000000001</v>
      </c>
      <c r="AZ19" s="19">
        <f>'FY25 Aurora Prices for SecR'!AY18-'FY25 Aurora Prices for SecR'!AJ18</f>
        <v>-39.892000000000003</v>
      </c>
      <c r="BA19" s="19">
        <f>'FY25 Aurora Prices for SecR'!AZ18-'FY25 Aurora Prices for SecR'!AK18</f>
        <v>-39.456000000000003</v>
      </c>
      <c r="BB19" s="19">
        <f>'FY25 Aurora Prices for SecR'!BA18-'FY25 Aurora Prices for SecR'!AL18</f>
        <v>-22.428000000000001</v>
      </c>
      <c r="BC19" s="19">
        <f>'FY25 Aurora Prices for SecR'!BB18-'FY25 Aurora Prices for SecR'!AM18</f>
        <v>-24.709</v>
      </c>
      <c r="BD19" s="19">
        <f>'FY25 Aurora Prices for SecR'!BC18-'FY25 Aurora Prices for SecR'!AN18</f>
        <v>-8.5500000000000007</v>
      </c>
      <c r="BE19" s="19">
        <f>'FY25 Aurora Prices for SecR'!BD18-'FY25 Aurora Prices for SecR'!AO18</f>
        <v>-23.716000000000001</v>
      </c>
      <c r="BF19" s="19">
        <f>'FY25 Aurora Prices for SecR'!BE18-'FY25 Aurora Prices for SecR'!AP18</f>
        <v>-33.220999999999997</v>
      </c>
      <c r="BG19" s="20">
        <f>'FY25 Aurora Prices for SecR'!BF18-'FY25 Aurora Prices for SecR'!AQ18</f>
        <v>-34.999000000000002</v>
      </c>
      <c r="BI19" s="13">
        <v>1942</v>
      </c>
      <c r="BJ19" s="32">
        <f t="shared" si="27"/>
        <v>1361973.3635306587</v>
      </c>
      <c r="BK19" s="32">
        <f t="shared" si="15"/>
        <v>-16151985.682695013</v>
      </c>
      <c r="BL19" s="32">
        <f t="shared" si="16"/>
        <v>-50608804.860437766</v>
      </c>
      <c r="BM19" s="32">
        <f t="shared" si="17"/>
        <v>-59652909.592751727</v>
      </c>
      <c r="BN19" s="32">
        <f t="shared" si="18"/>
        <v>-51927242.462192968</v>
      </c>
      <c r="BO19" s="32">
        <f t="shared" si="19"/>
        <v>-1035720.7677619664</v>
      </c>
      <c r="BP19" s="32">
        <f t="shared" si="28"/>
        <v>-7055570.7215864602</v>
      </c>
      <c r="BQ19" s="32">
        <f t="shared" si="20"/>
        <v>-15644774.602062097</v>
      </c>
      <c r="BR19" s="32">
        <f t="shared" si="21"/>
        <v>-6698505.2792426683</v>
      </c>
      <c r="BS19" s="32">
        <f t="shared" si="22"/>
        <v>-58472523.003970437</v>
      </c>
      <c r="BT19" s="32">
        <f t="shared" si="23"/>
        <v>-63721323.922831617</v>
      </c>
      <c r="BU19" s="32">
        <f t="shared" si="24"/>
        <v>-24747452.955799181</v>
      </c>
      <c r="BV19" s="33">
        <f t="shared" si="25"/>
        <v>-354354840.48780125</v>
      </c>
    </row>
    <row r="20" spans="2:74" x14ac:dyDescent="0.25">
      <c r="B20" s="13">
        <v>1943</v>
      </c>
      <c r="C20" s="27">
        <f>('FY24 Inventory_80WY v 30WY'!C20)*(1-$S$3)</f>
        <v>-56.483475839412698</v>
      </c>
      <c r="D20" s="27">
        <f>('FY24 Inventory_80WY v 30WY'!D20)*(1-$S$3)</f>
        <v>128.66426710118475</v>
      </c>
      <c r="E20" s="27">
        <f>('FY24 Inventory_80WY v 30WY'!E20)*(1-$S$3)</f>
        <v>363.33249470984214</v>
      </c>
      <c r="F20" s="27">
        <f>('FY24 Inventory_80WY v 30WY'!F20)*(1-$S$3)</f>
        <v>3095.4219531202248</v>
      </c>
      <c r="G20" s="27">
        <f>('FY24 Inventory_80WY v 30WY'!G20)*(1-$S$3)</f>
        <v>3703.5793097548058</v>
      </c>
      <c r="H20" s="27">
        <f>('FY24 Inventory_80WY v 30WY'!H20)*(1-$S$3)</f>
        <v>2327.8346749220286</v>
      </c>
      <c r="I20" s="27">
        <f>('FY24 Inventory_80WY v 30WY'!I20*(1-$S$3))*15/30+('FY24 Inventory_80WY v 30WY'!J20*(1-$S$3)*15/30)</f>
        <v>4847.202390732069</v>
      </c>
      <c r="J20" s="27">
        <f>('FY24 Inventory_80WY v 30WY'!J20)*(1-$S$3)</f>
        <v>4447.5698389138543</v>
      </c>
      <c r="K20" s="27">
        <f>('FY24 Inventory_80WY v 30WY'!K20)*(1-$S$3)</f>
        <v>2977.7684654435729</v>
      </c>
      <c r="L20" s="27">
        <f>('FY24 Inventory_80WY v 30WY'!L20)*(1-$S$3)</f>
        <v>4416.0910194271319</v>
      </c>
      <c r="M20" s="27">
        <f>('FY24 Inventory_80WY v 30WY'!M20)*(1-$S$3)</f>
        <v>4023.2813846299568</v>
      </c>
      <c r="N20" s="27">
        <f>('FY24 Inventory_80WY v 30WY'!N20)*(1-$S$3)</f>
        <v>1329.9105188489696</v>
      </c>
      <c r="O20" s="28">
        <f t="shared" si="2"/>
        <v>2628.0642258163698</v>
      </c>
      <c r="Q20" s="13">
        <v>1943</v>
      </c>
      <c r="R20" s="27"/>
      <c r="S20" s="27"/>
      <c r="T20" s="27"/>
      <c r="U20" s="27"/>
      <c r="V20" s="27"/>
      <c r="W20" s="27"/>
      <c r="X20" s="27"/>
      <c r="Y20" s="27"/>
      <c r="Z20" s="27"/>
      <c r="AA20" s="27"/>
      <c r="AB20" s="27"/>
      <c r="AC20" s="27"/>
      <c r="AD20" s="28"/>
      <c r="AF20" s="13">
        <v>1943</v>
      </c>
      <c r="AG20" s="27">
        <f t="shared" si="3"/>
        <v>-56.483475839412698</v>
      </c>
      <c r="AH20" s="27">
        <f t="shared" si="4"/>
        <v>128.66426710118475</v>
      </c>
      <c r="AI20" s="27">
        <f t="shared" si="5"/>
        <v>363.33249470984214</v>
      </c>
      <c r="AJ20" s="27">
        <f t="shared" si="6"/>
        <v>3095.4219531202248</v>
      </c>
      <c r="AK20" s="27">
        <f t="shared" si="26"/>
        <v>3703.5793097548058</v>
      </c>
      <c r="AL20" s="27">
        <f t="shared" si="7"/>
        <v>2327.8346749220286</v>
      </c>
      <c r="AM20" s="27">
        <f t="shared" si="8"/>
        <v>4847.202390732069</v>
      </c>
      <c r="AN20" s="27">
        <f t="shared" si="9"/>
        <v>4447.5698389138543</v>
      </c>
      <c r="AO20" s="27">
        <f t="shared" si="10"/>
        <v>2977.7684654435729</v>
      </c>
      <c r="AP20" s="27">
        <f t="shared" si="11"/>
        <v>4416.0910194271319</v>
      </c>
      <c r="AQ20" s="27">
        <f t="shared" si="12"/>
        <v>4023.2813846299568</v>
      </c>
      <c r="AR20" s="27">
        <f t="shared" si="13"/>
        <v>1329.9105188489696</v>
      </c>
      <c r="AS20" s="28">
        <f t="shared" si="14"/>
        <v>2628.0642258163698</v>
      </c>
      <c r="AT20" s="27"/>
      <c r="AU20" s="13">
        <v>1943</v>
      </c>
      <c r="AV20" s="19">
        <f>'FY25 Aurora Prices for SecR'!AU19-'FY25 Aurora Prices for SecR'!AF19</f>
        <v>-30.295000000000002</v>
      </c>
      <c r="AW20" s="19">
        <f>'FY25 Aurora Prices for SecR'!AV19-'FY25 Aurora Prices for SecR'!AG19</f>
        <v>-35.24</v>
      </c>
      <c r="AX20" s="19">
        <f>'FY25 Aurora Prices for SecR'!AW19-'FY25 Aurora Prices for SecR'!AH19</f>
        <v>-44.43</v>
      </c>
      <c r="AY20" s="19">
        <f>'FY25 Aurora Prices for SecR'!AX19-'FY25 Aurora Prices for SecR'!AI19</f>
        <v>-26.93</v>
      </c>
      <c r="AZ20" s="19">
        <f>'FY25 Aurora Prices for SecR'!AY19-'FY25 Aurora Prices for SecR'!AJ19</f>
        <v>-30.312999999999999</v>
      </c>
      <c r="BA20" s="19">
        <f>'FY25 Aurora Prices for SecR'!AZ19-'FY25 Aurora Prices for SecR'!AK19</f>
        <v>-29.012</v>
      </c>
      <c r="BB20" s="19">
        <f>'FY25 Aurora Prices for SecR'!BA19-'FY25 Aurora Prices for SecR'!AL19</f>
        <v>0</v>
      </c>
      <c r="BC20" s="19">
        <f>'FY25 Aurora Prices for SecR'!BB19-'FY25 Aurora Prices for SecR'!AM19</f>
        <v>-7.9749999999999996</v>
      </c>
      <c r="BD20" s="19">
        <f>'FY25 Aurora Prices for SecR'!BC19-'FY25 Aurora Prices for SecR'!AN19</f>
        <v>0</v>
      </c>
      <c r="BE20" s="19">
        <f>'FY25 Aurora Prices for SecR'!BD19-'FY25 Aurora Prices for SecR'!AO19</f>
        <v>-11.090999999999999</v>
      </c>
      <c r="BF20" s="19">
        <f>'FY25 Aurora Prices for SecR'!BE19-'FY25 Aurora Prices for SecR'!AP19</f>
        <v>-31.931000000000001</v>
      </c>
      <c r="BG20" s="20">
        <f>'FY25 Aurora Prices for SecR'!BF19-'FY25 Aurora Prices for SecR'!AQ19</f>
        <v>-34.238999999999997</v>
      </c>
      <c r="BI20" s="13">
        <v>1943</v>
      </c>
      <c r="BJ20" s="32">
        <f t="shared" si="27"/>
        <v>1273108.1740129257</v>
      </c>
      <c r="BK20" s="32">
        <f t="shared" si="15"/>
        <v>-3269106.8450775864</v>
      </c>
      <c r="BL20" s="32">
        <f t="shared" si="16"/>
        <v>-12010289.878528964</v>
      </c>
      <c r="BM20" s="32">
        <f t="shared" si="17"/>
        <v>-62019626.618960582</v>
      </c>
      <c r="BN20" s="32">
        <f t="shared" si="18"/>
        <v>-75443154.942353472</v>
      </c>
      <c r="BO20" s="32">
        <f t="shared" si="19"/>
        <v>-50178608.714506559</v>
      </c>
      <c r="BP20" s="32">
        <f t="shared" si="28"/>
        <v>0</v>
      </c>
      <c r="BQ20" s="32">
        <f t="shared" si="20"/>
        <v>-26389210.882211462</v>
      </c>
      <c r="BR20" s="32">
        <f t="shared" si="21"/>
        <v>0</v>
      </c>
      <c r="BS20" s="32">
        <f t="shared" si="22"/>
        <v>-36440275.92937094</v>
      </c>
      <c r="BT20" s="32">
        <f t="shared" si="23"/>
        <v>-95579744.03210865</v>
      </c>
      <c r="BU20" s="32">
        <f t="shared" si="24"/>
        <v>-32785060.503506303</v>
      </c>
      <c r="BV20" s="33">
        <f t="shared" si="25"/>
        <v>-392841970.17261159</v>
      </c>
    </row>
    <row r="21" spans="2:74" x14ac:dyDescent="0.25">
      <c r="B21" s="13">
        <v>1944</v>
      </c>
      <c r="C21" s="27">
        <f>('FY24 Inventory_80WY v 30WY'!C21)*(1-$S$3)</f>
        <v>-211.26669570200909</v>
      </c>
      <c r="D21" s="27">
        <f>('FY24 Inventory_80WY v 30WY'!D21)*(1-$S$3)</f>
        <v>260.90143074726166</v>
      </c>
      <c r="E21" s="27">
        <f>('FY24 Inventory_80WY v 30WY'!E21)*(1-$S$3)</f>
        <v>-616.42636767823171</v>
      </c>
      <c r="F21" s="27">
        <f>('FY24 Inventory_80WY v 30WY'!F21)*(1-$S$3)</f>
        <v>-404.50635874162009</v>
      </c>
      <c r="G21" s="27">
        <f>('FY24 Inventory_80WY v 30WY'!G21)*(1-$S$3)</f>
        <v>630.30815097294953</v>
      </c>
      <c r="H21" s="27">
        <f>('FY24 Inventory_80WY v 30WY'!H21)*(1-$S$3)</f>
        <v>-433.27650625995483</v>
      </c>
      <c r="I21" s="27">
        <f>('FY24 Inventory_80WY v 30WY'!I21*(1-$S$3))*15/30+('FY24 Inventory_80WY v 30WY'!J21*(1-$S$3)*15/30)</f>
        <v>-879.84374736357324</v>
      </c>
      <c r="J21" s="27">
        <f>('FY24 Inventory_80WY v 30WY'!J21)*(1-$S$3)</f>
        <v>-1179.4808685701944</v>
      </c>
      <c r="K21" s="27">
        <f>('FY24 Inventory_80WY v 30WY'!K21)*(1-$S$3)</f>
        <v>274.02459197077451</v>
      </c>
      <c r="L21" s="27">
        <f>('FY24 Inventory_80WY v 30WY'!L21)*(1-$S$3)</f>
        <v>589.37193510037457</v>
      </c>
      <c r="M21" s="27">
        <f>('FY24 Inventory_80WY v 30WY'!M21)*(1-$S$3)</f>
        <v>-57.192928113609888</v>
      </c>
      <c r="N21" s="27">
        <f>('FY24 Inventory_80WY v 30WY'!N21)*(1-$S$3)</f>
        <v>370.69477820619568</v>
      </c>
      <c r="O21" s="28">
        <f t="shared" si="2"/>
        <v>-145.87739061411406</v>
      </c>
      <c r="Q21" s="13">
        <v>1944</v>
      </c>
      <c r="R21" s="27"/>
      <c r="S21" s="27"/>
      <c r="T21" s="27"/>
      <c r="U21" s="27"/>
      <c r="V21" s="27"/>
      <c r="W21" s="27"/>
      <c r="X21" s="27"/>
      <c r="Y21" s="27"/>
      <c r="Z21" s="27"/>
      <c r="AA21" s="27"/>
      <c r="AB21" s="27"/>
      <c r="AC21" s="27"/>
      <c r="AD21" s="28"/>
      <c r="AF21" s="13">
        <v>1944</v>
      </c>
      <c r="AG21" s="27">
        <f t="shared" si="3"/>
        <v>-211.26669570200909</v>
      </c>
      <c r="AH21" s="27">
        <f t="shared" si="4"/>
        <v>260.90143074726166</v>
      </c>
      <c r="AI21" s="27">
        <f t="shared" si="5"/>
        <v>-616.42636767823171</v>
      </c>
      <c r="AJ21" s="27">
        <f t="shared" si="6"/>
        <v>-404.50635874162009</v>
      </c>
      <c r="AK21" s="27">
        <f t="shared" si="26"/>
        <v>630.30815097294953</v>
      </c>
      <c r="AL21" s="27">
        <f t="shared" si="7"/>
        <v>-433.27650625995483</v>
      </c>
      <c r="AM21" s="27">
        <f t="shared" si="8"/>
        <v>-879.84374736357324</v>
      </c>
      <c r="AN21" s="27">
        <f t="shared" si="9"/>
        <v>-1179.4808685701944</v>
      </c>
      <c r="AO21" s="27">
        <f t="shared" si="10"/>
        <v>274.02459197077451</v>
      </c>
      <c r="AP21" s="27">
        <f t="shared" si="11"/>
        <v>589.37193510037457</v>
      </c>
      <c r="AQ21" s="27">
        <f t="shared" si="12"/>
        <v>-57.192928113609888</v>
      </c>
      <c r="AR21" s="27">
        <f t="shared" si="13"/>
        <v>370.69477820619568</v>
      </c>
      <c r="AS21" s="28">
        <f t="shared" si="14"/>
        <v>-145.87739061411406</v>
      </c>
      <c r="AT21" s="27"/>
      <c r="AU21" s="13">
        <v>1944</v>
      </c>
      <c r="AV21" s="19">
        <f>'FY25 Aurora Prices for SecR'!AU20-'FY25 Aurora Prices for SecR'!AF20</f>
        <v>-25.699000000000002</v>
      </c>
      <c r="AW21" s="19">
        <f>'FY25 Aurora Prices for SecR'!AV20-'FY25 Aurora Prices for SecR'!AG20</f>
        <v>-31.419</v>
      </c>
      <c r="AX21" s="19">
        <f>'FY25 Aurora Prices for SecR'!AW20-'FY25 Aurora Prices for SecR'!AH20</f>
        <v>-41.713999999999999</v>
      </c>
      <c r="AY21" s="19">
        <f>'FY25 Aurora Prices for SecR'!AX20-'FY25 Aurora Prices for SecR'!AI20</f>
        <v>-41.063000000000002</v>
      </c>
      <c r="AZ21" s="19">
        <f>'FY25 Aurora Prices for SecR'!AY20-'FY25 Aurora Prices for SecR'!AJ20</f>
        <v>-40.640999999999998</v>
      </c>
      <c r="BA21" s="19">
        <f>'FY25 Aurora Prices for SecR'!AZ20-'FY25 Aurora Prices for SecR'!AK20</f>
        <v>-35.347999999999999</v>
      </c>
      <c r="BB21" s="19">
        <f>'FY25 Aurora Prices for SecR'!BA20-'FY25 Aurora Prices for SecR'!AL20</f>
        <v>-27.33</v>
      </c>
      <c r="BC21" s="19">
        <f>'FY25 Aurora Prices for SecR'!BB20-'FY25 Aurora Prices for SecR'!AM20</f>
        <v>-27.204999999999998</v>
      </c>
      <c r="BD21" s="19">
        <f>'FY25 Aurora Prices for SecR'!BC20-'FY25 Aurora Prices for SecR'!AN20</f>
        <v>-22.617000000000001</v>
      </c>
      <c r="BE21" s="19">
        <f>'FY25 Aurora Prices for SecR'!BD20-'FY25 Aurora Prices for SecR'!AO20</f>
        <v>-36.598999999999997</v>
      </c>
      <c r="BF21" s="19">
        <f>'FY25 Aurora Prices for SecR'!BE20-'FY25 Aurora Prices for SecR'!AP20</f>
        <v>-42.402999999999999</v>
      </c>
      <c r="BG21" s="20">
        <f>'FY25 Aurora Prices for SecR'!BF20-'FY25 Aurora Prices for SecR'!AQ20</f>
        <v>-34.569000000000003</v>
      </c>
      <c r="BI21" s="13">
        <v>1944</v>
      </c>
      <c r="BJ21" s="32">
        <f t="shared" si="27"/>
        <v>4039431.0527573731</v>
      </c>
      <c r="BK21" s="32">
        <f t="shared" si="15"/>
        <v>-5910225.9399593621</v>
      </c>
      <c r="BL21" s="32">
        <f t="shared" si="16"/>
        <v>19130925.468989339</v>
      </c>
      <c r="BM21" s="32">
        <f t="shared" si="17"/>
        <v>12358021.989101319</v>
      </c>
      <c r="BN21" s="32">
        <f t="shared" si="18"/>
        <v>-17214189.594800781</v>
      </c>
      <c r="BO21" s="32">
        <f t="shared" si="19"/>
        <v>11379385.251854725</v>
      </c>
      <c r="BP21" s="32">
        <f t="shared" si="28"/>
        <v>17313213.323121447</v>
      </c>
      <c r="BQ21" s="32">
        <f t="shared" si="20"/>
        <v>23873306.109912388</v>
      </c>
      <c r="BR21" s="32">
        <f t="shared" si="21"/>
        <v>-4462282.2215541648</v>
      </c>
      <c r="BS21" s="32">
        <f t="shared" si="22"/>
        <v>-16048395.048837524</v>
      </c>
      <c r="BT21" s="32">
        <f t="shared" si="23"/>
        <v>1804312.8877162414</v>
      </c>
      <c r="BU21" s="32">
        <f t="shared" si="24"/>
        <v>-9226474.4072231855</v>
      </c>
      <c r="BV21" s="33">
        <f t="shared" si="25"/>
        <v>37037028.871077806</v>
      </c>
    </row>
    <row r="22" spans="2:74" x14ac:dyDescent="0.25">
      <c r="B22" s="13">
        <v>1945</v>
      </c>
      <c r="C22" s="27">
        <f>('FY24 Inventory_80WY v 30WY'!C22)*(1-$S$3)</f>
        <v>-190.96051648354648</v>
      </c>
      <c r="D22" s="27">
        <f>('FY24 Inventory_80WY v 30WY'!D22)*(1-$S$3)</f>
        <v>202.10006245905362</v>
      </c>
      <c r="E22" s="27">
        <f>('FY24 Inventory_80WY v 30WY'!E22)*(1-$S$3)</f>
        <v>-451.63267958048141</v>
      </c>
      <c r="F22" s="27">
        <f>('FY24 Inventory_80WY v 30WY'!F22)*(1-$S$3)</f>
        <v>-790.84371411231302</v>
      </c>
      <c r="G22" s="27">
        <f>('FY24 Inventory_80WY v 30WY'!G22)*(1-$S$3)</f>
        <v>-414.05759100029468</v>
      </c>
      <c r="H22" s="27">
        <f>('FY24 Inventory_80WY v 30WY'!H22)*(1-$S$3)</f>
        <v>-59.119347489773894</v>
      </c>
      <c r="I22" s="27">
        <f>('FY24 Inventory_80WY v 30WY'!I22*(1-$S$3))*15/30+('FY24 Inventory_80WY v 30WY'!J22*(1-$S$3)*15/30)</f>
        <v>-694.22959913349689</v>
      </c>
      <c r="J22" s="27">
        <f>('FY24 Inventory_80WY v 30WY'!J22)*(1-$S$3)</f>
        <v>-931.89050930359042</v>
      </c>
      <c r="K22" s="27">
        <f>('FY24 Inventory_80WY v 30WY'!K22)*(1-$S$3)</f>
        <v>1827.5053027077715</v>
      </c>
      <c r="L22" s="27">
        <f>('FY24 Inventory_80WY v 30WY'!L22)*(1-$S$3)</f>
        <v>3449.9880735325819</v>
      </c>
      <c r="M22" s="27">
        <f>('FY24 Inventory_80WY v 30WY'!M22)*(1-$S$3)</f>
        <v>81.751804809664492</v>
      </c>
      <c r="N22" s="27">
        <f>('FY24 Inventory_80WY v 30WY'!N22)*(1-$S$3)</f>
        <v>458.72473224513368</v>
      </c>
      <c r="O22" s="28">
        <f t="shared" si="2"/>
        <v>209.77088491774126</v>
      </c>
      <c r="Q22" s="13">
        <v>1945</v>
      </c>
      <c r="R22" s="27"/>
      <c r="S22" s="27"/>
      <c r="T22" s="27"/>
      <c r="U22" s="27"/>
      <c r="V22" s="27"/>
      <c r="W22" s="27"/>
      <c r="X22" s="27"/>
      <c r="Y22" s="27"/>
      <c r="Z22" s="27"/>
      <c r="AA22" s="27"/>
      <c r="AB22" s="27"/>
      <c r="AC22" s="27"/>
      <c r="AD22" s="28"/>
      <c r="AF22" s="13">
        <v>1945</v>
      </c>
      <c r="AG22" s="27">
        <f t="shared" si="3"/>
        <v>-190.96051648354648</v>
      </c>
      <c r="AH22" s="27">
        <f t="shared" si="4"/>
        <v>202.10006245905362</v>
      </c>
      <c r="AI22" s="27">
        <f t="shared" si="5"/>
        <v>-451.63267958048141</v>
      </c>
      <c r="AJ22" s="27">
        <f t="shared" si="6"/>
        <v>-790.84371411231302</v>
      </c>
      <c r="AK22" s="27">
        <f t="shared" si="26"/>
        <v>-414.05759100029468</v>
      </c>
      <c r="AL22" s="27">
        <f t="shared" si="7"/>
        <v>-59.119347489773894</v>
      </c>
      <c r="AM22" s="27">
        <f t="shared" si="8"/>
        <v>-694.22959913349689</v>
      </c>
      <c r="AN22" s="27">
        <f t="shared" si="9"/>
        <v>-931.89050930359042</v>
      </c>
      <c r="AO22" s="27">
        <f t="shared" si="10"/>
        <v>1827.5053027077715</v>
      </c>
      <c r="AP22" s="27">
        <f t="shared" si="11"/>
        <v>3449.9880735325819</v>
      </c>
      <c r="AQ22" s="27">
        <f t="shared" si="12"/>
        <v>81.751804809664492</v>
      </c>
      <c r="AR22" s="27">
        <f t="shared" si="13"/>
        <v>458.72473224513368</v>
      </c>
      <c r="AS22" s="28">
        <f t="shared" si="14"/>
        <v>209.77088491774126</v>
      </c>
      <c r="AT22" s="27"/>
      <c r="AU22" s="13">
        <v>1945</v>
      </c>
      <c r="AV22" s="19">
        <f>'FY25 Aurora Prices for SecR'!AU21-'FY25 Aurora Prices for SecR'!AF21</f>
        <v>-27.672000000000001</v>
      </c>
      <c r="AW22" s="19">
        <f>'FY25 Aurora Prices for SecR'!AV21-'FY25 Aurora Prices for SecR'!AG21</f>
        <v>-39.692999999999998</v>
      </c>
      <c r="AX22" s="19">
        <f>'FY25 Aurora Prices for SecR'!AW21-'FY25 Aurora Prices for SecR'!AH21</f>
        <v>-48.609000000000002</v>
      </c>
      <c r="AY22" s="19">
        <f>'FY25 Aurora Prices for SecR'!AX21-'FY25 Aurora Prices for SecR'!AI21</f>
        <v>-47.933</v>
      </c>
      <c r="AZ22" s="19">
        <f>'FY25 Aurora Prices for SecR'!AY21-'FY25 Aurora Prices for SecR'!AJ21</f>
        <v>-48.095999999999997</v>
      </c>
      <c r="BA22" s="19">
        <f>'FY25 Aurora Prices for SecR'!AZ21-'FY25 Aurora Prices for SecR'!AK21</f>
        <v>-40.012999999999998</v>
      </c>
      <c r="BB22" s="19">
        <f>'FY25 Aurora Prices for SecR'!BA21-'FY25 Aurora Prices for SecR'!AL21</f>
        <v>-29.507999999999999</v>
      </c>
      <c r="BC22" s="19">
        <f>'FY25 Aurora Prices for SecR'!BB21-'FY25 Aurora Prices for SecR'!AM21</f>
        <v>-20.245000000000001</v>
      </c>
      <c r="BD22" s="19">
        <f>'FY25 Aurora Prices for SecR'!BC21-'FY25 Aurora Prices for SecR'!AN21</f>
        <v>-7.718</v>
      </c>
      <c r="BE22" s="19">
        <f>'FY25 Aurora Prices for SecR'!BD21-'FY25 Aurora Prices for SecR'!AO21</f>
        <v>-35.433</v>
      </c>
      <c r="BF22" s="19">
        <f>'FY25 Aurora Prices for SecR'!BE21-'FY25 Aurora Prices for SecR'!AP21</f>
        <v>-42.185000000000002</v>
      </c>
      <c r="BG22" s="20">
        <f>'FY25 Aurora Prices for SecR'!BF21-'FY25 Aurora Prices for SecR'!AQ21</f>
        <v>-37.045999999999999</v>
      </c>
      <c r="BI22" s="13">
        <v>1945</v>
      </c>
      <c r="BJ22" s="32">
        <f t="shared" si="27"/>
        <v>3931489.0026267278</v>
      </c>
      <c r="BK22" s="32">
        <f t="shared" si="15"/>
        <v>-5783831.5587939816</v>
      </c>
      <c r="BL22" s="32">
        <f t="shared" si="16"/>
        <v>16333339.213765351</v>
      </c>
      <c r="BM22" s="32">
        <f t="shared" si="17"/>
        <v>28203188.74091785</v>
      </c>
      <c r="BN22" s="32">
        <f t="shared" si="18"/>
        <v>13382553.338616114</v>
      </c>
      <c r="BO22" s="32">
        <f t="shared" si="19"/>
        <v>1757598.0411734837</v>
      </c>
      <c r="BP22" s="32">
        <f t="shared" si="28"/>
        <v>14749435.448086482</v>
      </c>
      <c r="BQ22" s="32">
        <f t="shared" si="20"/>
        <v>14036395.780473284</v>
      </c>
      <c r="BR22" s="32">
        <f t="shared" si="21"/>
        <v>-10155373.866934977</v>
      </c>
      <c r="BS22" s="32">
        <f t="shared" si="22"/>
        <v>-90949109.992653087</v>
      </c>
      <c r="BT22" s="32">
        <f t="shared" si="23"/>
        <v>-2565832.7151063983</v>
      </c>
      <c r="BU22" s="32">
        <f t="shared" si="24"/>
        <v>-12235619.830142321</v>
      </c>
      <c r="BV22" s="33">
        <f t="shared" si="25"/>
        <v>-29295768.397971496</v>
      </c>
    </row>
    <row r="23" spans="2:74" x14ac:dyDescent="0.25">
      <c r="B23" s="13">
        <v>1946</v>
      </c>
      <c r="C23" s="27">
        <f>('FY24 Inventory_80WY v 30WY'!C23)*(1-$S$3)</f>
        <v>-266.58215521327065</v>
      </c>
      <c r="D23" s="27">
        <f>('FY24 Inventory_80WY v 30WY'!D23)*(1-$S$3)</f>
        <v>179.37932977950535</v>
      </c>
      <c r="E23" s="27">
        <f>('FY24 Inventory_80WY v 30WY'!E23)*(1-$S$3)</f>
        <v>422.48574703429068</v>
      </c>
      <c r="F23" s="27">
        <f>('FY24 Inventory_80WY v 30WY'!F23)*(1-$S$3)</f>
        <v>1952.2564978013513</v>
      </c>
      <c r="G23" s="27">
        <f>('FY24 Inventory_80WY v 30WY'!G23)*(1-$S$3)</f>
        <v>1656.6344752285436</v>
      </c>
      <c r="H23" s="27">
        <f>('FY24 Inventory_80WY v 30WY'!H23)*(1-$S$3)</f>
        <v>2489.9517114928922</v>
      </c>
      <c r="I23" s="27">
        <f>('FY24 Inventory_80WY v 30WY'!I23*(1-$S$3))*15/30+('FY24 Inventory_80WY v 30WY'!J23*(1-$S$3)*15/30)</f>
        <v>3321.8906156429712</v>
      </c>
      <c r="J23" s="27">
        <f>('FY24 Inventory_80WY v 30WY'!J23)*(1-$S$3)</f>
        <v>3555.3187729850238</v>
      </c>
      <c r="K23" s="27">
        <f>('FY24 Inventory_80WY v 30WY'!K23)*(1-$S$3)</f>
        <v>3618.3845274895352</v>
      </c>
      <c r="L23" s="27">
        <f>('FY24 Inventory_80WY v 30WY'!L23)*(1-$S$3)</f>
        <v>3250.295150738878</v>
      </c>
      <c r="M23" s="27">
        <f>('FY24 Inventory_80WY v 30WY'!M23)*(1-$S$3)</f>
        <v>2822.6275831983758</v>
      </c>
      <c r="N23" s="27">
        <f>('FY24 Inventory_80WY v 30WY'!N23)*(1-$S$3)</f>
        <v>1727.2294906495451</v>
      </c>
      <c r="O23" s="28">
        <f t="shared" si="2"/>
        <v>2062.2272956525253</v>
      </c>
      <c r="Q23" s="13">
        <v>1946</v>
      </c>
      <c r="R23" s="27"/>
      <c r="S23" s="27"/>
      <c r="T23" s="27"/>
      <c r="U23" s="27"/>
      <c r="V23" s="27"/>
      <c r="W23" s="27"/>
      <c r="X23" s="27"/>
      <c r="Y23" s="27"/>
      <c r="Z23" s="27"/>
      <c r="AA23" s="27"/>
      <c r="AB23" s="27"/>
      <c r="AC23" s="27"/>
      <c r="AD23" s="28"/>
      <c r="AF23" s="13">
        <v>1946</v>
      </c>
      <c r="AG23" s="27">
        <f t="shared" si="3"/>
        <v>-266.58215521327065</v>
      </c>
      <c r="AH23" s="27">
        <f t="shared" si="4"/>
        <v>179.37932977950535</v>
      </c>
      <c r="AI23" s="27">
        <f t="shared" si="5"/>
        <v>422.48574703429068</v>
      </c>
      <c r="AJ23" s="27">
        <f t="shared" si="6"/>
        <v>1952.2564978013513</v>
      </c>
      <c r="AK23" s="27">
        <f t="shared" si="26"/>
        <v>1656.6344752285436</v>
      </c>
      <c r="AL23" s="27">
        <f t="shared" si="7"/>
        <v>2489.9517114928922</v>
      </c>
      <c r="AM23" s="27">
        <f t="shared" si="8"/>
        <v>3321.8906156429712</v>
      </c>
      <c r="AN23" s="27">
        <f t="shared" si="9"/>
        <v>3555.3187729850238</v>
      </c>
      <c r="AO23" s="27">
        <f t="shared" si="10"/>
        <v>3618.3845274895352</v>
      </c>
      <c r="AP23" s="27">
        <f t="shared" si="11"/>
        <v>3250.295150738878</v>
      </c>
      <c r="AQ23" s="27">
        <f t="shared" si="12"/>
        <v>2822.6275831983758</v>
      </c>
      <c r="AR23" s="27">
        <f t="shared" si="13"/>
        <v>1727.2294906495451</v>
      </c>
      <c r="AS23" s="28">
        <f t="shared" si="14"/>
        <v>2062.2272956525253</v>
      </c>
      <c r="AT23" s="27"/>
      <c r="AU23" s="13">
        <v>1946</v>
      </c>
      <c r="AV23" s="19">
        <f>'FY25 Aurora Prices for SecR'!AU22-'FY25 Aurora Prices for SecR'!AF22</f>
        <v>-25.074000000000002</v>
      </c>
      <c r="AW23" s="19">
        <f>'FY25 Aurora Prices for SecR'!AV22-'FY25 Aurora Prices for SecR'!AG22</f>
        <v>-33.284999999999997</v>
      </c>
      <c r="AX23" s="19">
        <f>'FY25 Aurora Prices for SecR'!AW22-'FY25 Aurora Prices for SecR'!AH22</f>
        <v>-41.084000000000003</v>
      </c>
      <c r="AY23" s="19">
        <f>'FY25 Aurora Prices for SecR'!AX22-'FY25 Aurora Prices for SecR'!AI22</f>
        <v>-33.970999999999997</v>
      </c>
      <c r="AZ23" s="19">
        <f>'FY25 Aurora Prices for SecR'!AY22-'FY25 Aurora Prices for SecR'!AJ22</f>
        <v>-40.604999999999997</v>
      </c>
      <c r="BA23" s="19">
        <f>'FY25 Aurora Prices for SecR'!AZ22-'FY25 Aurora Prices for SecR'!AK22</f>
        <v>-29.722999999999999</v>
      </c>
      <c r="BB23" s="19">
        <f>'FY25 Aurora Prices for SecR'!BA22-'FY25 Aurora Prices for SecR'!AL22</f>
        <v>-5.1479999999999997</v>
      </c>
      <c r="BC23" s="19">
        <f>'FY25 Aurora Prices for SecR'!BB22-'FY25 Aurora Prices for SecR'!AM22</f>
        <v>-8.8889999999999993</v>
      </c>
      <c r="BD23" s="19">
        <f>'FY25 Aurora Prices for SecR'!BC22-'FY25 Aurora Prices for SecR'!AN22</f>
        <v>-6.4139999999999997</v>
      </c>
      <c r="BE23" s="19">
        <f>'FY25 Aurora Prices for SecR'!BD22-'FY25 Aurora Prices for SecR'!AO22</f>
        <v>-21.66</v>
      </c>
      <c r="BF23" s="19">
        <f>'FY25 Aurora Prices for SecR'!BE22-'FY25 Aurora Prices for SecR'!AP22</f>
        <v>-30.661000000000001</v>
      </c>
      <c r="BG23" s="20">
        <f>'FY25 Aurora Prices for SecR'!BF22-'FY25 Aurora Prices for SecR'!AQ22</f>
        <v>-31.539000000000001</v>
      </c>
      <c r="BI23" s="13">
        <v>1946</v>
      </c>
      <c r="BJ23" s="32">
        <f t="shared" si="27"/>
        <v>4973105.034104256</v>
      </c>
      <c r="BK23" s="32">
        <f t="shared" si="15"/>
        <v>-4304832.1550235124</v>
      </c>
      <c r="BL23" s="32">
        <f t="shared" si="16"/>
        <v>-12913908.89678066</v>
      </c>
      <c r="BM23" s="32">
        <f t="shared" si="17"/>
        <v>-49342158.482186414</v>
      </c>
      <c r="BN23" s="32">
        <f t="shared" si="18"/>
        <v>-45203856.006392166</v>
      </c>
      <c r="BO23" s="32">
        <f t="shared" si="19"/>
        <v>-54988564.197482504</v>
      </c>
      <c r="BP23" s="32">
        <f t="shared" si="28"/>
        <v>-12312786.88031761</v>
      </c>
      <c r="BQ23" s="32">
        <f t="shared" si="20"/>
        <v>-23512802.058359519</v>
      </c>
      <c r="BR23" s="32">
        <f t="shared" si="21"/>
        <v>-16709989.218708873</v>
      </c>
      <c r="BS23" s="32">
        <f t="shared" si="22"/>
        <v>-52378636.365963049</v>
      </c>
      <c r="BT23" s="32">
        <f t="shared" si="23"/>
        <v>-64389170.740363382</v>
      </c>
      <c r="BU23" s="32">
        <f t="shared" si="24"/>
        <v>-39222065.452029131</v>
      </c>
      <c r="BV23" s="33">
        <f t="shared" si="25"/>
        <v>-370305665.4195025</v>
      </c>
    </row>
    <row r="24" spans="2:74" x14ac:dyDescent="0.25">
      <c r="B24" s="13">
        <v>1947</v>
      </c>
      <c r="C24" s="27">
        <f>('FY24 Inventory_80WY v 30WY'!C24)*(1-$S$3)</f>
        <v>-134.64523836353405</v>
      </c>
      <c r="D24" s="27">
        <f>('FY24 Inventory_80WY v 30WY'!D24)*(1-$S$3)</f>
        <v>959.68089732700525</v>
      </c>
      <c r="E24" s="27">
        <f>('FY24 Inventory_80WY v 30WY'!E24)*(1-$S$3)</f>
        <v>3049.190066112254</v>
      </c>
      <c r="F24" s="27">
        <f>('FY24 Inventory_80WY v 30WY'!F24)*(1-$S$3)</f>
        <v>3803.7534596836636</v>
      </c>
      <c r="G24" s="27">
        <f>('FY24 Inventory_80WY v 30WY'!G24)*(1-$S$3)</f>
        <v>4369.4691348632996</v>
      </c>
      <c r="H24" s="27">
        <f>('FY24 Inventory_80WY v 30WY'!H24)*(1-$S$3)</f>
        <v>3106.842571062823</v>
      </c>
      <c r="I24" s="27">
        <f>('FY24 Inventory_80WY v 30WY'!I24*(1-$S$3))*15/30+('FY24 Inventory_80WY v 30WY'!J24*(1-$S$3)*15/30)</f>
        <v>1423.173810492437</v>
      </c>
      <c r="J24" s="27">
        <f>('FY24 Inventory_80WY v 30WY'!J24)*(1-$S$3)</f>
        <v>1153.2317242500435</v>
      </c>
      <c r="K24" s="27">
        <f>('FY24 Inventory_80WY v 30WY'!K24)*(1-$S$3)</f>
        <v>3145.4020111710274</v>
      </c>
      <c r="L24" s="27">
        <f>('FY24 Inventory_80WY v 30WY'!L24)*(1-$S$3)</f>
        <v>3037.186461137991</v>
      </c>
      <c r="M24" s="27">
        <f>('FY24 Inventory_80WY v 30WY'!M24)*(1-$S$3)</f>
        <v>2609.814512310018</v>
      </c>
      <c r="N24" s="27">
        <f>('FY24 Inventory_80WY v 30WY'!N24)*(1-$S$3)</f>
        <v>1231.9393329211534</v>
      </c>
      <c r="O24" s="28">
        <f t="shared" si="2"/>
        <v>2302.597623303488</v>
      </c>
      <c r="Q24" s="13">
        <v>1947</v>
      </c>
      <c r="R24" s="27"/>
      <c r="S24" s="27"/>
      <c r="T24" s="27"/>
      <c r="U24" s="27"/>
      <c r="V24" s="27"/>
      <c r="W24" s="27"/>
      <c r="X24" s="27"/>
      <c r="Y24" s="27"/>
      <c r="Z24" s="27"/>
      <c r="AA24" s="27"/>
      <c r="AB24" s="27"/>
      <c r="AC24" s="27"/>
      <c r="AD24" s="28"/>
      <c r="AF24" s="13">
        <v>1947</v>
      </c>
      <c r="AG24" s="27">
        <f t="shared" si="3"/>
        <v>-134.64523836353405</v>
      </c>
      <c r="AH24" s="27">
        <f t="shared" si="4"/>
        <v>959.68089732700525</v>
      </c>
      <c r="AI24" s="27">
        <f t="shared" si="5"/>
        <v>3049.190066112254</v>
      </c>
      <c r="AJ24" s="27">
        <f t="shared" si="6"/>
        <v>3803.7534596836636</v>
      </c>
      <c r="AK24" s="27">
        <f t="shared" si="26"/>
        <v>4369.4691348632996</v>
      </c>
      <c r="AL24" s="27">
        <f t="shared" si="7"/>
        <v>3106.842571062823</v>
      </c>
      <c r="AM24" s="27">
        <f t="shared" si="8"/>
        <v>1423.173810492437</v>
      </c>
      <c r="AN24" s="27">
        <f t="shared" si="9"/>
        <v>1153.2317242500435</v>
      </c>
      <c r="AO24" s="27">
        <f t="shared" si="10"/>
        <v>3145.4020111710274</v>
      </c>
      <c r="AP24" s="27">
        <f t="shared" si="11"/>
        <v>3037.186461137991</v>
      </c>
      <c r="AQ24" s="27">
        <f t="shared" si="12"/>
        <v>2609.814512310018</v>
      </c>
      <c r="AR24" s="27">
        <f t="shared" si="13"/>
        <v>1231.9393329211534</v>
      </c>
      <c r="AS24" s="28">
        <f t="shared" si="14"/>
        <v>2302.597623303488</v>
      </c>
      <c r="AT24" s="27"/>
      <c r="AU24" s="13">
        <v>1947</v>
      </c>
      <c r="AV24" s="19">
        <f>'FY25 Aurora Prices for SecR'!AU23-'FY25 Aurora Prices for SecR'!AF23</f>
        <v>-26.346</v>
      </c>
      <c r="AW24" s="19">
        <f>'FY25 Aurora Prices for SecR'!AV23-'FY25 Aurora Prices for SecR'!AG23</f>
        <v>-30.795999999999999</v>
      </c>
      <c r="AX24" s="19">
        <f>'FY25 Aurora Prices for SecR'!AW23-'FY25 Aurora Prices for SecR'!AH23</f>
        <v>-29.849</v>
      </c>
      <c r="AY24" s="19">
        <f>'FY25 Aurora Prices for SecR'!AX23-'FY25 Aurora Prices for SecR'!AI23</f>
        <v>-26.263000000000002</v>
      </c>
      <c r="AZ24" s="19">
        <f>'FY25 Aurora Prices for SecR'!AY23-'FY25 Aurora Prices for SecR'!AJ23</f>
        <v>-25.259</v>
      </c>
      <c r="BA24" s="19">
        <f>'FY25 Aurora Prices for SecR'!AZ23-'FY25 Aurora Prices for SecR'!AK23</f>
        <v>-24.209</v>
      </c>
      <c r="BB24" s="19">
        <f>'FY25 Aurora Prices for SecR'!BA23-'FY25 Aurora Prices for SecR'!AL23</f>
        <v>-15.851000000000001</v>
      </c>
      <c r="BC24" s="19">
        <f>'FY25 Aurora Prices for SecR'!BB23-'FY25 Aurora Prices for SecR'!AM23</f>
        <v>-12.135</v>
      </c>
      <c r="BD24" s="19">
        <f>'FY25 Aurora Prices for SecR'!BC23-'FY25 Aurora Prices for SecR'!AN23</f>
        <v>-7.9969999999999999</v>
      </c>
      <c r="BE24" s="19">
        <f>'FY25 Aurora Prices for SecR'!BD23-'FY25 Aurora Prices for SecR'!AO23</f>
        <v>-23.620999999999999</v>
      </c>
      <c r="BF24" s="19">
        <f>'FY25 Aurora Prices for SecR'!BE23-'FY25 Aurora Prices for SecR'!AP23</f>
        <v>-32.265000000000001</v>
      </c>
      <c r="BG24" s="20">
        <f>'FY25 Aurora Prices for SecR'!BF23-'FY25 Aurora Prices for SecR'!AQ23</f>
        <v>-33.097000000000001</v>
      </c>
      <c r="BI24" s="13">
        <v>1947</v>
      </c>
      <c r="BJ24" s="32">
        <f t="shared" si="27"/>
        <v>2639238.4067446971</v>
      </c>
      <c r="BK24" s="32">
        <f t="shared" si="15"/>
        <v>-21308674.03105345</v>
      </c>
      <c r="BL24" s="32">
        <f t="shared" si="16"/>
        <v>-67715364.066838205</v>
      </c>
      <c r="BM24" s="32">
        <f t="shared" si="17"/>
        <v>-74324094.971084014</v>
      </c>
      <c r="BN24" s="32">
        <f t="shared" si="18"/>
        <v>-74167578.829688117</v>
      </c>
      <c r="BO24" s="32">
        <f t="shared" si="19"/>
        <v>-55883668.989524893</v>
      </c>
      <c r="BP24" s="32">
        <f t="shared" si="28"/>
        <v>-16242284.210483247</v>
      </c>
      <c r="BQ24" s="32">
        <f t="shared" si="20"/>
        <v>-10411883.428488063</v>
      </c>
      <c r="BR24" s="32">
        <f t="shared" si="21"/>
        <v>-18110721.516000986</v>
      </c>
      <c r="BS24" s="32">
        <f t="shared" si="22"/>
        <v>-53375587.76051411</v>
      </c>
      <c r="BT24" s="32">
        <f t="shared" si="23"/>
        <v>-62649014.938323952</v>
      </c>
      <c r="BU24" s="32">
        <f t="shared" si="24"/>
        <v>-29356917.193217821</v>
      </c>
      <c r="BV24" s="33">
        <f t="shared" si="25"/>
        <v>-480906551.52847224</v>
      </c>
    </row>
    <row r="25" spans="2:74" x14ac:dyDescent="0.25">
      <c r="B25" s="13">
        <v>1948</v>
      </c>
      <c r="C25" s="27">
        <f>('FY24 Inventory_80WY v 30WY'!C25)*(1-$S$3)</f>
        <v>1966.4846014299937</v>
      </c>
      <c r="D25" s="27">
        <f>('FY24 Inventory_80WY v 30WY'!D25)*(1-$S$3)</f>
        <v>2026.4242629507205</v>
      </c>
      <c r="E25" s="27">
        <f>('FY24 Inventory_80WY v 30WY'!E25)*(1-$S$3)</f>
        <v>1565.6049692463007</v>
      </c>
      <c r="F25" s="27">
        <f>('FY24 Inventory_80WY v 30WY'!F25)*(1-$S$3)</f>
        <v>3845.3662925782492</v>
      </c>
      <c r="G25" s="27">
        <f>('FY24 Inventory_80WY v 30WY'!G25)*(1-$S$3)</f>
        <v>4119.3911387159733</v>
      </c>
      <c r="H25" s="27">
        <f>('FY24 Inventory_80WY v 30WY'!H25)*(1-$S$3)</f>
        <v>1207.8021283365624</v>
      </c>
      <c r="I25" s="27">
        <f>('FY24 Inventory_80WY v 30WY'!I25*(1-$S$3))*15/30+('FY24 Inventory_80WY v 30WY'!J25*(1-$S$3)*15/30)</f>
        <v>2132.0611310011636</v>
      </c>
      <c r="J25" s="27">
        <f>('FY24 Inventory_80WY v 30WY'!J25)*(1-$S$3)</f>
        <v>3130.7063179597158</v>
      </c>
      <c r="K25" s="27">
        <f>('FY24 Inventory_80WY v 30WY'!K25)*(1-$S$3)</f>
        <v>5672.6128744460402</v>
      </c>
      <c r="L25" s="27">
        <f>('FY24 Inventory_80WY v 30WY'!L25)*(1-$S$3)</f>
        <v>5752.3331461758999</v>
      </c>
      <c r="M25" s="27">
        <f>('FY24 Inventory_80WY v 30WY'!M25)*(1-$S$3)</f>
        <v>2528.5996452609593</v>
      </c>
      <c r="N25" s="27">
        <f>('FY24 Inventory_80WY v 30WY'!N25)*(1-$S$3)</f>
        <v>2553.0822521658847</v>
      </c>
      <c r="O25" s="28">
        <f t="shared" si="2"/>
        <v>3032.3459914717491</v>
      </c>
      <c r="Q25" s="13">
        <v>1948</v>
      </c>
      <c r="R25" s="27"/>
      <c r="S25" s="27"/>
      <c r="T25" s="27"/>
      <c r="U25" s="27"/>
      <c r="V25" s="27"/>
      <c r="W25" s="27"/>
      <c r="X25" s="27"/>
      <c r="Y25" s="27"/>
      <c r="Z25" s="27"/>
      <c r="AA25" s="27"/>
      <c r="AB25" s="27"/>
      <c r="AC25" s="27"/>
      <c r="AD25" s="28"/>
      <c r="AF25" s="13">
        <v>1948</v>
      </c>
      <c r="AG25" s="27">
        <f t="shared" si="3"/>
        <v>1966.4846014299937</v>
      </c>
      <c r="AH25" s="27">
        <f t="shared" si="4"/>
        <v>2026.4242629507205</v>
      </c>
      <c r="AI25" s="27">
        <f t="shared" si="5"/>
        <v>1565.6049692463007</v>
      </c>
      <c r="AJ25" s="27">
        <f t="shared" si="6"/>
        <v>3845.3662925782492</v>
      </c>
      <c r="AK25" s="27">
        <f t="shared" si="26"/>
        <v>4119.3911387159733</v>
      </c>
      <c r="AL25" s="27">
        <f t="shared" si="7"/>
        <v>1207.8021283365624</v>
      </c>
      <c r="AM25" s="27">
        <f t="shared" si="8"/>
        <v>2132.0611310011636</v>
      </c>
      <c r="AN25" s="27">
        <f t="shared" si="9"/>
        <v>3130.7063179597158</v>
      </c>
      <c r="AO25" s="27">
        <f t="shared" si="10"/>
        <v>5672.6128744460402</v>
      </c>
      <c r="AP25" s="27">
        <f t="shared" si="11"/>
        <v>5752.3331461758999</v>
      </c>
      <c r="AQ25" s="27">
        <f t="shared" si="12"/>
        <v>2528.5996452609593</v>
      </c>
      <c r="AR25" s="27">
        <f t="shared" si="13"/>
        <v>2553.0822521658847</v>
      </c>
      <c r="AS25" s="28">
        <f t="shared" si="14"/>
        <v>3032.3459914717491</v>
      </c>
      <c r="AT25" s="27"/>
      <c r="AU25" s="13">
        <v>1948</v>
      </c>
      <c r="AV25" s="19">
        <f>'FY25 Aurora Prices for SecR'!AU24-'FY25 Aurora Prices for SecR'!AF24</f>
        <v>-7.5739999999999998</v>
      </c>
      <c r="AW25" s="19">
        <f>'FY25 Aurora Prices for SecR'!AV24-'FY25 Aurora Prices for SecR'!AG24</f>
        <v>-21.302</v>
      </c>
      <c r="AX25" s="19">
        <f>'FY25 Aurora Prices for SecR'!AW24-'FY25 Aurora Prices for SecR'!AH24</f>
        <v>-33.450000000000003</v>
      </c>
      <c r="AY25" s="19">
        <f>'FY25 Aurora Prices for SecR'!AX24-'FY25 Aurora Prices for SecR'!AI24</f>
        <v>-21.146999999999998</v>
      </c>
      <c r="AZ25" s="19">
        <f>'FY25 Aurora Prices for SecR'!AY24-'FY25 Aurora Prices for SecR'!AJ24</f>
        <v>-30.276</v>
      </c>
      <c r="BA25" s="19">
        <f>'FY25 Aurora Prices for SecR'!AZ24-'FY25 Aurora Prices for SecR'!AK24</f>
        <v>-31.65</v>
      </c>
      <c r="BB25" s="19">
        <f>'FY25 Aurora Prices for SecR'!BA24-'FY25 Aurora Prices for SecR'!AL24</f>
        <v>-10.718999999999999</v>
      </c>
      <c r="BC25" s="19">
        <f>'FY25 Aurora Prices for SecR'!BB24-'FY25 Aurora Prices for SecR'!AM24</f>
        <v>0</v>
      </c>
      <c r="BD25" s="19">
        <f>'FY25 Aurora Prices for SecR'!BC24-'FY25 Aurora Prices for SecR'!AN24</f>
        <v>0</v>
      </c>
      <c r="BE25" s="19">
        <f>'FY25 Aurora Prices for SecR'!BD24-'FY25 Aurora Prices for SecR'!AO24</f>
        <v>-21.521999999999998</v>
      </c>
      <c r="BF25" s="19">
        <f>'FY25 Aurora Prices for SecR'!BE24-'FY25 Aurora Prices for SecR'!AP24</f>
        <v>-22.495000000000001</v>
      </c>
      <c r="BG25" s="20">
        <f>'FY25 Aurora Prices for SecR'!BF24-'FY25 Aurora Prices for SecR'!AQ24</f>
        <v>-30.585000000000001</v>
      </c>
      <c r="BI25" s="13">
        <v>1948</v>
      </c>
      <c r="BJ25" s="32">
        <f t="shared" si="27"/>
        <v>-11081250.852195695</v>
      </c>
      <c r="BK25" s="32">
        <f t="shared" si="15"/>
        <v>-31123327.437200278</v>
      </c>
      <c r="BL25" s="32">
        <f t="shared" si="16"/>
        <v>-38962897.748638839</v>
      </c>
      <c r="BM25" s="32">
        <f t="shared" si="17"/>
        <v>-60500562.975929253</v>
      </c>
      <c r="BN25" s="32">
        <f t="shared" si="18"/>
        <v>-83810957.06979394</v>
      </c>
      <c r="BO25" s="32">
        <f t="shared" si="19"/>
        <v>-28402614.459856182</v>
      </c>
      <c r="BP25" s="32">
        <f t="shared" si="28"/>
        <v>-16454565.549505059</v>
      </c>
      <c r="BQ25" s="32">
        <f t="shared" si="20"/>
        <v>0</v>
      </c>
      <c r="BR25" s="32">
        <f t="shared" si="21"/>
        <v>0</v>
      </c>
      <c r="BS25" s="32">
        <f t="shared" si="22"/>
        <v>-92108475.195166305</v>
      </c>
      <c r="BT25" s="32">
        <f t="shared" si="23"/>
        <v>-42319351.67098809</v>
      </c>
      <c r="BU25" s="32">
        <f t="shared" si="24"/>
        <v>-56221934.891395383</v>
      </c>
      <c r="BV25" s="33">
        <f t="shared" si="25"/>
        <v>-460985937.85066903</v>
      </c>
    </row>
    <row r="26" spans="2:74" x14ac:dyDescent="0.25">
      <c r="B26" s="13">
        <v>1949</v>
      </c>
      <c r="C26" s="27">
        <f>('FY24 Inventory_80WY v 30WY'!C26)*(1-$S$3)</f>
        <v>307.9088288437693</v>
      </c>
      <c r="D26" s="27">
        <f>('FY24 Inventory_80WY v 30WY'!D26)*(1-$S$3)</f>
        <v>736.14301827989289</v>
      </c>
      <c r="E26" s="27">
        <f>('FY24 Inventory_80WY v 30WY'!E26)*(1-$S$3)</f>
        <v>-61.594701786128553</v>
      </c>
      <c r="F26" s="27">
        <f>('FY24 Inventory_80WY v 30WY'!F26)*(1-$S$3)</f>
        <v>2339.6697268957746</v>
      </c>
      <c r="G26" s="27">
        <f>('FY24 Inventory_80WY v 30WY'!G26)*(1-$S$3)</f>
        <v>1031.4562946187671</v>
      </c>
      <c r="H26" s="27">
        <f>('FY24 Inventory_80WY v 30WY'!H26)*(1-$S$3)</f>
        <v>3099.0932113388599</v>
      </c>
      <c r="I26" s="27">
        <f>('FY24 Inventory_80WY v 30WY'!I26*(1-$S$3))*15/30+('FY24 Inventory_80WY v 30WY'!J26*(1-$S$3)*15/30)</f>
        <v>2659.5135240162272</v>
      </c>
      <c r="J26" s="27">
        <f>('FY24 Inventory_80WY v 30WY'!J26)*(1-$S$3)</f>
        <v>3564.4479532444452</v>
      </c>
      <c r="K26" s="27">
        <f>('FY24 Inventory_80WY v 30WY'!K26)*(1-$S$3)</f>
        <v>4632.0465559067852</v>
      </c>
      <c r="L26" s="27">
        <f>('FY24 Inventory_80WY v 30WY'!L26)*(1-$S$3)</f>
        <v>2424.1331940869795</v>
      </c>
      <c r="M26" s="27">
        <f>('FY24 Inventory_80WY v 30WY'!M26)*(1-$S$3)</f>
        <v>215.79671344159487</v>
      </c>
      <c r="N26" s="27">
        <f>('FY24 Inventory_80WY v 30WY'!N26)*(1-$S$3)</f>
        <v>-404.96656559493698</v>
      </c>
      <c r="O26" s="28">
        <f t="shared" si="2"/>
        <v>1715.1712840480675</v>
      </c>
      <c r="Q26" s="13">
        <v>1949</v>
      </c>
      <c r="R26" s="27"/>
      <c r="S26" s="27"/>
      <c r="T26" s="27"/>
      <c r="U26" s="27"/>
      <c r="V26" s="27"/>
      <c r="W26" s="27"/>
      <c r="X26" s="27"/>
      <c r="Y26" s="27"/>
      <c r="Z26" s="27"/>
      <c r="AA26" s="27"/>
      <c r="AB26" s="27"/>
      <c r="AC26" s="27"/>
      <c r="AD26" s="28"/>
      <c r="AF26" s="13">
        <v>1949</v>
      </c>
      <c r="AG26" s="27">
        <f t="shared" si="3"/>
        <v>307.9088288437693</v>
      </c>
      <c r="AH26" s="27">
        <f t="shared" si="4"/>
        <v>736.14301827989289</v>
      </c>
      <c r="AI26" s="27">
        <f t="shared" si="5"/>
        <v>-61.594701786128553</v>
      </c>
      <c r="AJ26" s="27">
        <f t="shared" si="6"/>
        <v>2339.6697268957746</v>
      </c>
      <c r="AK26" s="27">
        <f t="shared" si="26"/>
        <v>1031.4562946187671</v>
      </c>
      <c r="AL26" s="27">
        <f t="shared" si="7"/>
        <v>3099.0932113388599</v>
      </c>
      <c r="AM26" s="27">
        <f t="shared" si="8"/>
        <v>2659.5135240162272</v>
      </c>
      <c r="AN26" s="27">
        <f t="shared" si="9"/>
        <v>3564.4479532444452</v>
      </c>
      <c r="AO26" s="27">
        <f t="shared" si="10"/>
        <v>4632.0465559067852</v>
      </c>
      <c r="AP26" s="27">
        <f t="shared" si="11"/>
        <v>2424.1331940869795</v>
      </c>
      <c r="AQ26" s="27">
        <f t="shared" si="12"/>
        <v>215.79671344159487</v>
      </c>
      <c r="AR26" s="27">
        <f t="shared" si="13"/>
        <v>-404.96656559493698</v>
      </c>
      <c r="AS26" s="28">
        <f t="shared" si="14"/>
        <v>1715.1712840480675</v>
      </c>
      <c r="AT26" s="27"/>
      <c r="AU26" s="13">
        <v>1949</v>
      </c>
      <c r="AV26" s="19">
        <f>'FY25 Aurora Prices for SecR'!AU25-'FY25 Aurora Prices for SecR'!AF25</f>
        <v>-21.9</v>
      </c>
      <c r="AW26" s="19">
        <f>'FY25 Aurora Prices for SecR'!AV25-'FY25 Aurora Prices for SecR'!AG25</f>
        <v>-30.141999999999999</v>
      </c>
      <c r="AX26" s="19">
        <f>'FY25 Aurora Prices for SecR'!AW25-'FY25 Aurora Prices for SecR'!AH25</f>
        <v>-43.865000000000002</v>
      </c>
      <c r="AY26" s="19">
        <f>'FY25 Aurora Prices for SecR'!AX25-'FY25 Aurora Prices for SecR'!AI25</f>
        <v>-34.636000000000003</v>
      </c>
      <c r="AZ26" s="19">
        <f>'FY25 Aurora Prices for SecR'!AY25-'FY25 Aurora Prices for SecR'!AJ25</f>
        <v>-43.177999999999997</v>
      </c>
      <c r="BA26" s="19">
        <f>'FY25 Aurora Prices for SecR'!AZ25-'FY25 Aurora Prices for SecR'!AK25</f>
        <v>-25.890999999999998</v>
      </c>
      <c r="BB26" s="19">
        <f>'FY25 Aurora Prices for SecR'!BA25-'FY25 Aurora Prices for SecR'!AL25</f>
        <v>-9.234</v>
      </c>
      <c r="BC26" s="19">
        <f>'FY25 Aurora Prices for SecR'!BB25-'FY25 Aurora Prices for SecR'!AM25</f>
        <v>-2.867</v>
      </c>
      <c r="BD26" s="19">
        <f>'FY25 Aurora Prices for SecR'!BC25-'FY25 Aurora Prices for SecR'!AN25</f>
        <v>-7.7670000000000003</v>
      </c>
      <c r="BE26" s="19">
        <f>'FY25 Aurora Prices for SecR'!BD25-'FY25 Aurora Prices for SecR'!AO25</f>
        <v>-33.241</v>
      </c>
      <c r="BF26" s="19">
        <f>'FY25 Aurora Prices for SecR'!BE25-'FY25 Aurora Prices for SecR'!AP25</f>
        <v>-41.274000000000001</v>
      </c>
      <c r="BG26" s="20">
        <f>'FY25 Aurora Prices for SecR'!BF25-'FY25 Aurora Prices for SecR'!AQ25</f>
        <v>-34.468000000000004</v>
      </c>
      <c r="BI26" s="13">
        <v>1949</v>
      </c>
      <c r="BJ26" s="32">
        <f t="shared" si="27"/>
        <v>-5016943.293648839</v>
      </c>
      <c r="BK26" s="32">
        <f t="shared" si="15"/>
        <v>-15998141.279891616</v>
      </c>
      <c r="BL26" s="32">
        <f t="shared" si="16"/>
        <v>2010177.5858233059</v>
      </c>
      <c r="BM26" s="32">
        <f t="shared" si="17"/>
        <v>-60291379.691606969</v>
      </c>
      <c r="BN26" s="32">
        <f t="shared" si="18"/>
        <v>-29928339.765441008</v>
      </c>
      <c r="BO26" s="32">
        <f t="shared" si="19"/>
        <v>-59617296.394737385</v>
      </c>
      <c r="BP26" s="32">
        <f t="shared" si="28"/>
        <v>-17681722.474151406</v>
      </c>
      <c r="BQ26" s="32">
        <f t="shared" si="20"/>
        <v>-7603138.5777721573</v>
      </c>
      <c r="BR26" s="32">
        <f t="shared" si="21"/>
        <v>-25903516.031804163</v>
      </c>
      <c r="BS26" s="32">
        <f t="shared" si="22"/>
        <v>-59951974.959456094</v>
      </c>
      <c r="BT26" s="32">
        <f t="shared" si="23"/>
        <v>-6626654.40163776</v>
      </c>
      <c r="BU26" s="32">
        <f t="shared" si="24"/>
        <v>10050039.059706928</v>
      </c>
      <c r="BV26" s="33">
        <f t="shared" si="25"/>
        <v>-276558890.22461718</v>
      </c>
    </row>
    <row r="27" spans="2:74" x14ac:dyDescent="0.25">
      <c r="B27" s="13">
        <v>1950</v>
      </c>
      <c r="C27" s="27">
        <f>('FY24 Inventory_80WY v 30WY'!C27)*(1-$S$3)</f>
        <v>-276.68567516559335</v>
      </c>
      <c r="D27" s="27">
        <f>('FY24 Inventory_80WY v 30WY'!D27)*(1-$S$3)</f>
        <v>134.60088406567945</v>
      </c>
      <c r="E27" s="27">
        <f>('FY24 Inventory_80WY v 30WY'!E27)*(1-$S$3)</f>
        <v>409.39072711953668</v>
      </c>
      <c r="F27" s="27">
        <f>('FY24 Inventory_80WY v 30WY'!F27)*(1-$S$3)</f>
        <v>4099.783895388674</v>
      </c>
      <c r="G27" s="27">
        <f>('FY24 Inventory_80WY v 30WY'!G27)*(1-$S$3)</f>
        <v>3262.7746416878977</v>
      </c>
      <c r="H27" s="27">
        <f>('FY24 Inventory_80WY v 30WY'!H27)*(1-$S$3)</f>
        <v>3702.7560805393691</v>
      </c>
      <c r="I27" s="27">
        <f>('FY24 Inventory_80WY v 30WY'!I27*(1-$S$3))*15/30+('FY24 Inventory_80WY v 30WY'!J27*(1-$S$3)*15/30)</f>
        <v>2772.3154563862399</v>
      </c>
      <c r="J27" s="27">
        <f>('FY24 Inventory_80WY v 30WY'!J27)*(1-$S$3)</f>
        <v>2042.7787447936462</v>
      </c>
      <c r="K27" s="27">
        <f>('FY24 Inventory_80WY v 30WY'!K27)*(1-$S$3)</f>
        <v>2735.2482273729042</v>
      </c>
      <c r="L27" s="27">
        <f>('FY24 Inventory_80WY v 30WY'!L27)*(1-$S$3)</f>
        <v>4670.6976106812654</v>
      </c>
      <c r="M27" s="27">
        <f>('FY24 Inventory_80WY v 30WY'!M27)*(1-$S$3)</f>
        <v>5428.8060574369356</v>
      </c>
      <c r="N27" s="27">
        <f>('FY24 Inventory_80WY v 30WY'!N27)*(1-$S$3)</f>
        <v>2716.5084329558304</v>
      </c>
      <c r="O27" s="28">
        <f t="shared" si="2"/>
        <v>2642.1165959509676</v>
      </c>
      <c r="Q27" s="13">
        <v>1950</v>
      </c>
      <c r="R27" s="27"/>
      <c r="S27" s="27"/>
      <c r="T27" s="27"/>
      <c r="U27" s="27"/>
      <c r="V27" s="27"/>
      <c r="W27" s="27"/>
      <c r="X27" s="27"/>
      <c r="Y27" s="27"/>
      <c r="Z27" s="27"/>
      <c r="AA27" s="27"/>
      <c r="AB27" s="27"/>
      <c r="AC27" s="27"/>
      <c r="AD27" s="28"/>
      <c r="AF27" s="13">
        <v>1950</v>
      </c>
      <c r="AG27" s="27">
        <f t="shared" si="3"/>
        <v>-276.68567516559335</v>
      </c>
      <c r="AH27" s="27">
        <f t="shared" si="4"/>
        <v>134.60088406567945</v>
      </c>
      <c r="AI27" s="27">
        <f t="shared" si="5"/>
        <v>409.39072711953668</v>
      </c>
      <c r="AJ27" s="27">
        <f t="shared" si="6"/>
        <v>4099.783895388674</v>
      </c>
      <c r="AK27" s="27">
        <f t="shared" si="26"/>
        <v>3262.7746416878977</v>
      </c>
      <c r="AL27" s="27">
        <f t="shared" si="7"/>
        <v>3702.7560805393691</v>
      </c>
      <c r="AM27" s="27">
        <f t="shared" si="8"/>
        <v>2772.3154563862399</v>
      </c>
      <c r="AN27" s="27">
        <f t="shared" si="9"/>
        <v>2042.7787447936462</v>
      </c>
      <c r="AO27" s="27">
        <f t="shared" si="10"/>
        <v>2735.2482273729042</v>
      </c>
      <c r="AP27" s="27">
        <f t="shared" si="11"/>
        <v>4670.6976106812654</v>
      </c>
      <c r="AQ27" s="27">
        <f t="shared" si="12"/>
        <v>5428.8060574369356</v>
      </c>
      <c r="AR27" s="27">
        <f t="shared" si="13"/>
        <v>2716.5084329558304</v>
      </c>
      <c r="AS27" s="28">
        <f t="shared" si="14"/>
        <v>2642.1165959509676</v>
      </c>
      <c r="AT27" s="27"/>
      <c r="AU27" s="13">
        <v>1950</v>
      </c>
      <c r="AV27" s="19">
        <f>'FY25 Aurora Prices for SecR'!AU26-'FY25 Aurora Prices for SecR'!AF26</f>
        <v>-29.152000000000001</v>
      </c>
      <c r="AW27" s="19">
        <f>'FY25 Aurora Prices for SecR'!AV26-'FY25 Aurora Prices for SecR'!AG26</f>
        <v>-34.491999999999997</v>
      </c>
      <c r="AX27" s="19">
        <f>'FY25 Aurora Prices for SecR'!AW26-'FY25 Aurora Prices for SecR'!AH26</f>
        <v>-43.82</v>
      </c>
      <c r="AY27" s="19">
        <f>'FY25 Aurora Prices for SecR'!AX26-'FY25 Aurora Prices for SecR'!AI26</f>
        <v>-21.75</v>
      </c>
      <c r="AZ27" s="19">
        <f>'FY25 Aurora Prices for SecR'!AY26-'FY25 Aurora Prices for SecR'!AJ26</f>
        <v>-29.731999999999999</v>
      </c>
      <c r="BA27" s="19">
        <f>'FY25 Aurora Prices for SecR'!AZ26-'FY25 Aurora Prices for SecR'!AK26</f>
        <v>-18.088000000000001</v>
      </c>
      <c r="BB27" s="19">
        <f>'FY25 Aurora Prices for SecR'!BA26-'FY25 Aurora Prices for SecR'!AL26</f>
        <v>-7.1340000000000003</v>
      </c>
      <c r="BC27" s="19">
        <f>'FY25 Aurora Prices for SecR'!BB26-'FY25 Aurora Prices for SecR'!AM26</f>
        <v>-15.077999999999999</v>
      </c>
      <c r="BD27" s="19">
        <f>'FY25 Aurora Prices for SecR'!BC26-'FY25 Aurora Prices for SecR'!AN26</f>
        <v>0</v>
      </c>
      <c r="BE27" s="19">
        <f>'FY25 Aurora Prices for SecR'!BD26-'FY25 Aurora Prices for SecR'!AO26</f>
        <v>0</v>
      </c>
      <c r="BF27" s="19">
        <f>'FY25 Aurora Prices for SecR'!BE26-'FY25 Aurora Prices for SecR'!AP26</f>
        <v>-20.853999999999999</v>
      </c>
      <c r="BG27" s="20">
        <f>'FY25 Aurora Prices for SecR'!BF26-'FY25 Aurora Prices for SecR'!AQ26</f>
        <v>-30.439</v>
      </c>
      <c r="BI27" s="13">
        <v>1950</v>
      </c>
      <c r="BJ27" s="32">
        <f t="shared" si="27"/>
        <v>6001059.9570059692</v>
      </c>
      <c r="BK27" s="32">
        <f t="shared" si="15"/>
        <v>-3347353.3127924525</v>
      </c>
      <c r="BL27" s="32">
        <f t="shared" si="16"/>
        <v>-13346989.236809304</v>
      </c>
      <c r="BM27" s="32">
        <f t="shared" si="17"/>
        <v>-66342702.995179519</v>
      </c>
      <c r="BN27" s="32">
        <f t="shared" si="18"/>
        <v>-65189924.1145586</v>
      </c>
      <c r="BO27" s="32">
        <f t="shared" si="19"/>
        <v>-49762760.824703515</v>
      </c>
      <c r="BP27" s="32">
        <f t="shared" si="28"/>
        <v>-14239942.895418795</v>
      </c>
      <c r="BQ27" s="32">
        <f t="shared" si="20"/>
        <v>-22915957.328014955</v>
      </c>
      <c r="BR27" s="32">
        <f t="shared" si="21"/>
        <v>0</v>
      </c>
      <c r="BS27" s="32">
        <f t="shared" si="22"/>
        <v>0</v>
      </c>
      <c r="BT27" s="32">
        <f t="shared" si="23"/>
        <v>-84229967.212211654</v>
      </c>
      <c r="BU27" s="32">
        <f t="shared" si="24"/>
        <v>-59535216.137334615</v>
      </c>
      <c r="BV27" s="33">
        <f t="shared" si="25"/>
        <v>-372909754.10001743</v>
      </c>
    </row>
    <row r="28" spans="2:74" x14ac:dyDescent="0.25">
      <c r="B28" s="13">
        <v>1951</v>
      </c>
      <c r="C28" s="27">
        <f>('FY24 Inventory_80WY v 30WY'!C28)*(1-$S$3)</f>
        <v>1039.9799273965411</v>
      </c>
      <c r="D28" s="27">
        <f>('FY24 Inventory_80WY v 30WY'!D28)*(1-$S$3)</f>
        <v>2319.4739118603438</v>
      </c>
      <c r="E28" s="27">
        <f>('FY24 Inventory_80WY v 30WY'!E28)*(1-$S$3)</f>
        <v>3179.1289607146377</v>
      </c>
      <c r="F28" s="27">
        <f>('FY24 Inventory_80WY v 30WY'!F28)*(1-$S$3)</f>
        <v>5086.9092075365588</v>
      </c>
      <c r="G28" s="27">
        <f>('FY24 Inventory_80WY v 30WY'!G28)*(1-$S$3)</f>
        <v>5881.4992317054421</v>
      </c>
      <c r="H28" s="27">
        <f>('FY24 Inventory_80WY v 30WY'!H28)*(1-$S$3)</f>
        <v>4119.5898463964395</v>
      </c>
      <c r="I28" s="27">
        <f>('FY24 Inventory_80WY v 30WY'!I28*(1-$S$3))*15/30+('FY24 Inventory_80WY v 30WY'!J28*(1-$S$3)*15/30)</f>
        <v>3192.3992365901481</v>
      </c>
      <c r="J28" s="27">
        <f>('FY24 Inventory_80WY v 30WY'!J28)*(1-$S$3)</f>
        <v>2809.6268968153004</v>
      </c>
      <c r="K28" s="27">
        <f>('FY24 Inventory_80WY v 30WY'!K28)*(1-$S$3)</f>
        <v>3559.2711220053106</v>
      </c>
      <c r="L28" s="27">
        <f>('FY24 Inventory_80WY v 30WY'!L28)*(1-$S$3)</f>
        <v>2931.7469188750401</v>
      </c>
      <c r="M28" s="27">
        <f>('FY24 Inventory_80WY v 30WY'!M28)*(1-$S$3)</f>
        <v>4121.7790414116826</v>
      </c>
      <c r="N28" s="27">
        <f>('FY24 Inventory_80WY v 30WY'!N28)*(1-$S$3)</f>
        <v>1965.1831077482998</v>
      </c>
      <c r="O28" s="28">
        <f t="shared" si="2"/>
        <v>3336.0229582926081</v>
      </c>
      <c r="Q28" s="13">
        <v>1951</v>
      </c>
      <c r="R28" s="27"/>
      <c r="S28" s="27"/>
      <c r="T28" s="27"/>
      <c r="U28" s="27"/>
      <c r="V28" s="27"/>
      <c r="W28" s="27"/>
      <c r="X28" s="27"/>
      <c r="Y28" s="27"/>
      <c r="Z28" s="27"/>
      <c r="AA28" s="27"/>
      <c r="AB28" s="27"/>
      <c r="AC28" s="27"/>
      <c r="AD28" s="28"/>
      <c r="AF28" s="13">
        <v>1951</v>
      </c>
      <c r="AG28" s="27">
        <f t="shared" si="3"/>
        <v>1039.9799273965411</v>
      </c>
      <c r="AH28" s="27">
        <f t="shared" si="4"/>
        <v>2319.4739118603438</v>
      </c>
      <c r="AI28" s="27">
        <f t="shared" si="5"/>
        <v>3179.1289607146377</v>
      </c>
      <c r="AJ28" s="27">
        <f t="shared" si="6"/>
        <v>5086.9092075365588</v>
      </c>
      <c r="AK28" s="27">
        <f t="shared" si="26"/>
        <v>5881.4992317054421</v>
      </c>
      <c r="AL28" s="27">
        <f t="shared" si="7"/>
        <v>4119.5898463964395</v>
      </c>
      <c r="AM28" s="27">
        <f t="shared" si="8"/>
        <v>3192.3992365901481</v>
      </c>
      <c r="AN28" s="27">
        <f t="shared" si="9"/>
        <v>2809.6268968153004</v>
      </c>
      <c r="AO28" s="27">
        <f t="shared" si="10"/>
        <v>3559.2711220053106</v>
      </c>
      <c r="AP28" s="27">
        <f t="shared" si="11"/>
        <v>2931.7469188750401</v>
      </c>
      <c r="AQ28" s="27">
        <f t="shared" si="12"/>
        <v>4121.7790414116826</v>
      </c>
      <c r="AR28" s="27">
        <f t="shared" si="13"/>
        <v>1965.1831077482998</v>
      </c>
      <c r="AS28" s="28">
        <f t="shared" si="14"/>
        <v>3336.0229582926081</v>
      </c>
      <c r="AT28" s="27"/>
      <c r="AU28" s="13">
        <v>1951</v>
      </c>
      <c r="AV28" s="19">
        <f>'FY25 Aurora Prices for SecR'!AU27-'FY25 Aurora Prices for SecR'!AF27</f>
        <v>-15.439</v>
      </c>
      <c r="AW28" s="19">
        <f>'FY25 Aurora Prices for SecR'!AV27-'FY25 Aurora Prices for SecR'!AG27</f>
        <v>-20.696999999999999</v>
      </c>
      <c r="AX28" s="19">
        <f>'FY25 Aurora Prices for SecR'!AW27-'FY25 Aurora Prices for SecR'!AH27</f>
        <v>-26.256</v>
      </c>
      <c r="AY28" s="19">
        <f>'FY25 Aurora Prices for SecR'!AX27-'FY25 Aurora Prices for SecR'!AI27</f>
        <v>-17.597000000000001</v>
      </c>
      <c r="AZ28" s="19">
        <f>'FY25 Aurora Prices for SecR'!AY27-'FY25 Aurora Prices for SecR'!AJ27</f>
        <v>-15.72</v>
      </c>
      <c r="BA28" s="19">
        <f>'FY25 Aurora Prices for SecR'!AZ27-'FY25 Aurora Prices for SecR'!AK27</f>
        <v>-16.759</v>
      </c>
      <c r="BB28" s="19">
        <f>'FY25 Aurora Prices for SecR'!BA27-'FY25 Aurora Prices for SecR'!AL27</f>
        <v>-4.4370000000000003</v>
      </c>
      <c r="BC28" s="19">
        <f>'FY25 Aurora Prices for SecR'!BB27-'FY25 Aurora Prices for SecR'!AM27</f>
        <v>-8.3580000000000005</v>
      </c>
      <c r="BD28" s="19">
        <f>'FY25 Aurora Prices for SecR'!BC27-'FY25 Aurora Prices for SecR'!AN27</f>
        <v>-5.8460000000000001</v>
      </c>
      <c r="BE28" s="19">
        <f>'FY25 Aurora Prices for SecR'!BD27-'FY25 Aurora Prices for SecR'!AO27</f>
        <v>-13.004</v>
      </c>
      <c r="BF28" s="19">
        <f>'FY25 Aurora Prices for SecR'!BE27-'FY25 Aurora Prices for SecR'!AP27</f>
        <v>-29.196000000000002</v>
      </c>
      <c r="BG28" s="20">
        <f>'FY25 Aurora Prices for SecR'!BF27-'FY25 Aurora Prices for SecR'!AQ27</f>
        <v>-31.196999999999999</v>
      </c>
      <c r="BI28" s="13">
        <v>1951</v>
      </c>
      <c r="BJ28" s="32">
        <f t="shared" si="27"/>
        <v>-11945850.073711948</v>
      </c>
      <c r="BK28" s="32">
        <f t="shared" si="15"/>
        <v>-34612435.27027072</v>
      </c>
      <c r="BL28" s="32">
        <f t="shared" si="16"/>
        <v>-62102580.23443751</v>
      </c>
      <c r="BM28" s="32">
        <f t="shared" si="17"/>
        <v>-66598669.945815496</v>
      </c>
      <c r="BN28" s="32">
        <f t="shared" si="18"/>
        <v>-62131216.843859218</v>
      </c>
      <c r="BO28" s="32">
        <f t="shared" si="19"/>
        <v>-51296873.23316814</v>
      </c>
      <c r="BP28" s="32">
        <f t="shared" si="28"/>
        <v>-10198566.297180351</v>
      </c>
      <c r="BQ28" s="32">
        <f t="shared" si="20"/>
        <v>-17471249.033065218</v>
      </c>
      <c r="BR28" s="32">
        <f t="shared" si="21"/>
        <v>-14981399.265054995</v>
      </c>
      <c r="BS28" s="32">
        <f t="shared" si="22"/>
        <v>-28364581.078189958</v>
      </c>
      <c r="BT28" s="32">
        <f t="shared" si="23"/>
        <v>-89532558.90443328</v>
      </c>
      <c r="BU28" s="32">
        <f t="shared" si="24"/>
        <v>-44141628.536945067</v>
      </c>
      <c r="BV28" s="33">
        <f t="shared" si="25"/>
        <v>-493377608.71613187</v>
      </c>
    </row>
    <row r="29" spans="2:74" x14ac:dyDescent="0.25">
      <c r="B29" s="13">
        <v>1952</v>
      </c>
      <c r="C29" s="27">
        <f>('FY24 Inventory_80WY v 30WY'!C29)*(1-$S$3)</f>
        <v>1765.2463289174966</v>
      </c>
      <c r="D29" s="27">
        <f>('FY24 Inventory_80WY v 30WY'!D29)*(1-$S$3)</f>
        <v>1364.6181192455833</v>
      </c>
      <c r="E29" s="27">
        <f>('FY24 Inventory_80WY v 30WY'!E29)*(1-$S$3)</f>
        <v>1665.3999094113055</v>
      </c>
      <c r="F29" s="27">
        <f>('FY24 Inventory_80WY v 30WY'!F29)*(1-$S$3)</f>
        <v>3348.8321563366035</v>
      </c>
      <c r="G29" s="27">
        <f>('FY24 Inventory_80WY v 30WY'!G29)*(1-$S$3)</f>
        <v>3957.2280517579748</v>
      </c>
      <c r="H29" s="27">
        <f>('FY24 Inventory_80WY v 30WY'!H29)*(1-$S$3)</f>
        <v>2075.0648146186491</v>
      </c>
      <c r="I29" s="27">
        <f>('FY24 Inventory_80WY v 30WY'!I29*(1-$S$3))*15/30+('FY24 Inventory_80WY v 30WY'!J29*(1-$S$3)*15/30)</f>
        <v>3541.7594791967222</v>
      </c>
      <c r="J29" s="27">
        <f>('FY24 Inventory_80WY v 30WY'!J29)*(1-$S$3)</f>
        <v>4180.0555659155934</v>
      </c>
      <c r="K29" s="27">
        <f>('FY24 Inventory_80WY v 30WY'!K29)*(1-$S$3)</f>
        <v>5096.7768502775671</v>
      </c>
      <c r="L29" s="27">
        <f>('FY24 Inventory_80WY v 30WY'!L29)*(1-$S$3)</f>
        <v>2908.2820532952019</v>
      </c>
      <c r="M29" s="27">
        <f>('FY24 Inventory_80WY v 30WY'!M29)*(1-$S$3)</f>
        <v>2658.9050766629121</v>
      </c>
      <c r="N29" s="27">
        <f>('FY24 Inventory_80WY v 30WY'!N29)*(1-$S$3)</f>
        <v>1433.6235313433622</v>
      </c>
      <c r="O29" s="28">
        <f t="shared" si="2"/>
        <v>2823.3739341516998</v>
      </c>
      <c r="Q29" s="13">
        <v>1952</v>
      </c>
      <c r="R29" s="27"/>
      <c r="S29" s="27"/>
      <c r="T29" s="27"/>
      <c r="U29" s="27"/>
      <c r="V29" s="27"/>
      <c r="W29" s="27"/>
      <c r="X29" s="27"/>
      <c r="Y29" s="27"/>
      <c r="Z29" s="27"/>
      <c r="AA29" s="27"/>
      <c r="AB29" s="27"/>
      <c r="AC29" s="27"/>
      <c r="AD29" s="28"/>
      <c r="AF29" s="13">
        <v>1952</v>
      </c>
      <c r="AG29" s="27">
        <f t="shared" si="3"/>
        <v>1765.2463289174966</v>
      </c>
      <c r="AH29" s="27">
        <f t="shared" si="4"/>
        <v>1364.6181192455833</v>
      </c>
      <c r="AI29" s="27">
        <f t="shared" si="5"/>
        <v>1665.3999094113055</v>
      </c>
      <c r="AJ29" s="27">
        <f t="shared" si="6"/>
        <v>3348.8321563366035</v>
      </c>
      <c r="AK29" s="27">
        <f t="shared" si="26"/>
        <v>3957.2280517579748</v>
      </c>
      <c r="AL29" s="27">
        <f t="shared" si="7"/>
        <v>2075.0648146186491</v>
      </c>
      <c r="AM29" s="27">
        <f t="shared" si="8"/>
        <v>3541.7594791967222</v>
      </c>
      <c r="AN29" s="27">
        <f t="shared" si="9"/>
        <v>4180.0555659155934</v>
      </c>
      <c r="AO29" s="27">
        <f t="shared" si="10"/>
        <v>5096.7768502775671</v>
      </c>
      <c r="AP29" s="27">
        <f t="shared" si="11"/>
        <v>2908.2820532952019</v>
      </c>
      <c r="AQ29" s="27">
        <f t="shared" si="12"/>
        <v>2658.9050766629121</v>
      </c>
      <c r="AR29" s="27">
        <f t="shared" si="13"/>
        <v>1433.6235313433622</v>
      </c>
      <c r="AS29" s="28">
        <f t="shared" si="14"/>
        <v>2823.3739341516998</v>
      </c>
      <c r="AT29" s="27"/>
      <c r="AU29" s="13">
        <v>1952</v>
      </c>
      <c r="AV29" s="19">
        <f>'FY25 Aurora Prices for SecR'!AU28-'FY25 Aurora Prices for SecR'!AF28</f>
        <v>-11.773999999999999</v>
      </c>
      <c r="AW29" s="19">
        <f>'FY25 Aurora Prices for SecR'!AV28-'FY25 Aurora Prices for SecR'!AG28</f>
        <v>-27.361000000000001</v>
      </c>
      <c r="AX29" s="19">
        <f>'FY25 Aurora Prices for SecR'!AW28-'FY25 Aurora Prices for SecR'!AH28</f>
        <v>-35.588999999999999</v>
      </c>
      <c r="AY29" s="19">
        <f>'FY25 Aurora Prices for SecR'!AX28-'FY25 Aurora Prices for SecR'!AI28</f>
        <v>-28.99</v>
      </c>
      <c r="AZ29" s="19">
        <f>'FY25 Aurora Prices for SecR'!AY28-'FY25 Aurora Prices for SecR'!AJ28</f>
        <v>-31.33</v>
      </c>
      <c r="BA29" s="19">
        <f>'FY25 Aurora Prices for SecR'!AZ28-'FY25 Aurora Prices for SecR'!AK28</f>
        <v>-31.161999999999999</v>
      </c>
      <c r="BB29" s="19">
        <f>'FY25 Aurora Prices for SecR'!BA28-'FY25 Aurora Prices for SecR'!AL28</f>
        <v>-7.6260000000000003</v>
      </c>
      <c r="BC29" s="19">
        <f>'FY25 Aurora Prices for SecR'!BB28-'FY25 Aurora Prices for SecR'!AM28</f>
        <v>0</v>
      </c>
      <c r="BD29" s="19">
        <f>'FY25 Aurora Prices for SecR'!BC28-'FY25 Aurora Prices for SecR'!AN28</f>
        <v>-7.8029999999999999</v>
      </c>
      <c r="BE29" s="19">
        <f>'FY25 Aurora Prices for SecR'!BD28-'FY25 Aurora Prices for SecR'!AO28</f>
        <v>-21.826000000000001</v>
      </c>
      <c r="BF29" s="19">
        <f>'FY25 Aurora Prices for SecR'!BE28-'FY25 Aurora Prices for SecR'!AP28</f>
        <v>-34.045999999999999</v>
      </c>
      <c r="BG29" s="20">
        <f>'FY25 Aurora Prices for SecR'!BF28-'FY25 Aurora Prices for SecR'!AQ28</f>
        <v>-33.255000000000003</v>
      </c>
      <c r="BI29" s="13">
        <v>1952</v>
      </c>
      <c r="BJ29" s="32">
        <f t="shared" si="27"/>
        <v>-15463303.645845905</v>
      </c>
      <c r="BK29" s="32">
        <f t="shared" si="15"/>
        <v>-26920205.09604913</v>
      </c>
      <c r="BL29" s="32">
        <f t="shared" si="16"/>
        <v>-44096818.527772978</v>
      </c>
      <c r="BM29" s="32">
        <f t="shared" si="17"/>
        <v>-72229487.293875411</v>
      </c>
      <c r="BN29" s="32">
        <f t="shared" si="18"/>
        <v>-83314529.666979983</v>
      </c>
      <c r="BO29" s="32">
        <f t="shared" si="19"/>
        <v>-48044735.126587726</v>
      </c>
      <c r="BP29" s="32">
        <f t="shared" si="28"/>
        <v>-19446809.607615028</v>
      </c>
      <c r="BQ29" s="32">
        <f t="shared" si="20"/>
        <v>0</v>
      </c>
      <c r="BR29" s="32">
        <f t="shared" si="21"/>
        <v>-28634507.829155415</v>
      </c>
      <c r="BS29" s="32">
        <f t="shared" si="22"/>
        <v>-47226266.086844482</v>
      </c>
      <c r="BT29" s="32">
        <f t="shared" si="23"/>
        <v>-67350661.186608732</v>
      </c>
      <c r="BU29" s="32">
        <f t="shared" si="24"/>
        <v>-34326108.385072932</v>
      </c>
      <c r="BV29" s="33">
        <f t="shared" si="25"/>
        <v>-487053432.45240784</v>
      </c>
    </row>
    <row r="30" spans="2:74" x14ac:dyDescent="0.25">
      <c r="B30" s="13">
        <v>1953</v>
      </c>
      <c r="C30" s="27">
        <f>('FY24 Inventory_80WY v 30WY'!C30)*(1-$S$3)</f>
        <v>-233.64047626279708</v>
      </c>
      <c r="D30" s="27">
        <f>('FY24 Inventory_80WY v 30WY'!D30)*(1-$S$3)</f>
        <v>388.88672538884498</v>
      </c>
      <c r="E30" s="27">
        <f>('FY24 Inventory_80WY v 30WY'!E30)*(1-$S$3)</f>
        <v>-502.94367285519735</v>
      </c>
      <c r="F30" s="27">
        <f>('FY24 Inventory_80WY v 30WY'!F30)*(1-$S$3)</f>
        <v>785.3321623429614</v>
      </c>
      <c r="G30" s="27">
        <f>('FY24 Inventory_80WY v 30WY'!G30)*(1-$S$3)</f>
        <v>4586.0930592444674</v>
      </c>
      <c r="H30" s="27">
        <f>('FY24 Inventory_80WY v 30WY'!H30)*(1-$S$3)</f>
        <v>769.87949548288168</v>
      </c>
      <c r="I30" s="27">
        <f>('FY24 Inventory_80WY v 30WY'!I30*(1-$S$3))*15/30+('FY24 Inventory_80WY v 30WY'!J30*(1-$S$3)*15/30)</f>
        <v>-281.31768761844637</v>
      </c>
      <c r="J30" s="27">
        <f>('FY24 Inventory_80WY v 30WY'!J30)*(1-$S$3)</f>
        <v>-154.43786235106376</v>
      </c>
      <c r="K30" s="27">
        <f>('FY24 Inventory_80WY v 30WY'!K30)*(1-$S$3)</f>
        <v>2286.4109753833095</v>
      </c>
      <c r="L30" s="27">
        <f>('FY24 Inventory_80WY v 30WY'!L30)*(1-$S$3)</f>
        <v>5493.6236391783259</v>
      </c>
      <c r="M30" s="27">
        <f>('FY24 Inventory_80WY v 30WY'!M30)*(1-$S$3)</f>
        <v>3709.9134105614435</v>
      </c>
      <c r="N30" s="27">
        <f>('FY24 Inventory_80WY v 30WY'!N30)*(1-$S$3)</f>
        <v>1469.0341916898842</v>
      </c>
      <c r="O30" s="28">
        <f t="shared" si="2"/>
        <v>1507.3553005051838</v>
      </c>
      <c r="Q30" s="13">
        <v>1953</v>
      </c>
      <c r="R30" s="27"/>
      <c r="S30" s="27"/>
      <c r="T30" s="27"/>
      <c r="U30" s="27"/>
      <c r="V30" s="27"/>
      <c r="W30" s="27"/>
      <c r="X30" s="27"/>
      <c r="Y30" s="27"/>
      <c r="Z30" s="27"/>
      <c r="AA30" s="27"/>
      <c r="AB30" s="27"/>
      <c r="AC30" s="27"/>
      <c r="AD30" s="28"/>
      <c r="AF30" s="13">
        <v>1953</v>
      </c>
      <c r="AG30" s="27">
        <f t="shared" si="3"/>
        <v>-233.64047626279708</v>
      </c>
      <c r="AH30" s="27">
        <f t="shared" si="4"/>
        <v>388.88672538884498</v>
      </c>
      <c r="AI30" s="27">
        <f t="shared" si="5"/>
        <v>-502.94367285519735</v>
      </c>
      <c r="AJ30" s="27">
        <f t="shared" si="6"/>
        <v>785.3321623429614</v>
      </c>
      <c r="AK30" s="27">
        <f t="shared" si="26"/>
        <v>4586.0930592444674</v>
      </c>
      <c r="AL30" s="27">
        <f t="shared" si="7"/>
        <v>769.87949548288168</v>
      </c>
      <c r="AM30" s="27">
        <f t="shared" si="8"/>
        <v>-281.31768761844637</v>
      </c>
      <c r="AN30" s="27">
        <f t="shared" si="9"/>
        <v>-154.43786235106376</v>
      </c>
      <c r="AO30" s="27">
        <f t="shared" si="10"/>
        <v>2286.4109753833095</v>
      </c>
      <c r="AP30" s="27">
        <f t="shared" si="11"/>
        <v>5493.6236391783259</v>
      </c>
      <c r="AQ30" s="27">
        <f t="shared" si="12"/>
        <v>3709.9134105614435</v>
      </c>
      <c r="AR30" s="27">
        <f t="shared" si="13"/>
        <v>1469.0341916898842</v>
      </c>
      <c r="AS30" s="28">
        <f t="shared" si="14"/>
        <v>1507.3553005051838</v>
      </c>
      <c r="AT30" s="27"/>
      <c r="AU30" s="13">
        <v>1953</v>
      </c>
      <c r="AV30" s="19">
        <f>'FY25 Aurora Prices for SecR'!AU29-'FY25 Aurora Prices for SecR'!AF29</f>
        <v>-28.864000000000001</v>
      </c>
      <c r="AW30" s="19">
        <f>'FY25 Aurora Prices for SecR'!AV29-'FY25 Aurora Prices for SecR'!AG29</f>
        <v>-36.631</v>
      </c>
      <c r="AX30" s="19">
        <f>'FY25 Aurora Prices for SecR'!AW29-'FY25 Aurora Prices for SecR'!AH29</f>
        <v>-47.265000000000001</v>
      </c>
      <c r="AY30" s="19">
        <f>'FY25 Aurora Prices for SecR'!AX29-'FY25 Aurora Prices for SecR'!AI29</f>
        <v>-38.491</v>
      </c>
      <c r="AZ30" s="19">
        <f>'FY25 Aurora Prices for SecR'!AY29-'FY25 Aurora Prices for SecR'!AJ29</f>
        <v>-27.774000000000001</v>
      </c>
      <c r="BA30" s="19">
        <f>'FY25 Aurora Prices for SecR'!AZ29-'FY25 Aurora Prices for SecR'!AK29</f>
        <v>-31.419</v>
      </c>
      <c r="BB30" s="19">
        <f>'FY25 Aurora Prices for SecR'!BA29-'FY25 Aurora Prices for SecR'!AL29</f>
        <v>-27.29</v>
      </c>
      <c r="BC30" s="19">
        <f>'FY25 Aurora Prices for SecR'!BB29-'FY25 Aurora Prices for SecR'!AM29</f>
        <v>-16.771999999999998</v>
      </c>
      <c r="BD30" s="19">
        <f>'FY25 Aurora Prices for SecR'!BC29-'FY25 Aurora Prices for SecR'!AN29</f>
        <v>0</v>
      </c>
      <c r="BE30" s="19">
        <f>'FY25 Aurora Prices for SecR'!BD29-'FY25 Aurora Prices for SecR'!AO29</f>
        <v>-13.817</v>
      </c>
      <c r="BF30" s="19">
        <f>'FY25 Aurora Prices for SecR'!BE29-'FY25 Aurora Prices for SecR'!AP29</f>
        <v>-28.294</v>
      </c>
      <c r="BG30" s="20">
        <f>'FY25 Aurora Prices for SecR'!BF29-'FY25 Aurora Prices for SecR'!AQ29</f>
        <v>-30.521999999999998</v>
      </c>
      <c r="BI30" s="13">
        <v>1953</v>
      </c>
      <c r="BJ30" s="32">
        <f t="shared" si="27"/>
        <v>5017386.2378959348</v>
      </c>
      <c r="BK30" s="32">
        <f t="shared" si="15"/>
        <v>-10270868.248795241</v>
      </c>
      <c r="BL30" s="32">
        <f t="shared" si="16"/>
        <v>17686094.726940673</v>
      </c>
      <c r="BM30" s="32">
        <f t="shared" si="17"/>
        <v>-22489795.873992737</v>
      </c>
      <c r="BN30" s="32">
        <f t="shared" si="18"/>
        <v>-85595427.877650321</v>
      </c>
      <c r="BO30" s="32">
        <f t="shared" si="19"/>
        <v>-17972310.994352456</v>
      </c>
      <c r="BP30" s="32">
        <f t="shared" si="28"/>
        <v>5527554.9804773293</v>
      </c>
      <c r="BQ30" s="32">
        <f t="shared" si="20"/>
        <v>1927132.4795499186</v>
      </c>
      <c r="BR30" s="32">
        <f t="shared" si="21"/>
        <v>0</v>
      </c>
      <c r="BS30" s="32">
        <f t="shared" si="22"/>
        <v>-56473615.979960039</v>
      </c>
      <c r="BT30" s="32">
        <f t="shared" si="23"/>
        <v>-78096407.788588554</v>
      </c>
      <c r="BU30" s="32">
        <f t="shared" si="24"/>
        <v>-32283260.351106223</v>
      </c>
      <c r="BV30" s="33">
        <f t="shared" si="25"/>
        <v>-273023518.68958169</v>
      </c>
    </row>
    <row r="31" spans="2:74" x14ac:dyDescent="0.25">
      <c r="B31" s="13">
        <v>1954</v>
      </c>
      <c r="C31" s="27">
        <f>('FY24 Inventory_80WY v 30WY'!C31)*(1-$S$3)</f>
        <v>96.443689587388931</v>
      </c>
      <c r="D31" s="27">
        <f>('FY24 Inventory_80WY v 30WY'!D31)*(1-$S$3)</f>
        <v>783.64896506876937</v>
      </c>
      <c r="E31" s="27">
        <f>('FY24 Inventory_80WY v 30WY'!E31)*(1-$S$3)</f>
        <v>1133.9182225441457</v>
      </c>
      <c r="F31" s="27">
        <f>('FY24 Inventory_80WY v 30WY'!F31)*(1-$S$3)</f>
        <v>3520.3184652151244</v>
      </c>
      <c r="G31" s="27">
        <f>('FY24 Inventory_80WY v 30WY'!G31)*(1-$S$3)</f>
        <v>4136.260139723232</v>
      </c>
      <c r="H31" s="27">
        <f>('FY24 Inventory_80WY v 30WY'!H31)*(1-$S$3)</f>
        <v>2496.0277993719824</v>
      </c>
      <c r="I31" s="27">
        <f>('FY24 Inventory_80WY v 30WY'!I31*(1-$S$3))*15/30+('FY24 Inventory_80WY v 30WY'!J31*(1-$S$3)*15/30)</f>
        <v>1462.1959174720903</v>
      </c>
      <c r="J31" s="27">
        <f>('FY24 Inventory_80WY v 30WY'!J31)*(1-$S$3)</f>
        <v>1315.6865535566997</v>
      </c>
      <c r="K31" s="27">
        <f>('FY24 Inventory_80WY v 30WY'!K31)*(1-$S$3)</f>
        <v>3517.758741096804</v>
      </c>
      <c r="L31" s="27">
        <f>('FY24 Inventory_80WY v 30WY'!L31)*(1-$S$3)</f>
        <v>4351.4550359256282</v>
      </c>
      <c r="M31" s="27">
        <f>('FY24 Inventory_80WY v 30WY'!M31)*(1-$S$3)</f>
        <v>5020.2825677355077</v>
      </c>
      <c r="N31" s="27">
        <f>('FY24 Inventory_80WY v 30WY'!N31)*(1-$S$3)</f>
        <v>3535.8691584357452</v>
      </c>
      <c r="O31" s="28">
        <f t="shared" si="2"/>
        <v>2604.6197824887331</v>
      </c>
      <c r="Q31" s="13">
        <v>1954</v>
      </c>
      <c r="R31" s="27"/>
      <c r="S31" s="27"/>
      <c r="T31" s="27"/>
      <c r="U31" s="27"/>
      <c r="V31" s="27"/>
      <c r="W31" s="27"/>
      <c r="X31" s="27"/>
      <c r="Y31" s="27"/>
      <c r="Z31" s="27"/>
      <c r="AA31" s="27"/>
      <c r="AB31" s="27"/>
      <c r="AC31" s="27"/>
      <c r="AD31" s="28"/>
      <c r="AF31" s="13">
        <v>1954</v>
      </c>
      <c r="AG31" s="27">
        <f t="shared" si="3"/>
        <v>96.443689587388931</v>
      </c>
      <c r="AH31" s="27">
        <f t="shared" si="4"/>
        <v>783.64896506876937</v>
      </c>
      <c r="AI31" s="27">
        <f t="shared" si="5"/>
        <v>1133.9182225441457</v>
      </c>
      <c r="AJ31" s="27">
        <f t="shared" si="6"/>
        <v>3520.3184652151244</v>
      </c>
      <c r="AK31" s="27">
        <f t="shared" si="26"/>
        <v>4136.260139723232</v>
      </c>
      <c r="AL31" s="27">
        <f t="shared" si="7"/>
        <v>2496.0277993719824</v>
      </c>
      <c r="AM31" s="27">
        <f t="shared" si="8"/>
        <v>1462.1959174720903</v>
      </c>
      <c r="AN31" s="27">
        <f t="shared" si="9"/>
        <v>1315.6865535566997</v>
      </c>
      <c r="AO31" s="27">
        <f t="shared" si="10"/>
        <v>3517.758741096804</v>
      </c>
      <c r="AP31" s="27">
        <f t="shared" si="11"/>
        <v>4351.4550359256282</v>
      </c>
      <c r="AQ31" s="27">
        <f t="shared" si="12"/>
        <v>5020.2825677355077</v>
      </c>
      <c r="AR31" s="27">
        <f t="shared" si="13"/>
        <v>3535.8691584357452</v>
      </c>
      <c r="AS31" s="28">
        <f t="shared" si="14"/>
        <v>2604.6197824887331</v>
      </c>
      <c r="AT31" s="27"/>
      <c r="AU31" s="13">
        <v>1954</v>
      </c>
      <c r="AV31" s="19">
        <f>'FY25 Aurora Prices for SecR'!AU30-'FY25 Aurora Prices for SecR'!AF30</f>
        <v>-22.831</v>
      </c>
      <c r="AW31" s="19">
        <f>'FY25 Aurora Prices for SecR'!AV30-'FY25 Aurora Prices for SecR'!AG30</f>
        <v>-30.181000000000001</v>
      </c>
      <c r="AX31" s="19">
        <f>'FY25 Aurora Prices for SecR'!AW30-'FY25 Aurora Prices for SecR'!AH30</f>
        <v>-37.905000000000001</v>
      </c>
      <c r="AY31" s="19">
        <f>'FY25 Aurora Prices for SecR'!AX30-'FY25 Aurora Prices for SecR'!AI30</f>
        <v>-21.795999999999999</v>
      </c>
      <c r="AZ31" s="19">
        <f>'FY25 Aurora Prices for SecR'!AY30-'FY25 Aurora Prices for SecR'!AJ30</f>
        <v>-28.122</v>
      </c>
      <c r="BA31" s="19">
        <f>'FY25 Aurora Prices for SecR'!AZ30-'FY25 Aurora Prices for SecR'!AK30</f>
        <v>-26.725999999999999</v>
      </c>
      <c r="BB31" s="19">
        <f>'FY25 Aurora Prices for SecR'!BA30-'FY25 Aurora Prices for SecR'!AL30</f>
        <v>-10.727</v>
      </c>
      <c r="BC31" s="19">
        <f>'FY25 Aurora Prices for SecR'!BB30-'FY25 Aurora Prices for SecR'!AM30</f>
        <v>-7.7110000000000003</v>
      </c>
      <c r="BD31" s="19">
        <f>'FY25 Aurora Prices for SecR'!BC30-'FY25 Aurora Prices for SecR'!AN30</f>
        <v>0</v>
      </c>
      <c r="BE31" s="19">
        <f>'FY25 Aurora Prices for SecR'!BD30-'FY25 Aurora Prices for SecR'!AO30</f>
        <v>0</v>
      </c>
      <c r="BF31" s="19">
        <f>'FY25 Aurora Prices for SecR'!BE30-'FY25 Aurora Prices for SecR'!AP30</f>
        <v>-17.739000000000001</v>
      </c>
      <c r="BG31" s="20">
        <f>'FY25 Aurora Prices for SecR'!BF30-'FY25 Aurora Prices for SecR'!AQ30</f>
        <v>-25.155000000000001</v>
      </c>
      <c r="BI31" s="13">
        <v>1954</v>
      </c>
      <c r="BJ31" s="32">
        <f t="shared" si="27"/>
        <v>-1638217.9724654395</v>
      </c>
      <c r="BK31" s="32">
        <f t="shared" si="15"/>
        <v>-17052594.088027921</v>
      </c>
      <c r="BL31" s="32">
        <f t="shared" si="16"/>
        <v>-31977990.647798669</v>
      </c>
      <c r="BM31" s="32">
        <f t="shared" si="17"/>
        <v>-57086272.783264667</v>
      </c>
      <c r="BN31" s="32">
        <f t="shared" si="18"/>
        <v>-78166977.940327406</v>
      </c>
      <c r="BO31" s="32">
        <f t="shared" si="19"/>
        <v>-49564667.351749592</v>
      </c>
      <c r="BP31" s="32">
        <f t="shared" si="28"/>
        <v>-11293182.436840642</v>
      </c>
      <c r="BQ31" s="32">
        <f t="shared" si="20"/>
        <v>-7548072.7067699302</v>
      </c>
      <c r="BR31" s="32">
        <f t="shared" si="21"/>
        <v>0</v>
      </c>
      <c r="BS31" s="32">
        <f t="shared" si="22"/>
        <v>0</v>
      </c>
      <c r="BT31" s="32">
        <f t="shared" si="23"/>
        <v>-66256765.596980773</v>
      </c>
      <c r="BU31" s="32">
        <f t="shared" si="24"/>
        <v>-64040247.849924847</v>
      </c>
      <c r="BV31" s="33">
        <f t="shared" si="25"/>
        <v>-384624989.37414992</v>
      </c>
    </row>
    <row r="32" spans="2:74" x14ac:dyDescent="0.25">
      <c r="B32" s="13">
        <v>1955</v>
      </c>
      <c r="C32" s="27">
        <f>('FY24 Inventory_80WY v 30WY'!C32)*(1-$S$3)</f>
        <v>576.16554123311425</v>
      </c>
      <c r="D32" s="27">
        <f>('FY24 Inventory_80WY v 30WY'!D32)*(1-$S$3)</f>
        <v>1501.7291506663987</v>
      </c>
      <c r="E32" s="27">
        <f>('FY24 Inventory_80WY v 30WY'!E32)*(1-$S$3)</f>
        <v>1060.3074268250173</v>
      </c>
      <c r="F32" s="27">
        <f>('FY24 Inventory_80WY v 30WY'!F32)*(1-$S$3)</f>
        <v>390.88304643621029</v>
      </c>
      <c r="G32" s="27">
        <f>('FY24 Inventory_80WY v 30WY'!G32)*(1-$S$3)</f>
        <v>1031.0233286865766</v>
      </c>
      <c r="H32" s="27">
        <f>('FY24 Inventory_80WY v 30WY'!H32)*(1-$S$3)</f>
        <v>-429.21139394109196</v>
      </c>
      <c r="I32" s="27">
        <f>('FY24 Inventory_80WY v 30WY'!I32*(1-$S$3))*15/30+('FY24 Inventory_80WY v 30WY'!J32*(1-$S$3)*15/30)</f>
        <v>151.58884191996947</v>
      </c>
      <c r="J32" s="27">
        <f>('FY24 Inventory_80WY v 30WY'!J32)*(1-$S$3)</f>
        <v>-318.01072680435664</v>
      </c>
      <c r="K32" s="27">
        <f>('FY24 Inventory_80WY v 30WY'!K32)*(1-$S$3)</f>
        <v>1947.7835015818946</v>
      </c>
      <c r="L32" s="27">
        <f>('FY24 Inventory_80WY v 30WY'!L32)*(1-$S$3)</f>
        <v>4878.5861987857124</v>
      </c>
      <c r="M32" s="27">
        <f>('FY24 Inventory_80WY v 30WY'!M32)*(1-$S$3)</f>
        <v>5083.9264886042993</v>
      </c>
      <c r="N32" s="27">
        <f>('FY24 Inventory_80WY v 30WY'!N32)*(1-$S$3)</f>
        <v>2493.1487700699286</v>
      </c>
      <c r="O32" s="28">
        <f t="shared" si="2"/>
        <v>1535.0648246621952</v>
      </c>
      <c r="Q32" s="13">
        <v>1955</v>
      </c>
      <c r="R32" s="27"/>
      <c r="S32" s="27"/>
      <c r="T32" s="27"/>
      <c r="U32" s="27"/>
      <c r="V32" s="27"/>
      <c r="W32" s="27"/>
      <c r="X32" s="27"/>
      <c r="Y32" s="27"/>
      <c r="Z32" s="27"/>
      <c r="AA32" s="27"/>
      <c r="AB32" s="27"/>
      <c r="AC32" s="27"/>
      <c r="AD32" s="28"/>
      <c r="AF32" s="13">
        <v>1955</v>
      </c>
      <c r="AG32" s="27">
        <f t="shared" si="3"/>
        <v>576.16554123311425</v>
      </c>
      <c r="AH32" s="27">
        <f t="shared" si="4"/>
        <v>1501.7291506663987</v>
      </c>
      <c r="AI32" s="27">
        <f t="shared" si="5"/>
        <v>1060.3074268250173</v>
      </c>
      <c r="AJ32" s="27">
        <f t="shared" si="6"/>
        <v>390.88304643621029</v>
      </c>
      <c r="AK32" s="27">
        <f t="shared" si="26"/>
        <v>1031.0233286865766</v>
      </c>
      <c r="AL32" s="27">
        <f t="shared" si="7"/>
        <v>-429.21139394109196</v>
      </c>
      <c r="AM32" s="27">
        <f t="shared" si="8"/>
        <v>151.58884191996947</v>
      </c>
      <c r="AN32" s="27">
        <f t="shared" si="9"/>
        <v>-318.01072680435664</v>
      </c>
      <c r="AO32" s="27">
        <f t="shared" si="10"/>
        <v>1947.7835015818946</v>
      </c>
      <c r="AP32" s="27">
        <f t="shared" si="11"/>
        <v>4878.5861987857124</v>
      </c>
      <c r="AQ32" s="27">
        <f t="shared" si="12"/>
        <v>5083.9264886042993</v>
      </c>
      <c r="AR32" s="27">
        <f t="shared" si="13"/>
        <v>2493.1487700699286</v>
      </c>
      <c r="AS32" s="28">
        <f t="shared" si="14"/>
        <v>1535.0648246621952</v>
      </c>
      <c r="AT32" s="27"/>
      <c r="AU32" s="13">
        <v>1955</v>
      </c>
      <c r="AV32" s="19">
        <f>'FY25 Aurora Prices for SecR'!AU31-'FY25 Aurora Prices for SecR'!AF31</f>
        <v>-18.611000000000001</v>
      </c>
      <c r="AW32" s="19">
        <f>'FY25 Aurora Prices for SecR'!AV31-'FY25 Aurora Prices for SecR'!AG31</f>
        <v>-26.143000000000001</v>
      </c>
      <c r="AX32" s="19">
        <f>'FY25 Aurora Prices for SecR'!AW31-'FY25 Aurora Prices for SecR'!AH31</f>
        <v>-39.741999999999997</v>
      </c>
      <c r="AY32" s="19">
        <f>'FY25 Aurora Prices for SecR'!AX31-'FY25 Aurora Prices for SecR'!AI31</f>
        <v>-39.909999999999997</v>
      </c>
      <c r="AZ32" s="19">
        <f>'FY25 Aurora Prices for SecR'!AY31-'FY25 Aurora Prices for SecR'!AJ31</f>
        <v>-42.36</v>
      </c>
      <c r="BA32" s="19">
        <f>'FY25 Aurora Prices for SecR'!AZ31-'FY25 Aurora Prices for SecR'!AK31</f>
        <v>-42.161000000000001</v>
      </c>
      <c r="BB32" s="19">
        <f>'FY25 Aurora Prices for SecR'!BA31-'FY25 Aurora Prices for SecR'!AL31</f>
        <v>-28.792000000000002</v>
      </c>
      <c r="BC32" s="19">
        <f>'FY25 Aurora Prices for SecR'!BB31-'FY25 Aurora Prices for SecR'!AM31</f>
        <v>-22.524999999999999</v>
      </c>
      <c r="BD32" s="19">
        <f>'FY25 Aurora Prices for SecR'!BC31-'FY25 Aurora Prices for SecR'!AN31</f>
        <v>0</v>
      </c>
      <c r="BE32" s="19">
        <f>'FY25 Aurora Prices for SecR'!BD31-'FY25 Aurora Prices for SecR'!AO31</f>
        <v>-4.5670000000000002</v>
      </c>
      <c r="BF32" s="19">
        <f>'FY25 Aurora Prices for SecR'!BE31-'FY25 Aurora Prices for SecR'!AP31</f>
        <v>-28.420999999999999</v>
      </c>
      <c r="BG32" s="20">
        <f>'FY25 Aurora Prices for SecR'!BF31-'FY25 Aurora Prices for SecR'!AQ31</f>
        <v>-33.362000000000002</v>
      </c>
      <c r="BI32" s="13">
        <v>1955</v>
      </c>
      <c r="BJ32" s="32">
        <f t="shared" si="27"/>
        <v>-7977924.5645897808</v>
      </c>
      <c r="BK32" s="32">
        <f t="shared" si="15"/>
        <v>-28306247.439013466</v>
      </c>
      <c r="BL32" s="32">
        <f t="shared" si="16"/>
        <v>-31351220.891118597</v>
      </c>
      <c r="BM32" s="32">
        <f t="shared" si="17"/>
        <v>-11606505.933152249</v>
      </c>
      <c r="BN32" s="32">
        <f t="shared" si="18"/>
        <v>-29349027.592525795</v>
      </c>
      <c r="BO32" s="32">
        <f t="shared" si="19"/>
        <v>13445314.313903132</v>
      </c>
      <c r="BP32" s="32">
        <f t="shared" si="28"/>
        <v>-3142473.0743230279</v>
      </c>
      <c r="BQ32" s="32">
        <f t="shared" si="20"/>
        <v>5329414.566223491</v>
      </c>
      <c r="BR32" s="32">
        <f t="shared" si="21"/>
        <v>0</v>
      </c>
      <c r="BS32" s="32">
        <f t="shared" si="22"/>
        <v>-16576694.358371636</v>
      </c>
      <c r="BT32" s="32">
        <f t="shared" si="23"/>
        <v>-107500764.40107135</v>
      </c>
      <c r="BU32" s="32">
        <f t="shared" si="24"/>
        <v>-59887029.072292529</v>
      </c>
      <c r="BV32" s="33">
        <f t="shared" si="25"/>
        <v>-276923158.4463318</v>
      </c>
    </row>
    <row r="33" spans="2:74" x14ac:dyDescent="0.25">
      <c r="B33" s="13">
        <v>1956</v>
      </c>
      <c r="C33" s="27">
        <f>('FY24 Inventory_80WY v 30WY'!C33)*(1-$S$3)</f>
        <v>353.38982370996001</v>
      </c>
      <c r="D33" s="27">
        <f>('FY24 Inventory_80WY v 30WY'!D33)*(1-$S$3)</f>
        <v>1908.5945134104891</v>
      </c>
      <c r="E33" s="27">
        <f>('FY24 Inventory_80WY v 30WY'!E33)*(1-$S$3)</f>
        <v>3075.7560166931371</v>
      </c>
      <c r="F33" s="27">
        <f>('FY24 Inventory_80WY v 30WY'!F33)*(1-$S$3)</f>
        <v>5325.719078756415</v>
      </c>
      <c r="G33" s="27">
        <f>('FY24 Inventory_80WY v 30WY'!G33)*(1-$S$3)</f>
        <v>5032.276185192798</v>
      </c>
      <c r="H33" s="27">
        <f>('FY24 Inventory_80WY v 30WY'!H33)*(1-$S$3)</f>
        <v>3610.860459716665</v>
      </c>
      <c r="I33" s="27">
        <f>('FY24 Inventory_80WY v 30WY'!I33*(1-$S$3))*15/30+('FY24 Inventory_80WY v 30WY'!J33*(1-$S$3)*15/30)</f>
        <v>4305.6108148296416</v>
      </c>
      <c r="J33" s="27">
        <f>('FY24 Inventory_80WY v 30WY'!J33)*(1-$S$3)</f>
        <v>5410.5310604907372</v>
      </c>
      <c r="K33" s="27">
        <f>('FY24 Inventory_80WY v 30WY'!K33)*(1-$S$3)</f>
        <v>4875.3952407116267</v>
      </c>
      <c r="L33" s="27">
        <f>('FY24 Inventory_80WY v 30WY'!L33)*(1-$S$3)</f>
        <v>5307.5668446191248</v>
      </c>
      <c r="M33" s="27">
        <f>('FY24 Inventory_80WY v 30WY'!M33)*(1-$S$3)</f>
        <v>3685.340124885819</v>
      </c>
      <c r="N33" s="27">
        <f>('FY24 Inventory_80WY v 30WY'!N33)*(1-$S$3)</f>
        <v>2189.1456414438694</v>
      </c>
      <c r="O33" s="28">
        <f t="shared" si="2"/>
        <v>3750.7924860946077</v>
      </c>
      <c r="Q33" s="13">
        <v>1956</v>
      </c>
      <c r="R33" s="27"/>
      <c r="S33" s="27"/>
      <c r="T33" s="27"/>
      <c r="U33" s="27"/>
      <c r="V33" s="27"/>
      <c r="W33" s="27"/>
      <c r="X33" s="27"/>
      <c r="Y33" s="27"/>
      <c r="Z33" s="27"/>
      <c r="AA33" s="27"/>
      <c r="AB33" s="27"/>
      <c r="AC33" s="27"/>
      <c r="AD33" s="28"/>
      <c r="AF33" s="13">
        <v>1956</v>
      </c>
      <c r="AG33" s="27">
        <f t="shared" si="3"/>
        <v>353.38982370996001</v>
      </c>
      <c r="AH33" s="27">
        <f t="shared" si="4"/>
        <v>1908.5945134104891</v>
      </c>
      <c r="AI33" s="27">
        <f t="shared" si="5"/>
        <v>3075.7560166931371</v>
      </c>
      <c r="AJ33" s="27">
        <f t="shared" si="6"/>
        <v>5325.719078756415</v>
      </c>
      <c r="AK33" s="27">
        <f t="shared" si="26"/>
        <v>5032.276185192798</v>
      </c>
      <c r="AL33" s="27">
        <f t="shared" si="7"/>
        <v>3610.860459716665</v>
      </c>
      <c r="AM33" s="27">
        <f t="shared" si="8"/>
        <v>4305.6108148296416</v>
      </c>
      <c r="AN33" s="27">
        <f t="shared" si="9"/>
        <v>5410.5310604907372</v>
      </c>
      <c r="AO33" s="27">
        <f t="shared" si="10"/>
        <v>4875.3952407116267</v>
      </c>
      <c r="AP33" s="27">
        <f t="shared" si="11"/>
        <v>5307.5668446191248</v>
      </c>
      <c r="AQ33" s="27">
        <f t="shared" si="12"/>
        <v>3685.340124885819</v>
      </c>
      <c r="AR33" s="27">
        <f t="shared" si="13"/>
        <v>2189.1456414438694</v>
      </c>
      <c r="AS33" s="28">
        <f t="shared" si="14"/>
        <v>3750.7924860946077</v>
      </c>
      <c r="AT33" s="27"/>
      <c r="AU33" s="13">
        <v>1956</v>
      </c>
      <c r="AV33" s="19">
        <f>'FY25 Aurora Prices for SecR'!AU32-'FY25 Aurora Prices for SecR'!AF32</f>
        <v>-20.062000000000001</v>
      </c>
      <c r="AW33" s="19">
        <f>'FY25 Aurora Prices for SecR'!AV32-'FY25 Aurora Prices for SecR'!AG32</f>
        <v>-23.295000000000002</v>
      </c>
      <c r="AX33" s="19">
        <f>'FY25 Aurora Prices for SecR'!AW32-'FY25 Aurora Prices for SecR'!AH32</f>
        <v>-28.556000000000001</v>
      </c>
      <c r="AY33" s="19">
        <f>'FY25 Aurora Prices for SecR'!AX32-'FY25 Aurora Prices for SecR'!AI32</f>
        <v>-17.053999999999998</v>
      </c>
      <c r="AZ33" s="19">
        <f>'FY25 Aurora Prices for SecR'!AY32-'FY25 Aurora Prices for SecR'!AJ32</f>
        <v>-25.510999999999999</v>
      </c>
      <c r="BA33" s="19">
        <f>'FY25 Aurora Prices for SecR'!AZ32-'FY25 Aurora Prices for SecR'!AK32</f>
        <v>-17.46</v>
      </c>
      <c r="BB33" s="19">
        <f>'FY25 Aurora Prices for SecR'!BA32-'FY25 Aurora Prices for SecR'!AL32</f>
        <v>0</v>
      </c>
      <c r="BC33" s="19">
        <f>'FY25 Aurora Prices for SecR'!BB32-'FY25 Aurora Prices for SecR'!AM32</f>
        <v>0</v>
      </c>
      <c r="BD33" s="19">
        <f>'FY25 Aurora Prices for SecR'!BC32-'FY25 Aurora Prices for SecR'!AN32</f>
        <v>0</v>
      </c>
      <c r="BE33" s="19">
        <f>'FY25 Aurora Prices for SecR'!BD32-'FY25 Aurora Prices for SecR'!AO32</f>
        <v>-13.257</v>
      </c>
      <c r="BF33" s="19">
        <f>'FY25 Aurora Prices for SecR'!BE32-'FY25 Aurora Prices for SecR'!AP32</f>
        <v>-25.459</v>
      </c>
      <c r="BG33" s="20">
        <f>'FY25 Aurora Prices for SecR'!BF32-'FY25 Aurora Prices for SecR'!AQ32</f>
        <v>-31.305</v>
      </c>
      <c r="BI33" s="13">
        <v>1956</v>
      </c>
      <c r="BJ33" s="32">
        <f t="shared" si="27"/>
        <v>-5274741.7425922975</v>
      </c>
      <c r="BK33" s="32">
        <f t="shared" si="15"/>
        <v>-32056171.325915989</v>
      </c>
      <c r="BL33" s="32">
        <f t="shared" si="16"/>
        <v>-65346478.876640774</v>
      </c>
      <c r="BM33" s="32">
        <f t="shared" si="17"/>
        <v>-67573660.997819245</v>
      </c>
      <c r="BN33" s="32">
        <f t="shared" si="18"/>
        <v>-86270283.295024738</v>
      </c>
      <c r="BO33" s="32">
        <f t="shared" si="19"/>
        <v>-46842898.354603156</v>
      </c>
      <c r="BP33" s="32">
        <f t="shared" si="28"/>
        <v>0</v>
      </c>
      <c r="BQ33" s="32">
        <f t="shared" si="20"/>
        <v>0</v>
      </c>
      <c r="BR33" s="32">
        <f t="shared" si="21"/>
        <v>0</v>
      </c>
      <c r="BS33" s="32">
        <f t="shared" si="22"/>
        <v>-52349635.762382105</v>
      </c>
      <c r="BT33" s="32">
        <f t="shared" si="23"/>
        <v>-69805855.234164238</v>
      </c>
      <c r="BU33" s="32">
        <f t="shared" si="24"/>
        <v>-49342467.099888235</v>
      </c>
      <c r="BV33" s="33">
        <f t="shared" si="25"/>
        <v>-474862192.68903077</v>
      </c>
    </row>
    <row r="34" spans="2:74" x14ac:dyDescent="0.25">
      <c r="B34" s="13">
        <v>1957</v>
      </c>
      <c r="C34" s="27">
        <f>('FY24 Inventory_80WY v 30WY'!C34)*(1-$S$3)</f>
        <v>370.94665850360053</v>
      </c>
      <c r="D34" s="27">
        <f>('FY24 Inventory_80WY v 30WY'!D34)*(1-$S$3)</f>
        <v>698.23412590567614</v>
      </c>
      <c r="E34" s="27">
        <f>('FY24 Inventory_80WY v 30WY'!E34)*(1-$S$3)</f>
        <v>1190.2493080859722</v>
      </c>
      <c r="F34" s="27">
        <f>('FY24 Inventory_80WY v 30WY'!F34)*(1-$S$3)</f>
        <v>1682.4467117534557</v>
      </c>
      <c r="G34" s="27">
        <f>('FY24 Inventory_80WY v 30WY'!G34)*(1-$S$3)</f>
        <v>1387.7051075836844</v>
      </c>
      <c r="H34" s="27">
        <f>('FY24 Inventory_80WY v 30WY'!H34)*(1-$S$3)</f>
        <v>2078.2670183729115</v>
      </c>
      <c r="I34" s="27">
        <f>('FY24 Inventory_80WY v 30WY'!I34*(1-$S$3))*15/30+('FY24 Inventory_80WY v 30WY'!J34*(1-$S$3)*15/30)</f>
        <v>2632.1184709047557</v>
      </c>
      <c r="J34" s="27">
        <f>('FY24 Inventory_80WY v 30WY'!J34)*(1-$S$3)</f>
        <v>1723.630263716452</v>
      </c>
      <c r="K34" s="27">
        <f>('FY24 Inventory_80WY v 30WY'!K34)*(1-$S$3)</f>
        <v>5244.0654643009075</v>
      </c>
      <c r="L34" s="27">
        <f>('FY24 Inventory_80WY v 30WY'!L34)*(1-$S$3)</f>
        <v>5210.0770386882787</v>
      </c>
      <c r="M34" s="27">
        <f>('FY24 Inventory_80WY v 30WY'!M34)*(1-$S$3)</f>
        <v>1658.7465966055465</v>
      </c>
      <c r="N34" s="27">
        <f>('FY24 Inventory_80WY v 30WY'!N34)*(1-$S$3)</f>
        <v>1254.4848995506898</v>
      </c>
      <c r="O34" s="28">
        <f t="shared" si="2"/>
        <v>2095.9194573402669</v>
      </c>
      <c r="Q34" s="13">
        <v>1957</v>
      </c>
      <c r="R34" s="27"/>
      <c r="S34" s="27"/>
      <c r="T34" s="27"/>
      <c r="U34" s="27"/>
      <c r="V34" s="27"/>
      <c r="W34" s="27"/>
      <c r="X34" s="27"/>
      <c r="Y34" s="27"/>
      <c r="Z34" s="27"/>
      <c r="AA34" s="27"/>
      <c r="AB34" s="27"/>
      <c r="AC34" s="27"/>
      <c r="AD34" s="28"/>
      <c r="AF34" s="13">
        <v>1957</v>
      </c>
      <c r="AG34" s="27">
        <f t="shared" si="3"/>
        <v>370.94665850360053</v>
      </c>
      <c r="AH34" s="27">
        <f t="shared" si="4"/>
        <v>698.23412590567614</v>
      </c>
      <c r="AI34" s="27">
        <f t="shared" si="5"/>
        <v>1190.2493080859722</v>
      </c>
      <c r="AJ34" s="27">
        <f t="shared" si="6"/>
        <v>1682.4467117534557</v>
      </c>
      <c r="AK34" s="27">
        <f t="shared" si="26"/>
        <v>1387.7051075836844</v>
      </c>
      <c r="AL34" s="27">
        <f t="shared" si="7"/>
        <v>2078.2670183729115</v>
      </c>
      <c r="AM34" s="27">
        <f t="shared" si="8"/>
        <v>2632.1184709047557</v>
      </c>
      <c r="AN34" s="27">
        <f t="shared" si="9"/>
        <v>1723.630263716452</v>
      </c>
      <c r="AO34" s="27">
        <f t="shared" si="10"/>
        <v>5244.0654643009075</v>
      </c>
      <c r="AP34" s="27">
        <f t="shared" si="11"/>
        <v>5210.0770386882787</v>
      </c>
      <c r="AQ34" s="27">
        <f t="shared" si="12"/>
        <v>1658.7465966055465</v>
      </c>
      <c r="AR34" s="27">
        <f t="shared" si="13"/>
        <v>1254.4848995506898</v>
      </c>
      <c r="AS34" s="28">
        <f t="shared" si="14"/>
        <v>2095.9194573402669</v>
      </c>
      <c r="AT34" s="27"/>
      <c r="AU34" s="13">
        <v>1957</v>
      </c>
      <c r="AV34" s="19">
        <f>'FY25 Aurora Prices for SecR'!AU33-'FY25 Aurora Prices for SecR'!AF33</f>
        <v>-20.846</v>
      </c>
      <c r="AW34" s="19">
        <f>'FY25 Aurora Prices for SecR'!AV33-'FY25 Aurora Prices for SecR'!AG33</f>
        <v>-31.495999999999999</v>
      </c>
      <c r="AX34" s="19">
        <f>'FY25 Aurora Prices for SecR'!AW33-'FY25 Aurora Prices for SecR'!AH33</f>
        <v>-38.505000000000003</v>
      </c>
      <c r="AY34" s="19">
        <f>'FY25 Aurora Prices for SecR'!AX33-'FY25 Aurora Prices for SecR'!AI33</f>
        <v>-36.186</v>
      </c>
      <c r="AZ34" s="19">
        <f>'FY25 Aurora Prices for SecR'!AY33-'FY25 Aurora Prices for SecR'!AJ33</f>
        <v>-38.747</v>
      </c>
      <c r="BA34" s="19">
        <f>'FY25 Aurora Prices for SecR'!AZ33-'FY25 Aurora Prices for SecR'!AK33</f>
        <v>-34.585999999999999</v>
      </c>
      <c r="BB34" s="19">
        <f>'FY25 Aurora Prices for SecR'!BA33-'FY25 Aurora Prices for SecR'!AL33</f>
        <v>-12.884</v>
      </c>
      <c r="BC34" s="19">
        <f>'FY25 Aurora Prices for SecR'!BB33-'FY25 Aurora Prices for SecR'!AM33</f>
        <v>0</v>
      </c>
      <c r="BD34" s="19">
        <f>'FY25 Aurora Prices for SecR'!BC33-'FY25 Aurora Prices for SecR'!AN33</f>
        <v>0</v>
      </c>
      <c r="BE34" s="19">
        <f>'FY25 Aurora Prices for SecR'!BD33-'FY25 Aurora Prices for SecR'!AO33</f>
        <v>-28.584</v>
      </c>
      <c r="BF34" s="19">
        <f>'FY25 Aurora Prices for SecR'!BE33-'FY25 Aurora Prices for SecR'!AP33</f>
        <v>-38.119999999999997</v>
      </c>
      <c r="BG34" s="20">
        <f>'FY25 Aurora Prices for SecR'!BF33-'FY25 Aurora Prices for SecR'!AQ33</f>
        <v>-34.218000000000004</v>
      </c>
      <c r="BI34" s="13">
        <v>1957</v>
      </c>
      <c r="BJ34" s="32">
        <f t="shared" si="27"/>
        <v>-5753169.0081155458</v>
      </c>
      <c r="BK34" s="32">
        <f t="shared" si="15"/>
        <v>-15855930.643287651</v>
      </c>
      <c r="BL34" s="32">
        <f t="shared" si="16"/>
        <v>-34097928.908240668</v>
      </c>
      <c r="BM34" s="32">
        <f t="shared" si="17"/>
        <v>-45295476.433363847</v>
      </c>
      <c r="BN34" s="32">
        <f t="shared" si="18"/>
        <v>-36133043.387982257</v>
      </c>
      <c r="BO34" s="32">
        <f t="shared" si="19"/>
        <v>-53406054.721402019</v>
      </c>
      <c r="BP34" s="32">
        <f t="shared" si="28"/>
        <v>-24416794.352978546</v>
      </c>
      <c r="BQ34" s="32">
        <f t="shared" si="20"/>
        <v>0</v>
      </c>
      <c r="BR34" s="32">
        <f t="shared" si="21"/>
        <v>0</v>
      </c>
      <c r="BS34" s="32">
        <f t="shared" si="22"/>
        <v>-110800082.50295612</v>
      </c>
      <c r="BT34" s="32">
        <f t="shared" si="23"/>
        <v>-47044176.675376944</v>
      </c>
      <c r="BU34" s="32">
        <f t="shared" si="24"/>
        <v>-30906694.290834364</v>
      </c>
      <c r="BV34" s="33">
        <f t="shared" si="25"/>
        <v>-403709350.92453802</v>
      </c>
    </row>
    <row r="35" spans="2:74" x14ac:dyDescent="0.25">
      <c r="B35" s="13">
        <v>1958</v>
      </c>
      <c r="C35" s="27">
        <f>('FY24 Inventory_80WY v 30WY'!C35)*(1-$S$3)</f>
        <v>-182.97889153448898</v>
      </c>
      <c r="D35" s="27">
        <f>('FY24 Inventory_80WY v 30WY'!D35)*(1-$S$3)</f>
        <v>277.10390472962206</v>
      </c>
      <c r="E35" s="27">
        <f>('FY24 Inventory_80WY v 30WY'!E35)*(1-$S$3)</f>
        <v>16.496470422507297</v>
      </c>
      <c r="F35" s="27">
        <f>('FY24 Inventory_80WY v 30WY'!F35)*(1-$S$3)</f>
        <v>2569.1544512280875</v>
      </c>
      <c r="G35" s="27">
        <f>('FY24 Inventory_80WY v 30WY'!G35)*(1-$S$3)</f>
        <v>3130.7671596650944</v>
      </c>
      <c r="H35" s="27">
        <f>('FY24 Inventory_80WY v 30WY'!H35)*(1-$S$3)</f>
        <v>1645.1029670894955</v>
      </c>
      <c r="I35" s="27">
        <f>('FY24 Inventory_80WY v 30WY'!I35*(1-$S$3))*15/30+('FY24 Inventory_80WY v 30WY'!J35*(1-$S$3)*15/30)</f>
        <v>1295.9364091612056</v>
      </c>
      <c r="J35" s="27">
        <f>('FY24 Inventory_80WY v 30WY'!J35)*(1-$S$3)</f>
        <v>2042.8460452107595</v>
      </c>
      <c r="K35" s="27">
        <f>('FY24 Inventory_80WY v 30WY'!K35)*(1-$S$3)</f>
        <v>4469.7264712075212</v>
      </c>
      <c r="L35" s="27">
        <f>('FY24 Inventory_80WY v 30WY'!L35)*(1-$S$3)</f>
        <v>4259.6378213140242</v>
      </c>
      <c r="M35" s="27">
        <f>('FY24 Inventory_80WY v 30WY'!M35)*(1-$S$3)</f>
        <v>1258.3135725229863</v>
      </c>
      <c r="N35" s="27">
        <f>('FY24 Inventory_80WY v 30WY'!N35)*(1-$S$3)</f>
        <v>1031.8644694538432</v>
      </c>
      <c r="O35" s="28">
        <f t="shared" si="2"/>
        <v>1807.4223662194827</v>
      </c>
      <c r="Q35" s="13">
        <v>1958</v>
      </c>
      <c r="R35" s="27"/>
      <c r="S35" s="27"/>
      <c r="T35" s="27"/>
      <c r="U35" s="27"/>
      <c r="V35" s="27"/>
      <c r="W35" s="27"/>
      <c r="X35" s="27"/>
      <c r="Y35" s="27"/>
      <c r="Z35" s="27"/>
      <c r="AA35" s="27"/>
      <c r="AB35" s="27"/>
      <c r="AC35" s="27"/>
      <c r="AD35" s="28"/>
      <c r="AF35" s="13">
        <v>1958</v>
      </c>
      <c r="AG35" s="27">
        <f t="shared" si="3"/>
        <v>-182.97889153448898</v>
      </c>
      <c r="AH35" s="27">
        <f t="shared" si="4"/>
        <v>277.10390472962206</v>
      </c>
      <c r="AI35" s="27">
        <f t="shared" si="5"/>
        <v>16.496470422507297</v>
      </c>
      <c r="AJ35" s="27">
        <f t="shared" si="6"/>
        <v>2569.1544512280875</v>
      </c>
      <c r="AK35" s="27">
        <f t="shared" si="26"/>
        <v>3130.7671596650944</v>
      </c>
      <c r="AL35" s="27">
        <f t="shared" si="7"/>
        <v>1645.1029670894955</v>
      </c>
      <c r="AM35" s="27">
        <f t="shared" si="8"/>
        <v>1295.9364091612056</v>
      </c>
      <c r="AN35" s="27">
        <f t="shared" si="9"/>
        <v>2042.8460452107595</v>
      </c>
      <c r="AO35" s="27">
        <f t="shared" si="10"/>
        <v>4469.7264712075212</v>
      </c>
      <c r="AP35" s="27">
        <f t="shared" si="11"/>
        <v>4259.6378213140242</v>
      </c>
      <c r="AQ35" s="27">
        <f t="shared" si="12"/>
        <v>1258.3135725229863</v>
      </c>
      <c r="AR35" s="27">
        <f t="shared" si="13"/>
        <v>1031.8644694538432</v>
      </c>
      <c r="AS35" s="28">
        <f t="shared" si="14"/>
        <v>1807.4223662194827</v>
      </c>
      <c r="AT35" s="27"/>
      <c r="AU35" s="13">
        <v>1958</v>
      </c>
      <c r="AV35" s="19">
        <f>'FY25 Aurora Prices for SecR'!AU34-'FY25 Aurora Prices for SecR'!AF34</f>
        <v>-25.838000000000001</v>
      </c>
      <c r="AW35" s="19">
        <f>'FY25 Aurora Prices for SecR'!AV34-'FY25 Aurora Prices for SecR'!AG34</f>
        <v>-32.195999999999998</v>
      </c>
      <c r="AX35" s="19">
        <f>'FY25 Aurora Prices for SecR'!AW34-'FY25 Aurora Prices for SecR'!AH34</f>
        <v>-40.953000000000003</v>
      </c>
      <c r="AY35" s="19">
        <f>'FY25 Aurora Prices for SecR'!AX34-'FY25 Aurora Prices for SecR'!AI34</f>
        <v>-27.596</v>
      </c>
      <c r="AZ35" s="19">
        <f>'FY25 Aurora Prices for SecR'!AY34-'FY25 Aurora Prices for SecR'!AJ34</f>
        <v>-34.289000000000001</v>
      </c>
      <c r="BA35" s="19">
        <f>'FY25 Aurora Prices for SecR'!AZ34-'FY25 Aurora Prices for SecR'!AK34</f>
        <v>-31.32</v>
      </c>
      <c r="BB35" s="19">
        <f>'FY25 Aurora Prices for SecR'!BA34-'FY25 Aurora Prices for SecR'!AL34</f>
        <v>-16.228000000000002</v>
      </c>
      <c r="BC35" s="19">
        <f>'FY25 Aurora Prices for SecR'!BB34-'FY25 Aurora Prices for SecR'!AM34</f>
        <v>-4.2709999999999999</v>
      </c>
      <c r="BD35" s="19">
        <f>'FY25 Aurora Prices for SecR'!BC34-'FY25 Aurora Prices for SecR'!AN34</f>
        <v>-1.7450000000000001</v>
      </c>
      <c r="BE35" s="19">
        <f>'FY25 Aurora Prices for SecR'!BD34-'FY25 Aurora Prices for SecR'!AO34</f>
        <v>-28.207000000000001</v>
      </c>
      <c r="BF35" s="19">
        <f>'FY25 Aurora Prices for SecR'!BE34-'FY25 Aurora Prices for SecR'!AP34</f>
        <v>-34.460999999999999</v>
      </c>
      <c r="BG35" s="20">
        <f>'FY25 Aurora Prices for SecR'!BF34-'FY25 Aurora Prices for SecR'!AQ34</f>
        <v>-33.756999999999998</v>
      </c>
      <c r="BI35" s="13">
        <v>1958</v>
      </c>
      <c r="BJ35" s="32">
        <f t="shared" si="27"/>
        <v>3517489.5980042857</v>
      </c>
      <c r="BK35" s="32">
        <f t="shared" si="15"/>
        <v>-6432500.505322611</v>
      </c>
      <c r="BL35" s="32">
        <f t="shared" si="16"/>
        <v>-502631.48519042839</v>
      </c>
      <c r="BM35" s="32">
        <f t="shared" si="17"/>
        <v>-52748399.359651186</v>
      </c>
      <c r="BN35" s="32">
        <f t="shared" si="18"/>
        <v>-72139788.092572317</v>
      </c>
      <c r="BO35" s="32">
        <f t="shared" si="19"/>
        <v>-38282796.322427548</v>
      </c>
      <c r="BP35" s="32">
        <f t="shared" si="28"/>
        <v>-15141928.354464993</v>
      </c>
      <c r="BQ35" s="32">
        <f t="shared" si="20"/>
        <v>-6491396.6215667939</v>
      </c>
      <c r="BR35" s="32">
        <f t="shared" si="21"/>
        <v>-5615764.3384251297</v>
      </c>
      <c r="BS35" s="32">
        <f t="shared" si="22"/>
        <v>-89392793.395198673</v>
      </c>
      <c r="BT35" s="32">
        <f t="shared" si="23"/>
        <v>-32261881.552899685</v>
      </c>
      <c r="BU35" s="32">
        <f t="shared" si="24"/>
        <v>-25079507.204654433</v>
      </c>
      <c r="BV35" s="33">
        <f t="shared" si="25"/>
        <v>-340571897.63436955</v>
      </c>
    </row>
    <row r="36" spans="2:74" x14ac:dyDescent="0.25">
      <c r="B36" s="13">
        <v>1959</v>
      </c>
      <c r="C36" s="27">
        <f>('FY24 Inventory_80WY v 30WY'!C36)*(1-$S$3)</f>
        <v>-43.857923740704429</v>
      </c>
      <c r="D36" s="27">
        <f>('FY24 Inventory_80WY v 30WY'!D36)*(1-$S$3)</f>
        <v>1361.4531340991014</v>
      </c>
      <c r="E36" s="27">
        <f>('FY24 Inventory_80WY v 30WY'!E36)*(1-$S$3)</f>
        <v>2488.6463501004569</v>
      </c>
      <c r="F36" s="27">
        <f>('FY24 Inventory_80WY v 30WY'!F36)*(1-$S$3)</f>
        <v>4605.2744524892323</v>
      </c>
      <c r="G36" s="27">
        <f>('FY24 Inventory_80WY v 30WY'!G36)*(1-$S$3)</f>
        <v>5028.5191718101469</v>
      </c>
      <c r="H36" s="27">
        <f>('FY24 Inventory_80WY v 30WY'!H36)*(1-$S$3)</f>
        <v>2603.2741530545304</v>
      </c>
      <c r="I36" s="27">
        <f>('FY24 Inventory_80WY v 30WY'!I36*(1-$S$3))*15/30+('FY24 Inventory_80WY v 30WY'!J36*(1-$S$3)*15/30)</f>
        <v>1855.3170348323424</v>
      </c>
      <c r="J36" s="27">
        <f>('FY24 Inventory_80WY v 30WY'!J36)*(1-$S$3)</f>
        <v>1660.9187393081065</v>
      </c>
      <c r="K36" s="27">
        <f>('FY24 Inventory_80WY v 30WY'!K36)*(1-$S$3)</f>
        <v>2515.1633935361483</v>
      </c>
      <c r="L36" s="27">
        <f>('FY24 Inventory_80WY v 30WY'!L36)*(1-$S$3)</f>
        <v>4503.9214529018263</v>
      </c>
      <c r="M36" s="27">
        <f>('FY24 Inventory_80WY v 30WY'!M36)*(1-$S$3)</f>
        <v>4193.6151743671981</v>
      </c>
      <c r="N36" s="27">
        <f>('FY24 Inventory_80WY v 30WY'!N36)*(1-$S$3)</f>
        <v>2236.81401807475</v>
      </c>
      <c r="O36" s="28">
        <f t="shared" si="2"/>
        <v>2740.2048932531447</v>
      </c>
      <c r="Q36" s="13">
        <v>1959</v>
      </c>
      <c r="R36" s="27"/>
      <c r="S36" s="27"/>
      <c r="T36" s="27"/>
      <c r="U36" s="27"/>
      <c r="V36" s="27"/>
      <c r="W36" s="27"/>
      <c r="X36" s="27"/>
      <c r="Y36" s="27"/>
      <c r="Z36" s="27"/>
      <c r="AA36" s="27"/>
      <c r="AB36" s="27"/>
      <c r="AC36" s="27"/>
      <c r="AD36" s="28"/>
      <c r="AF36" s="13">
        <v>1959</v>
      </c>
      <c r="AG36" s="27">
        <f t="shared" si="3"/>
        <v>-43.857923740704429</v>
      </c>
      <c r="AH36" s="27">
        <f t="shared" si="4"/>
        <v>1361.4531340991014</v>
      </c>
      <c r="AI36" s="27">
        <f t="shared" si="5"/>
        <v>2488.6463501004569</v>
      </c>
      <c r="AJ36" s="27">
        <f t="shared" si="6"/>
        <v>4605.2744524892323</v>
      </c>
      <c r="AK36" s="27">
        <f t="shared" si="26"/>
        <v>5028.5191718101469</v>
      </c>
      <c r="AL36" s="27">
        <f t="shared" si="7"/>
        <v>2603.2741530545304</v>
      </c>
      <c r="AM36" s="27">
        <f t="shared" si="8"/>
        <v>1855.3170348323424</v>
      </c>
      <c r="AN36" s="27">
        <f t="shared" si="9"/>
        <v>1660.9187393081065</v>
      </c>
      <c r="AO36" s="27">
        <f t="shared" si="10"/>
        <v>2515.1633935361483</v>
      </c>
      <c r="AP36" s="27">
        <f t="shared" si="11"/>
        <v>4503.9214529018263</v>
      </c>
      <c r="AQ36" s="27">
        <f t="shared" si="12"/>
        <v>4193.6151743671981</v>
      </c>
      <c r="AR36" s="27">
        <f t="shared" si="13"/>
        <v>2236.81401807475</v>
      </c>
      <c r="AS36" s="28">
        <f t="shared" si="14"/>
        <v>2740.2048932531447</v>
      </c>
      <c r="AT36" s="27"/>
      <c r="AU36" s="13">
        <v>1959</v>
      </c>
      <c r="AV36" s="19">
        <f>'FY25 Aurora Prices for SecR'!AU35-'FY25 Aurora Prices for SecR'!AF35</f>
        <v>-26.937999999999999</v>
      </c>
      <c r="AW36" s="19">
        <f>'FY25 Aurora Prices for SecR'!AV35-'FY25 Aurora Prices for SecR'!AG35</f>
        <v>-27.053000000000001</v>
      </c>
      <c r="AX36" s="19">
        <f>'FY25 Aurora Prices for SecR'!AW35-'FY25 Aurora Prices for SecR'!AH35</f>
        <v>-31.172000000000001</v>
      </c>
      <c r="AY36" s="19">
        <f>'FY25 Aurora Prices for SecR'!AX35-'FY25 Aurora Prices for SecR'!AI35</f>
        <v>-18.111999999999998</v>
      </c>
      <c r="AZ36" s="19">
        <f>'FY25 Aurora Prices for SecR'!AY35-'FY25 Aurora Prices for SecR'!AJ35</f>
        <v>-23.802</v>
      </c>
      <c r="BA36" s="19">
        <f>'FY25 Aurora Prices for SecR'!AZ35-'FY25 Aurora Prices for SecR'!AK35</f>
        <v>-29.064</v>
      </c>
      <c r="BB36" s="19">
        <f>'FY25 Aurora Prices for SecR'!BA35-'FY25 Aurora Prices for SecR'!AL35</f>
        <v>-12.098000000000001</v>
      </c>
      <c r="BC36" s="19">
        <f>'FY25 Aurora Prices for SecR'!BB35-'FY25 Aurora Prices for SecR'!AM35</f>
        <v>-15.891999999999999</v>
      </c>
      <c r="BD36" s="19">
        <f>'FY25 Aurora Prices for SecR'!BC35-'FY25 Aurora Prices for SecR'!AN35</f>
        <v>0</v>
      </c>
      <c r="BE36" s="19">
        <f>'FY25 Aurora Prices for SecR'!BD35-'FY25 Aurora Prices for SecR'!AO35</f>
        <v>-11.273999999999999</v>
      </c>
      <c r="BF36" s="19">
        <f>'FY25 Aurora Prices for SecR'!BE35-'FY25 Aurora Prices for SecR'!AP35</f>
        <v>-23.663</v>
      </c>
      <c r="BG36" s="20">
        <f>'FY25 Aurora Prices for SecR'!BF35-'FY25 Aurora Prices for SecR'!AQ35</f>
        <v>-20.044</v>
      </c>
      <c r="BI36" s="13">
        <v>1959</v>
      </c>
      <c r="BJ36" s="32">
        <f t="shared" si="27"/>
        <v>878994.89379695931</v>
      </c>
      <c r="BK36" s="32">
        <f t="shared" si="15"/>
        <v>-26555433.370120537</v>
      </c>
      <c r="BL36" s="32">
        <f t="shared" si="16"/>
        <v>-57716606.514846593</v>
      </c>
      <c r="BM36" s="32">
        <f t="shared" si="17"/>
        <v>-62057583.777312815</v>
      </c>
      <c r="BN36" s="32">
        <f t="shared" si="18"/>
        <v>-80430882.556029677</v>
      </c>
      <c r="BO36" s="32">
        <f t="shared" si="19"/>
        <v>-56216539.068392016</v>
      </c>
      <c r="BP36" s="32">
        <f t="shared" si="28"/>
        <v>-16160850.35092921</v>
      </c>
      <c r="BQ36" s="32">
        <f t="shared" si="20"/>
        <v>-19638118.530182812</v>
      </c>
      <c r="BR36" s="32">
        <f t="shared" si="21"/>
        <v>0</v>
      </c>
      <c r="BS36" s="32">
        <f t="shared" si="22"/>
        <v>-37778244.582251295</v>
      </c>
      <c r="BT36" s="32">
        <f t="shared" si="23"/>
        <v>-73829735.808061957</v>
      </c>
      <c r="BU36" s="32">
        <f t="shared" si="24"/>
        <v>-32280984.128369007</v>
      </c>
      <c r="BV36" s="33">
        <f t="shared" si="25"/>
        <v>-461785983.79269904</v>
      </c>
    </row>
    <row r="37" spans="2:74" x14ac:dyDescent="0.25">
      <c r="B37" s="13">
        <v>1960</v>
      </c>
      <c r="C37" s="27">
        <f>('FY24 Inventory_80WY v 30WY'!C37)*(1-$S$3)</f>
        <v>3107.0853356319044</v>
      </c>
      <c r="D37" s="27">
        <f>('FY24 Inventory_80WY v 30WY'!D37)*(1-$S$3)</f>
        <v>2944.1740885909753</v>
      </c>
      <c r="E37" s="27">
        <f>('FY24 Inventory_80WY v 30WY'!E37)*(1-$S$3)</f>
        <v>2321.6564279796817</v>
      </c>
      <c r="F37" s="27">
        <f>('FY24 Inventory_80WY v 30WY'!F37)*(1-$S$3)</f>
        <v>2675.5715795087413</v>
      </c>
      <c r="G37" s="27">
        <f>('FY24 Inventory_80WY v 30WY'!G37)*(1-$S$3)</f>
        <v>2859.1289947424984</v>
      </c>
      <c r="H37" s="27">
        <f>('FY24 Inventory_80WY v 30WY'!H37)*(1-$S$3)</f>
        <v>1558.6331493786599</v>
      </c>
      <c r="I37" s="27">
        <f>('FY24 Inventory_80WY v 30WY'!I37*(1-$S$3))*15/30+('FY24 Inventory_80WY v 30WY'!J37*(1-$S$3)*15/30)</f>
        <v>3117.8685273367973</v>
      </c>
      <c r="J37" s="27">
        <f>('FY24 Inventory_80WY v 30WY'!J37)*(1-$S$3)</f>
        <v>2422.3082131788451</v>
      </c>
      <c r="K37" s="27">
        <f>('FY24 Inventory_80WY v 30WY'!K37)*(1-$S$3)</f>
        <v>2630.5082753844849</v>
      </c>
      <c r="L37" s="27">
        <f>('FY24 Inventory_80WY v 30WY'!L37)*(1-$S$3)</f>
        <v>3313.7337636922553</v>
      </c>
      <c r="M37" s="27">
        <f>('FY24 Inventory_80WY v 30WY'!M37)*(1-$S$3)</f>
        <v>2371.1581009666015</v>
      </c>
      <c r="N37" s="27">
        <f>('FY24 Inventory_80WY v 30WY'!N37)*(1-$S$3)</f>
        <v>1719.4376545870168</v>
      </c>
      <c r="O37" s="28">
        <f t="shared" si="2"/>
        <v>2584.513815842939</v>
      </c>
      <c r="Q37" s="13">
        <v>1960</v>
      </c>
      <c r="R37" s="27"/>
      <c r="S37" s="27"/>
      <c r="T37" s="27"/>
      <c r="U37" s="27"/>
      <c r="V37" s="27"/>
      <c r="W37" s="27"/>
      <c r="X37" s="27"/>
      <c r="Y37" s="27"/>
      <c r="Z37" s="27"/>
      <c r="AA37" s="27"/>
      <c r="AB37" s="27"/>
      <c r="AC37" s="27"/>
      <c r="AD37" s="28"/>
      <c r="AF37" s="13">
        <v>1960</v>
      </c>
      <c r="AG37" s="27">
        <f t="shared" si="3"/>
        <v>3107.0853356319044</v>
      </c>
      <c r="AH37" s="27">
        <f t="shared" si="4"/>
        <v>2944.1740885909753</v>
      </c>
      <c r="AI37" s="27">
        <f t="shared" si="5"/>
        <v>2321.6564279796817</v>
      </c>
      <c r="AJ37" s="27">
        <f t="shared" si="6"/>
        <v>2675.5715795087413</v>
      </c>
      <c r="AK37" s="27">
        <f t="shared" si="26"/>
        <v>2859.1289947424984</v>
      </c>
      <c r="AL37" s="27">
        <f t="shared" si="7"/>
        <v>1558.6331493786599</v>
      </c>
      <c r="AM37" s="27">
        <f t="shared" si="8"/>
        <v>3117.8685273367973</v>
      </c>
      <c r="AN37" s="27">
        <f t="shared" si="9"/>
        <v>2422.3082131788451</v>
      </c>
      <c r="AO37" s="27">
        <f t="shared" si="10"/>
        <v>2630.5082753844849</v>
      </c>
      <c r="AP37" s="27">
        <f t="shared" si="11"/>
        <v>3313.7337636922553</v>
      </c>
      <c r="AQ37" s="27">
        <f t="shared" si="12"/>
        <v>2371.1581009666015</v>
      </c>
      <c r="AR37" s="27">
        <f t="shared" si="13"/>
        <v>1719.4376545870168</v>
      </c>
      <c r="AS37" s="28">
        <f t="shared" si="14"/>
        <v>2584.513815842939</v>
      </c>
      <c r="AT37" s="27"/>
      <c r="AU37" s="13">
        <v>1960</v>
      </c>
      <c r="AV37" s="19">
        <f>'FY25 Aurora Prices for SecR'!AU36-'FY25 Aurora Prices for SecR'!AF36</f>
        <v>-4.6820000000000004</v>
      </c>
      <c r="AW37" s="19">
        <f>'FY25 Aurora Prices for SecR'!AV36-'FY25 Aurora Prices for SecR'!AG36</f>
        <v>-15.819000000000001</v>
      </c>
      <c r="AX37" s="19">
        <f>'FY25 Aurora Prices for SecR'!AW36-'FY25 Aurora Prices for SecR'!AH36</f>
        <v>-32.225999999999999</v>
      </c>
      <c r="AY37" s="19">
        <f>'FY25 Aurora Prices for SecR'!AX36-'FY25 Aurora Prices for SecR'!AI36</f>
        <v>-29.222000000000001</v>
      </c>
      <c r="AZ37" s="19">
        <f>'FY25 Aurora Prices for SecR'!AY36-'FY25 Aurora Prices for SecR'!AJ36</f>
        <v>-34.356999999999999</v>
      </c>
      <c r="BA37" s="19">
        <f>'FY25 Aurora Prices for SecR'!AZ36-'FY25 Aurora Prices for SecR'!AK36</f>
        <v>-32.162999999999997</v>
      </c>
      <c r="BB37" s="19">
        <f>'FY25 Aurora Prices for SecR'!BA36-'FY25 Aurora Prices for SecR'!AL36</f>
        <v>-6.2350000000000003</v>
      </c>
      <c r="BC37" s="19">
        <f>'FY25 Aurora Prices for SecR'!BB36-'FY25 Aurora Prices for SecR'!AM36</f>
        <v>-15.125</v>
      </c>
      <c r="BD37" s="19">
        <f>'FY25 Aurora Prices for SecR'!BC36-'FY25 Aurora Prices for SecR'!AN36</f>
        <v>-7.4429999999999996</v>
      </c>
      <c r="BE37" s="19">
        <f>'FY25 Aurora Prices for SecR'!BD36-'FY25 Aurora Prices for SecR'!AO36</f>
        <v>-25.221</v>
      </c>
      <c r="BF37" s="19">
        <f>'FY25 Aurora Prices for SecR'!BE36-'FY25 Aurora Prices for SecR'!AP36</f>
        <v>-35.466999999999999</v>
      </c>
      <c r="BG37" s="20">
        <f>'FY25 Aurora Prices for SecR'!BF36-'FY25 Aurora Prices for SecR'!AQ36</f>
        <v>-33.048000000000002</v>
      </c>
      <c r="BI37" s="13">
        <v>1960</v>
      </c>
      <c r="BJ37" s="32">
        <f t="shared" si="27"/>
        <v>-10823245.914822862</v>
      </c>
      <c r="BK37" s="32">
        <f t="shared" si="15"/>
        <v>-33579774.623250283</v>
      </c>
      <c r="BL37" s="32">
        <f t="shared" si="16"/>
        <v>-55664368.835766479</v>
      </c>
      <c r="BM37" s="32">
        <f t="shared" si="17"/>
        <v>-58170051.206124902</v>
      </c>
      <c r="BN37" s="32">
        <f t="shared" si="18"/>
        <v>-66011295.754231311</v>
      </c>
      <c r="BO37" s="32">
        <f t="shared" si="19"/>
        <v>-37246826.261715122</v>
      </c>
      <c r="BP37" s="32">
        <f t="shared" si="28"/>
        <v>-13996735.392920353</v>
      </c>
      <c r="BQ37" s="32">
        <f t="shared" si="20"/>
        <v>-27258234.322901543</v>
      </c>
      <c r="BR37" s="32">
        <f t="shared" si="21"/>
        <v>-14096788.627454439</v>
      </c>
      <c r="BS37" s="32">
        <f t="shared" si="22"/>
        <v>-62180305.365037285</v>
      </c>
      <c r="BT37" s="32">
        <f t="shared" si="23"/>
        <v>-62568811.089034952</v>
      </c>
      <c r="BU37" s="32">
        <f t="shared" si="24"/>
        <v>-40913262.438330054</v>
      </c>
      <c r="BV37" s="33">
        <f t="shared" si="25"/>
        <v>-482509699.83158958</v>
      </c>
    </row>
    <row r="38" spans="2:74" x14ac:dyDescent="0.25">
      <c r="B38" s="13">
        <v>1961</v>
      </c>
      <c r="C38" s="27">
        <f>('FY24 Inventory_80WY v 30WY'!C38)*(1-$S$3)</f>
        <v>67.890598222301108</v>
      </c>
      <c r="D38" s="27">
        <f>('FY24 Inventory_80WY v 30WY'!D38)*(1-$S$3)</f>
        <v>783.56513618519307</v>
      </c>
      <c r="E38" s="27">
        <f>('FY24 Inventory_80WY v 30WY'!E38)*(1-$S$3)</f>
        <v>520.38793524928644</v>
      </c>
      <c r="F38" s="27">
        <f>('FY24 Inventory_80WY v 30WY'!F38)*(1-$S$3)</f>
        <v>3135.1656143257605</v>
      </c>
      <c r="G38" s="27">
        <f>('FY24 Inventory_80WY v 30WY'!G38)*(1-$S$3)</f>
        <v>2838.824024388141</v>
      </c>
      <c r="H38" s="27">
        <f>('FY24 Inventory_80WY v 30WY'!H38)*(1-$S$3)</f>
        <v>3172.666749563904</v>
      </c>
      <c r="I38" s="27">
        <f>('FY24 Inventory_80WY v 30WY'!I38*(1-$S$3))*15/30+('FY24 Inventory_80WY v 30WY'!J38*(1-$S$3)*15/30)</f>
        <v>1523.6556824131837</v>
      </c>
      <c r="J38" s="27">
        <f>('FY24 Inventory_80WY v 30WY'!J38)*(1-$S$3)</f>
        <v>901.38098962764013</v>
      </c>
      <c r="K38" s="27">
        <f>('FY24 Inventory_80WY v 30WY'!K38)*(1-$S$3)</f>
        <v>3340.7217435389207</v>
      </c>
      <c r="L38" s="27">
        <f>('FY24 Inventory_80WY v 30WY'!L38)*(1-$S$3)</f>
        <v>5322.0518864987043</v>
      </c>
      <c r="M38" s="27">
        <f>('FY24 Inventory_80WY v 30WY'!M38)*(1-$S$3)</f>
        <v>1342.409726359459</v>
      </c>
      <c r="N38" s="27">
        <f>('FY24 Inventory_80WY v 30WY'!N38)*(1-$S$3)</f>
        <v>969.02513936793594</v>
      </c>
      <c r="O38" s="28">
        <f t="shared" si="2"/>
        <v>1989.6359351307569</v>
      </c>
      <c r="Q38" s="13">
        <v>1961</v>
      </c>
      <c r="R38" s="27"/>
      <c r="S38" s="27"/>
      <c r="T38" s="27"/>
      <c r="U38" s="27"/>
      <c r="V38" s="27"/>
      <c r="W38" s="27"/>
      <c r="X38" s="27"/>
      <c r="Y38" s="27"/>
      <c r="Z38" s="27"/>
      <c r="AA38" s="27"/>
      <c r="AB38" s="27"/>
      <c r="AC38" s="27"/>
      <c r="AD38" s="28"/>
      <c r="AF38" s="13">
        <v>1961</v>
      </c>
      <c r="AG38" s="27">
        <f t="shared" si="3"/>
        <v>67.890598222301108</v>
      </c>
      <c r="AH38" s="27">
        <f t="shared" si="4"/>
        <v>783.56513618519307</v>
      </c>
      <c r="AI38" s="27">
        <f t="shared" si="5"/>
        <v>520.38793524928644</v>
      </c>
      <c r="AJ38" s="27">
        <f t="shared" si="6"/>
        <v>3135.1656143257605</v>
      </c>
      <c r="AK38" s="27">
        <f t="shared" si="26"/>
        <v>2838.824024388141</v>
      </c>
      <c r="AL38" s="27">
        <f t="shared" si="7"/>
        <v>3172.666749563904</v>
      </c>
      <c r="AM38" s="27">
        <f t="shared" si="8"/>
        <v>1523.6556824131837</v>
      </c>
      <c r="AN38" s="27">
        <f t="shared" si="9"/>
        <v>901.38098962764013</v>
      </c>
      <c r="AO38" s="27">
        <f t="shared" si="10"/>
        <v>3340.7217435389207</v>
      </c>
      <c r="AP38" s="27">
        <f t="shared" si="11"/>
        <v>5322.0518864987043</v>
      </c>
      <c r="AQ38" s="27">
        <f t="shared" si="12"/>
        <v>1342.409726359459</v>
      </c>
      <c r="AR38" s="27">
        <f t="shared" si="13"/>
        <v>969.02513936793594</v>
      </c>
      <c r="AS38" s="28">
        <f t="shared" si="14"/>
        <v>1989.6359351307569</v>
      </c>
      <c r="AT38" s="27"/>
      <c r="AU38" s="13">
        <v>1961</v>
      </c>
      <c r="AV38" s="19">
        <f>'FY25 Aurora Prices for SecR'!AU37-'FY25 Aurora Prices for SecR'!AF37</f>
        <v>-26.794</v>
      </c>
      <c r="AW38" s="19">
        <f>'FY25 Aurora Prices for SecR'!AV37-'FY25 Aurora Prices for SecR'!AG37</f>
        <v>-28.186</v>
      </c>
      <c r="AX38" s="19">
        <f>'FY25 Aurora Prices for SecR'!AW37-'FY25 Aurora Prices for SecR'!AH37</f>
        <v>-38.999000000000002</v>
      </c>
      <c r="AY38" s="19">
        <f>'FY25 Aurora Prices for SecR'!AX37-'FY25 Aurora Prices for SecR'!AI37</f>
        <v>-26.1</v>
      </c>
      <c r="AZ38" s="19">
        <f>'FY25 Aurora Prices for SecR'!AY37-'FY25 Aurora Prices for SecR'!AJ37</f>
        <v>-35.92</v>
      </c>
      <c r="BA38" s="19">
        <f>'FY25 Aurora Prices for SecR'!AZ37-'FY25 Aurora Prices for SecR'!AK37</f>
        <v>-25.181999999999999</v>
      </c>
      <c r="BB38" s="19">
        <f>'FY25 Aurora Prices for SecR'!BA37-'FY25 Aurora Prices for SecR'!AL37</f>
        <v>-16.02</v>
      </c>
      <c r="BC38" s="19">
        <f>'FY25 Aurora Prices for SecR'!BB37-'FY25 Aurora Prices for SecR'!AM37</f>
        <v>-12.839</v>
      </c>
      <c r="BD38" s="19">
        <f>'FY25 Aurora Prices for SecR'!BC37-'FY25 Aurora Prices for SecR'!AN37</f>
        <v>0</v>
      </c>
      <c r="BE38" s="19">
        <f>'FY25 Aurora Prices for SecR'!BD37-'FY25 Aurora Prices for SecR'!AO37</f>
        <v>-30.609000000000002</v>
      </c>
      <c r="BF38" s="19">
        <f>'FY25 Aurora Prices for SecR'!BE37-'FY25 Aurora Prices for SecR'!AP37</f>
        <v>-37.808</v>
      </c>
      <c r="BG38" s="20">
        <f>'FY25 Aurora Prices for SecR'!BF37-'FY25 Aurora Prices for SecR'!AQ37</f>
        <v>-34.210999999999999</v>
      </c>
      <c r="BI38" s="13">
        <v>1961</v>
      </c>
      <c r="BJ38" s="32">
        <f t="shared" si="27"/>
        <v>-1353381.1524436418</v>
      </c>
      <c r="BK38" s="32">
        <f t="shared" si="15"/>
        <v>-15923693.755459931</v>
      </c>
      <c r="BL38" s="32">
        <f t="shared" si="16"/>
        <v>-15099189.16056947</v>
      </c>
      <c r="BM38" s="32">
        <f t="shared" si="17"/>
        <v>-60879899.96522335</v>
      </c>
      <c r="BN38" s="32">
        <f t="shared" si="18"/>
        <v>-68524215.618446812</v>
      </c>
      <c r="BO38" s="32">
        <f t="shared" si="19"/>
        <v>-59361311.907026045</v>
      </c>
      <c r="BP38" s="32">
        <f t="shared" si="28"/>
        <v>-17574454.103226624</v>
      </c>
      <c r="BQ38" s="32">
        <f t="shared" si="20"/>
        <v>-8610185.911216978</v>
      </c>
      <c r="BR38" s="32">
        <f t="shared" si="21"/>
        <v>0</v>
      </c>
      <c r="BS38" s="32">
        <f t="shared" si="22"/>
        <v>-121199598.52821611</v>
      </c>
      <c r="BT38" s="32">
        <f t="shared" si="23"/>
        <v>-37760847.239043631</v>
      </c>
      <c r="BU38" s="32">
        <f t="shared" si="24"/>
        <v>-23868949.710899848</v>
      </c>
      <c r="BV38" s="33">
        <f t="shared" si="25"/>
        <v>-430155727.05177248</v>
      </c>
    </row>
    <row r="39" spans="2:74" x14ac:dyDescent="0.25">
      <c r="B39" s="13">
        <v>1962</v>
      </c>
      <c r="C39" s="27">
        <f>('FY24 Inventory_80WY v 30WY'!C39)*(1-$S$3)</f>
        <v>-400.69164013329714</v>
      </c>
      <c r="D39" s="27">
        <f>('FY24 Inventory_80WY v 30WY'!D39)*(1-$S$3)</f>
        <v>408.90801357258289</v>
      </c>
      <c r="E39" s="27">
        <f>('FY24 Inventory_80WY v 30WY'!E39)*(1-$S$3)</f>
        <v>524.27055077133002</v>
      </c>
      <c r="F39" s="27">
        <f>('FY24 Inventory_80WY v 30WY'!F39)*(1-$S$3)</f>
        <v>1823.9910982692322</v>
      </c>
      <c r="G39" s="27">
        <f>('FY24 Inventory_80WY v 30WY'!G39)*(1-$S$3)</f>
        <v>3470.6611150959998</v>
      </c>
      <c r="H39" s="27">
        <f>('FY24 Inventory_80WY v 30WY'!H39)*(1-$S$3)</f>
        <v>121.00488616650074</v>
      </c>
      <c r="I39" s="27">
        <f>('FY24 Inventory_80WY v 30WY'!I39*(1-$S$3))*15/30+('FY24 Inventory_80WY v 30WY'!J39*(1-$S$3)*15/30)</f>
        <v>2160.5801977647134</v>
      </c>
      <c r="J39" s="27">
        <f>('FY24 Inventory_80WY v 30WY'!J39)*(1-$S$3)</f>
        <v>2852.0065479466257</v>
      </c>
      <c r="K39" s="27">
        <f>('FY24 Inventory_80WY v 30WY'!K39)*(1-$S$3)</f>
        <v>2640.7272042710447</v>
      </c>
      <c r="L39" s="27">
        <f>('FY24 Inventory_80WY v 30WY'!L39)*(1-$S$3)</f>
        <v>3186.3811235053695</v>
      </c>
      <c r="M39" s="27">
        <f>('FY24 Inventory_80WY v 30WY'!M39)*(1-$S$3)</f>
        <v>1284.1650298942309</v>
      </c>
      <c r="N39" s="27">
        <f>('FY24 Inventory_80WY v 30WY'!N39)*(1-$S$3)</f>
        <v>1422.9420521179086</v>
      </c>
      <c r="O39" s="28">
        <f t="shared" si="2"/>
        <v>1609.0690046770881</v>
      </c>
      <c r="Q39" s="13">
        <v>1962</v>
      </c>
      <c r="R39" s="27"/>
      <c r="S39" s="27"/>
      <c r="T39" s="27"/>
      <c r="U39" s="27"/>
      <c r="V39" s="27"/>
      <c r="W39" s="27"/>
      <c r="X39" s="27"/>
      <c r="Y39" s="27"/>
      <c r="Z39" s="27"/>
      <c r="AA39" s="27"/>
      <c r="AB39" s="27"/>
      <c r="AC39" s="27"/>
      <c r="AD39" s="28"/>
      <c r="AF39" s="13">
        <v>1962</v>
      </c>
      <c r="AG39" s="27">
        <f t="shared" si="3"/>
        <v>-400.69164013329714</v>
      </c>
      <c r="AH39" s="27">
        <f t="shared" si="4"/>
        <v>408.90801357258289</v>
      </c>
      <c r="AI39" s="27">
        <f t="shared" si="5"/>
        <v>524.27055077133002</v>
      </c>
      <c r="AJ39" s="27">
        <f t="shared" si="6"/>
        <v>1823.9910982692322</v>
      </c>
      <c r="AK39" s="27">
        <f t="shared" si="26"/>
        <v>3470.6611150959998</v>
      </c>
      <c r="AL39" s="27">
        <f t="shared" si="7"/>
        <v>121.00488616650074</v>
      </c>
      <c r="AM39" s="27">
        <f t="shared" si="8"/>
        <v>2160.5801977647134</v>
      </c>
      <c r="AN39" s="27">
        <f t="shared" si="9"/>
        <v>2852.0065479466257</v>
      </c>
      <c r="AO39" s="27">
        <f t="shared" si="10"/>
        <v>2640.7272042710447</v>
      </c>
      <c r="AP39" s="27">
        <f t="shared" si="11"/>
        <v>3186.3811235053695</v>
      </c>
      <c r="AQ39" s="27">
        <f t="shared" si="12"/>
        <v>1284.1650298942309</v>
      </c>
      <c r="AR39" s="27">
        <f t="shared" si="13"/>
        <v>1422.9420521179086</v>
      </c>
      <c r="AS39" s="28">
        <f t="shared" si="14"/>
        <v>1609.0690046770881</v>
      </c>
      <c r="AT39" s="27"/>
      <c r="AU39" s="13">
        <v>1962</v>
      </c>
      <c r="AV39" s="19">
        <f>'FY25 Aurora Prices for SecR'!AU38-'FY25 Aurora Prices for SecR'!AF38</f>
        <v>-29.318999999999999</v>
      </c>
      <c r="AW39" s="19">
        <f>'FY25 Aurora Prices for SecR'!AV38-'FY25 Aurora Prices for SecR'!AG38</f>
        <v>-34.326000000000001</v>
      </c>
      <c r="AX39" s="19">
        <f>'FY25 Aurora Prices for SecR'!AW38-'FY25 Aurora Prices for SecR'!AH38</f>
        <v>-42.232999999999997</v>
      </c>
      <c r="AY39" s="19">
        <f>'FY25 Aurora Prices for SecR'!AX38-'FY25 Aurora Prices for SecR'!AI38</f>
        <v>-33.143000000000001</v>
      </c>
      <c r="AZ39" s="19">
        <f>'FY25 Aurora Prices for SecR'!AY38-'FY25 Aurora Prices for SecR'!AJ38</f>
        <v>-33.725000000000001</v>
      </c>
      <c r="BA39" s="19">
        <f>'FY25 Aurora Prices for SecR'!AZ38-'FY25 Aurora Prices for SecR'!AK38</f>
        <v>-37.234999999999999</v>
      </c>
      <c r="BB39" s="19">
        <f>'FY25 Aurora Prices for SecR'!BA38-'FY25 Aurora Prices for SecR'!AL38</f>
        <v>-10.555</v>
      </c>
      <c r="BC39" s="19">
        <f>'FY25 Aurora Prices for SecR'!BB38-'FY25 Aurora Prices for SecR'!AM38</f>
        <v>-14.349</v>
      </c>
      <c r="BD39" s="19">
        <f>'FY25 Aurora Prices for SecR'!BC38-'FY25 Aurora Prices for SecR'!AN38</f>
        <v>-8.2010000000000005</v>
      </c>
      <c r="BE39" s="19">
        <f>'FY25 Aurora Prices for SecR'!BD38-'FY25 Aurora Prices for SecR'!AO38</f>
        <v>-29.451000000000001</v>
      </c>
      <c r="BF39" s="19">
        <f>'FY25 Aurora Prices for SecR'!BE38-'FY25 Aurora Prices for SecR'!AP38</f>
        <v>-32.872</v>
      </c>
      <c r="BG39" s="20">
        <f>'FY25 Aurora Prices for SecR'!BF38-'FY25 Aurora Prices for SecR'!AQ38</f>
        <v>-33.448999999999998</v>
      </c>
      <c r="BI39" s="13">
        <v>1962</v>
      </c>
      <c r="BJ39" s="32">
        <f t="shared" si="27"/>
        <v>8740421.3786186948</v>
      </c>
      <c r="BK39" s="32">
        <f t="shared" si="15"/>
        <v>-10120083.237676479</v>
      </c>
      <c r="BL39" s="32">
        <f t="shared" si="16"/>
        <v>-16473289.519019833</v>
      </c>
      <c r="BM39" s="32">
        <f t="shared" si="17"/>
        <v>-44976687.50563325</v>
      </c>
      <c r="BN39" s="32">
        <f t="shared" si="18"/>
        <v>-78656286.983643666</v>
      </c>
      <c r="BO39" s="32">
        <f t="shared" si="19"/>
        <v>-3347673.383752374</v>
      </c>
      <c r="BP39" s="32">
        <f t="shared" si="28"/>
        <v>-16419545.270932714</v>
      </c>
      <c r="BQ39" s="32">
        <f t="shared" si="20"/>
        <v>-30447040.815625682</v>
      </c>
      <c r="BR39" s="32">
        <f t="shared" si="21"/>
        <v>-15592754.737603324</v>
      </c>
      <c r="BS39" s="32">
        <f t="shared" si="22"/>
        <v>-69818530.18845734</v>
      </c>
      <c r="BT39" s="32">
        <f t="shared" si="23"/>
        <v>-31406526.209836271</v>
      </c>
      <c r="BU39" s="32">
        <f t="shared" si="24"/>
        <v>-34269111.864930183</v>
      </c>
      <c r="BV39" s="33">
        <f t="shared" si="25"/>
        <v>-342787108.33849239</v>
      </c>
    </row>
    <row r="40" spans="2:74" x14ac:dyDescent="0.25">
      <c r="B40" s="13">
        <v>1963</v>
      </c>
      <c r="C40" s="27">
        <f>('FY24 Inventory_80WY v 30WY'!C40)*(1-$S$3)</f>
        <v>332.38519266127747</v>
      </c>
      <c r="D40" s="27">
        <f>('FY24 Inventory_80WY v 30WY'!D40)*(1-$S$3)</f>
        <v>1491.7021044873422</v>
      </c>
      <c r="E40" s="27">
        <f>('FY24 Inventory_80WY v 30WY'!E40)*(1-$S$3)</f>
        <v>2149.1930902703548</v>
      </c>
      <c r="F40" s="27">
        <f>('FY24 Inventory_80WY v 30WY'!F40)*(1-$S$3)</f>
        <v>2202.4275491051176</v>
      </c>
      <c r="G40" s="27">
        <f>('FY24 Inventory_80WY v 30WY'!G40)*(1-$S$3)</f>
        <v>3597.2289761920724</v>
      </c>
      <c r="H40" s="27">
        <f>('FY24 Inventory_80WY v 30WY'!H40)*(1-$S$3)</f>
        <v>616.83602786870472</v>
      </c>
      <c r="I40" s="27">
        <f>('FY24 Inventory_80WY v 30WY'!I40*(1-$S$3))*15/30+('FY24 Inventory_80WY v 30WY'!J40*(1-$S$3)*15/30)</f>
        <v>353.01886671829135</v>
      </c>
      <c r="J40" s="27">
        <f>('FY24 Inventory_80WY v 30WY'!J40)*(1-$S$3)</f>
        <v>116.78693528374671</v>
      </c>
      <c r="K40" s="27">
        <f>('FY24 Inventory_80WY v 30WY'!K40)*(1-$S$3)</f>
        <v>2157.2834076913077</v>
      </c>
      <c r="L40" s="27">
        <f>('FY24 Inventory_80WY v 30WY'!L40)*(1-$S$3)</f>
        <v>3031.6257837876433</v>
      </c>
      <c r="M40" s="27">
        <f>('FY24 Inventory_80WY v 30WY'!M40)*(1-$S$3)</f>
        <v>2222.270120083339</v>
      </c>
      <c r="N40" s="27">
        <f>('FY24 Inventory_80WY v 30WY'!N40)*(1-$S$3)</f>
        <v>1601.5440431553536</v>
      </c>
      <c r="O40" s="28">
        <f t="shared" si="2"/>
        <v>1642.9659792301507</v>
      </c>
      <c r="Q40" s="13">
        <v>1963</v>
      </c>
      <c r="R40" s="27"/>
      <c r="S40" s="27"/>
      <c r="T40" s="27"/>
      <c r="U40" s="27"/>
      <c r="V40" s="27"/>
      <c r="W40" s="27"/>
      <c r="X40" s="27"/>
      <c r="Y40" s="27"/>
      <c r="Z40" s="27"/>
      <c r="AA40" s="27"/>
      <c r="AB40" s="27"/>
      <c r="AC40" s="27"/>
      <c r="AD40" s="28"/>
      <c r="AF40" s="13">
        <v>1963</v>
      </c>
      <c r="AG40" s="27">
        <f t="shared" si="3"/>
        <v>332.38519266127747</v>
      </c>
      <c r="AH40" s="27">
        <f t="shared" si="4"/>
        <v>1491.7021044873422</v>
      </c>
      <c r="AI40" s="27">
        <f t="shared" si="5"/>
        <v>2149.1930902703548</v>
      </c>
      <c r="AJ40" s="27">
        <f t="shared" si="6"/>
        <v>2202.4275491051176</v>
      </c>
      <c r="AK40" s="27">
        <f t="shared" si="26"/>
        <v>3597.2289761920724</v>
      </c>
      <c r="AL40" s="27">
        <f t="shared" si="7"/>
        <v>616.83602786870472</v>
      </c>
      <c r="AM40" s="27">
        <f t="shared" si="8"/>
        <v>353.01886671829135</v>
      </c>
      <c r="AN40" s="27">
        <f t="shared" si="9"/>
        <v>116.78693528374671</v>
      </c>
      <c r="AO40" s="27">
        <f t="shared" si="10"/>
        <v>2157.2834076913077</v>
      </c>
      <c r="AP40" s="27">
        <f t="shared" si="11"/>
        <v>3031.6257837876433</v>
      </c>
      <c r="AQ40" s="27">
        <f t="shared" si="12"/>
        <v>2222.270120083339</v>
      </c>
      <c r="AR40" s="27">
        <f t="shared" si="13"/>
        <v>1601.5440431553536</v>
      </c>
      <c r="AS40" s="28">
        <f t="shared" si="14"/>
        <v>1642.9659792301507</v>
      </c>
      <c r="AT40" s="27"/>
      <c r="AU40" s="13">
        <v>1963</v>
      </c>
      <c r="AV40" s="19">
        <f>'FY25 Aurora Prices for SecR'!AU39-'FY25 Aurora Prices for SecR'!AF39</f>
        <v>-22.169</v>
      </c>
      <c r="AW40" s="19">
        <f>'FY25 Aurora Prices for SecR'!AV39-'FY25 Aurora Prices for SecR'!AG39</f>
        <v>-22.544</v>
      </c>
      <c r="AX40" s="19">
        <f>'FY25 Aurora Prices for SecR'!AW39-'FY25 Aurora Prices for SecR'!AH39</f>
        <v>-29.754000000000001</v>
      </c>
      <c r="AY40" s="19">
        <f>'FY25 Aurora Prices for SecR'!AX39-'FY25 Aurora Prices for SecR'!AI39</f>
        <v>-30.138999999999999</v>
      </c>
      <c r="AZ40" s="19">
        <f>'FY25 Aurora Prices for SecR'!AY39-'FY25 Aurora Prices for SecR'!AJ39</f>
        <v>-26.779</v>
      </c>
      <c r="BA40" s="19">
        <f>'FY25 Aurora Prices for SecR'!AZ39-'FY25 Aurora Prices for SecR'!AK39</f>
        <v>-34.012</v>
      </c>
      <c r="BB40" s="19">
        <f>'FY25 Aurora Prices for SecR'!BA39-'FY25 Aurora Prices for SecR'!AL39</f>
        <v>-24.334</v>
      </c>
      <c r="BC40" s="19">
        <f>'FY25 Aurora Prices for SecR'!BB39-'FY25 Aurora Prices for SecR'!AM39</f>
        <v>-18.027000000000001</v>
      </c>
      <c r="BD40" s="19">
        <f>'FY25 Aurora Prices for SecR'!BC39-'FY25 Aurora Prices for SecR'!AN39</f>
        <v>-7.649</v>
      </c>
      <c r="BE40" s="19">
        <f>'FY25 Aurora Prices for SecR'!BD39-'FY25 Aurora Prices for SecR'!AO39</f>
        <v>-24.428999999999998</v>
      </c>
      <c r="BF40" s="19">
        <f>'FY25 Aurora Prices for SecR'!BE39-'FY25 Aurora Prices for SecR'!AP39</f>
        <v>-33.444000000000003</v>
      </c>
      <c r="BG40" s="20">
        <f>'FY25 Aurora Prices for SecR'!BF39-'FY25 Aurora Prices for SecR'!AQ39</f>
        <v>-33.201999999999998</v>
      </c>
      <c r="BI40" s="13">
        <v>1963</v>
      </c>
      <c r="BJ40" s="32">
        <f t="shared" si="27"/>
        <v>-5482273.618064248</v>
      </c>
      <c r="BK40" s="32">
        <f t="shared" si="15"/>
        <v>-24246460.147608668</v>
      </c>
      <c r="BL40" s="32">
        <f t="shared" si="16"/>
        <v>-47576635.85868068</v>
      </c>
      <c r="BM40" s="32">
        <f t="shared" si="17"/>
        <v>-49385949.143444479</v>
      </c>
      <c r="BN40" s="32">
        <f t="shared" si="18"/>
        <v>-64733890.87431673</v>
      </c>
      <c r="BO40" s="32">
        <f t="shared" si="19"/>
        <v>-15588011.446043696</v>
      </c>
      <c r="BP40" s="32">
        <f t="shared" si="28"/>
        <v>-6185059.9939604895</v>
      </c>
      <c r="BQ40" s="32">
        <f t="shared" si="20"/>
        <v>-1566356.6532759159</v>
      </c>
      <c r="BR40" s="32">
        <f t="shared" si="21"/>
        <v>-11880763.765510185</v>
      </c>
      <c r="BS40" s="32">
        <f t="shared" si="22"/>
        <v>-55100332.186478361</v>
      </c>
      <c r="BT40" s="32">
        <f t="shared" si="23"/>
        <v>-55295271.810673997</v>
      </c>
      <c r="BU40" s="32">
        <f t="shared" si="24"/>
        <v>-38285615.031007715</v>
      </c>
      <c r="BV40" s="33">
        <f t="shared" si="25"/>
        <v>-375326620.52906513</v>
      </c>
    </row>
    <row r="41" spans="2:74" x14ac:dyDescent="0.25">
      <c r="B41" s="13">
        <v>1964</v>
      </c>
      <c r="C41" s="27">
        <f>('FY24 Inventory_80WY v 30WY'!C41)*(1-$S$3)</f>
        <v>1.4264333343940643</v>
      </c>
      <c r="D41" s="27">
        <f>('FY24 Inventory_80WY v 30WY'!D41)*(1-$S$3)</f>
        <v>267.97380716427591</v>
      </c>
      <c r="E41" s="27">
        <f>('FY24 Inventory_80WY v 30WY'!E41)*(1-$S$3)</f>
        <v>467.34332822516393</v>
      </c>
      <c r="F41" s="27">
        <f>('FY24 Inventory_80WY v 30WY'!F41)*(1-$S$3)</f>
        <v>679.08037311605858</v>
      </c>
      <c r="G41" s="27">
        <f>('FY24 Inventory_80WY v 30WY'!G41)*(1-$S$3)</f>
        <v>2269.8514461131558</v>
      </c>
      <c r="H41" s="27">
        <f>('FY24 Inventory_80WY v 30WY'!H41)*(1-$S$3)</f>
        <v>15.814453816771472</v>
      </c>
      <c r="I41" s="27">
        <f>('FY24 Inventory_80WY v 30WY'!I41*(1-$S$3))*15/30+('FY24 Inventory_80WY v 30WY'!J41*(1-$S$3)*15/30)</f>
        <v>916.25169136308591</v>
      </c>
      <c r="J41" s="27">
        <f>('FY24 Inventory_80WY v 30WY'!J41)*(1-$S$3)</f>
        <v>549.47089905166445</v>
      </c>
      <c r="K41" s="27">
        <f>('FY24 Inventory_80WY v 30WY'!K41)*(1-$S$3)</f>
        <v>2602.3257564674432</v>
      </c>
      <c r="L41" s="27">
        <f>('FY24 Inventory_80WY v 30WY'!L41)*(1-$S$3)</f>
        <v>5736.5686635052862</v>
      </c>
      <c r="M41" s="27">
        <f>('FY24 Inventory_80WY v 30WY'!M41)*(1-$S$3)</f>
        <v>4609.2033654882807</v>
      </c>
      <c r="N41" s="27">
        <f>('FY24 Inventory_80WY v 30WY'!N41)*(1-$S$3)</f>
        <v>2522.9965136891547</v>
      </c>
      <c r="O41" s="28">
        <f t="shared" si="2"/>
        <v>1716.928529326236</v>
      </c>
      <c r="Q41" s="13">
        <v>1964</v>
      </c>
      <c r="R41" s="27"/>
      <c r="S41" s="27"/>
      <c r="T41" s="27"/>
      <c r="U41" s="27"/>
      <c r="V41" s="27"/>
      <c r="W41" s="27"/>
      <c r="X41" s="27"/>
      <c r="Y41" s="27"/>
      <c r="Z41" s="27"/>
      <c r="AA41" s="27"/>
      <c r="AB41" s="27"/>
      <c r="AC41" s="27"/>
      <c r="AD41" s="28"/>
      <c r="AF41" s="13">
        <v>1964</v>
      </c>
      <c r="AG41" s="27">
        <f t="shared" si="3"/>
        <v>1.4264333343940643</v>
      </c>
      <c r="AH41" s="27">
        <f t="shared" si="4"/>
        <v>267.97380716427591</v>
      </c>
      <c r="AI41" s="27">
        <f t="shared" si="5"/>
        <v>467.34332822516393</v>
      </c>
      <c r="AJ41" s="27">
        <f t="shared" si="6"/>
        <v>679.08037311605858</v>
      </c>
      <c r="AK41" s="27">
        <f t="shared" si="26"/>
        <v>2269.8514461131558</v>
      </c>
      <c r="AL41" s="27">
        <f t="shared" si="7"/>
        <v>15.814453816771472</v>
      </c>
      <c r="AM41" s="27">
        <f t="shared" si="8"/>
        <v>916.25169136308591</v>
      </c>
      <c r="AN41" s="27">
        <f t="shared" si="9"/>
        <v>549.47089905166445</v>
      </c>
      <c r="AO41" s="27">
        <f t="shared" si="10"/>
        <v>2602.3257564674432</v>
      </c>
      <c r="AP41" s="27">
        <f t="shared" si="11"/>
        <v>5736.5686635052862</v>
      </c>
      <c r="AQ41" s="27">
        <f t="shared" si="12"/>
        <v>4609.2033654882807</v>
      </c>
      <c r="AR41" s="27">
        <f t="shared" si="13"/>
        <v>2522.9965136891547</v>
      </c>
      <c r="AS41" s="28">
        <f t="shared" si="14"/>
        <v>1716.928529326236</v>
      </c>
      <c r="AT41" s="27"/>
      <c r="AU41" s="13">
        <v>1964</v>
      </c>
      <c r="AV41" s="19">
        <f>'FY25 Aurora Prices for SecR'!AU40-'FY25 Aurora Prices for SecR'!AF40</f>
        <v>-25.376000000000001</v>
      </c>
      <c r="AW41" s="19">
        <f>'FY25 Aurora Prices for SecR'!AV40-'FY25 Aurora Prices for SecR'!AG40</f>
        <v>-32.645000000000003</v>
      </c>
      <c r="AX41" s="19">
        <f>'FY25 Aurora Prices for SecR'!AW40-'FY25 Aurora Prices for SecR'!AH40</f>
        <v>-42.042999999999999</v>
      </c>
      <c r="AY41" s="19">
        <f>'FY25 Aurora Prices for SecR'!AX40-'FY25 Aurora Prices for SecR'!AI40</f>
        <v>-36.962000000000003</v>
      </c>
      <c r="AZ41" s="19">
        <f>'FY25 Aurora Prices for SecR'!AY40-'FY25 Aurora Prices for SecR'!AJ40</f>
        <v>-35.600999999999999</v>
      </c>
      <c r="BA41" s="19">
        <f>'FY25 Aurora Prices for SecR'!AZ40-'FY25 Aurora Prices for SecR'!AK40</f>
        <v>-37.155999999999999</v>
      </c>
      <c r="BB41" s="19">
        <f>'FY25 Aurora Prices for SecR'!BA40-'FY25 Aurora Prices for SecR'!AL40</f>
        <v>-20.693000000000001</v>
      </c>
      <c r="BC41" s="19">
        <f>'FY25 Aurora Prices for SecR'!BB40-'FY25 Aurora Prices for SecR'!AM40</f>
        <v>-16.484999999999999</v>
      </c>
      <c r="BD41" s="19">
        <f>'FY25 Aurora Prices for SecR'!BC40-'FY25 Aurora Prices for SecR'!AN40</f>
        <v>0</v>
      </c>
      <c r="BE41" s="19">
        <f>'FY25 Aurora Prices for SecR'!BD40-'FY25 Aurora Prices for SecR'!AO40</f>
        <v>-6.14</v>
      </c>
      <c r="BF41" s="19">
        <f>'FY25 Aurora Prices for SecR'!BE40-'FY25 Aurora Prices for SecR'!AP40</f>
        <v>-27.914000000000001</v>
      </c>
      <c r="BG41" s="20">
        <f>'FY25 Aurora Prices for SecR'!BF40-'FY25 Aurora Prices for SecR'!AQ40</f>
        <v>-30.379000000000001</v>
      </c>
      <c r="BI41" s="13">
        <v>1964</v>
      </c>
      <c r="BJ41" s="32">
        <f t="shared" si="27"/>
        <v>-26930.696186426328</v>
      </c>
      <c r="BK41" s="32">
        <f t="shared" si="15"/>
        <v>-6307311.5580468848</v>
      </c>
      <c r="BL41" s="32">
        <f t="shared" si="16"/>
        <v>-14618495.5681365</v>
      </c>
      <c r="BM41" s="32">
        <f t="shared" si="17"/>
        <v>-18674525.550830126</v>
      </c>
      <c r="BN41" s="32">
        <f t="shared" si="18"/>
        <v>-54303635.455826037</v>
      </c>
      <c r="BO41" s="32">
        <f t="shared" si="19"/>
        <v>-436588.17158985889</v>
      </c>
      <c r="BP41" s="32">
        <f t="shared" si="28"/>
        <v>-13651197.299550964</v>
      </c>
      <c r="BQ41" s="32">
        <f t="shared" si="20"/>
        <v>-6739172.6615248164</v>
      </c>
      <c r="BR41" s="32">
        <f t="shared" si="21"/>
        <v>0</v>
      </c>
      <c r="BS41" s="32">
        <f t="shared" si="22"/>
        <v>-26205563.505878307</v>
      </c>
      <c r="BT41" s="32">
        <f t="shared" si="23"/>
        <v>-95724009.241714463</v>
      </c>
      <c r="BU41" s="32">
        <f t="shared" si="24"/>
        <v>-55185199.984341241</v>
      </c>
      <c r="BV41" s="33">
        <f t="shared" si="25"/>
        <v>-291872629.69362569</v>
      </c>
    </row>
    <row r="42" spans="2:74" x14ac:dyDescent="0.25">
      <c r="B42" s="13">
        <v>1965</v>
      </c>
      <c r="C42" s="27">
        <f>('FY24 Inventory_80WY v 30WY'!C42)*(1-$S$3)</f>
        <v>861.93290174074411</v>
      </c>
      <c r="D42" s="27">
        <f>('FY24 Inventory_80WY v 30WY'!D42)*(1-$S$3)</f>
        <v>1184.4950364781498</v>
      </c>
      <c r="E42" s="27">
        <f>('FY24 Inventory_80WY v 30WY'!E42)*(1-$S$3)</f>
        <v>3299.4993238472912</v>
      </c>
      <c r="F42" s="27">
        <f>('FY24 Inventory_80WY v 30WY'!F42)*(1-$S$3)</f>
        <v>5363.7807321652608</v>
      </c>
      <c r="G42" s="27">
        <f>('FY24 Inventory_80WY v 30WY'!G42)*(1-$S$3)</f>
        <v>6113.9299209324145</v>
      </c>
      <c r="H42" s="27">
        <f>('FY24 Inventory_80WY v 30WY'!H42)*(1-$S$3)</f>
        <v>4169.529177106383</v>
      </c>
      <c r="I42" s="27">
        <f>('FY24 Inventory_80WY v 30WY'!I42*(1-$S$3))*15/30+('FY24 Inventory_80WY v 30WY'!J42*(1-$S$3)*15/30)</f>
        <v>2151.7708794644677</v>
      </c>
      <c r="J42" s="27">
        <f>('FY24 Inventory_80WY v 30WY'!J42)*(1-$S$3)</f>
        <v>2361.4305486121361</v>
      </c>
      <c r="K42" s="27">
        <f>('FY24 Inventory_80WY v 30WY'!K42)*(1-$S$3)</f>
        <v>3973.761305842886</v>
      </c>
      <c r="L42" s="27">
        <f>('FY24 Inventory_80WY v 30WY'!L42)*(1-$S$3)</f>
        <v>3882.1984734530365</v>
      </c>
      <c r="M42" s="27">
        <f>('FY24 Inventory_80WY v 30WY'!M42)*(1-$S$3)</f>
        <v>3192.9041371098833</v>
      </c>
      <c r="N42" s="27">
        <f>('FY24 Inventory_80WY v 30WY'!N42)*(1-$S$3)</f>
        <v>2625.7332563207083</v>
      </c>
      <c r="O42" s="28">
        <f t="shared" si="2"/>
        <v>3249.8849584160121</v>
      </c>
      <c r="Q42" s="13">
        <v>1965</v>
      </c>
      <c r="R42" s="27"/>
      <c r="S42" s="27"/>
      <c r="T42" s="27"/>
      <c r="U42" s="27"/>
      <c r="V42" s="27"/>
      <c r="W42" s="27"/>
      <c r="X42" s="27"/>
      <c r="Y42" s="27"/>
      <c r="Z42" s="27"/>
      <c r="AA42" s="27"/>
      <c r="AB42" s="27"/>
      <c r="AC42" s="27"/>
      <c r="AD42" s="28"/>
      <c r="AF42" s="13">
        <v>1965</v>
      </c>
      <c r="AG42" s="27">
        <f t="shared" si="3"/>
        <v>861.93290174074411</v>
      </c>
      <c r="AH42" s="27">
        <f t="shared" si="4"/>
        <v>1184.4950364781498</v>
      </c>
      <c r="AI42" s="27">
        <f t="shared" si="5"/>
        <v>3299.4993238472912</v>
      </c>
      <c r="AJ42" s="27">
        <f t="shared" si="6"/>
        <v>5363.7807321652608</v>
      </c>
      <c r="AK42" s="27">
        <f t="shared" si="26"/>
        <v>6113.9299209324145</v>
      </c>
      <c r="AL42" s="27">
        <f t="shared" si="7"/>
        <v>4169.529177106383</v>
      </c>
      <c r="AM42" s="27">
        <f t="shared" si="8"/>
        <v>2151.7708794644677</v>
      </c>
      <c r="AN42" s="27">
        <f t="shared" si="9"/>
        <v>2361.4305486121361</v>
      </c>
      <c r="AO42" s="27">
        <f t="shared" si="10"/>
        <v>3973.761305842886</v>
      </c>
      <c r="AP42" s="27">
        <f t="shared" si="11"/>
        <v>3882.1984734530365</v>
      </c>
      <c r="AQ42" s="27">
        <f t="shared" si="12"/>
        <v>3192.9041371098833</v>
      </c>
      <c r="AR42" s="27">
        <f t="shared" si="13"/>
        <v>2625.7332563207083</v>
      </c>
      <c r="AS42" s="28">
        <f t="shared" si="14"/>
        <v>3249.8849584160121</v>
      </c>
      <c r="AT42" s="27"/>
      <c r="AU42" s="13">
        <v>1965</v>
      </c>
      <c r="AV42" s="19">
        <f>'FY25 Aurora Prices for SecR'!AU41-'FY25 Aurora Prices for SecR'!AF41</f>
        <v>-19.39</v>
      </c>
      <c r="AW42" s="19">
        <f>'FY25 Aurora Prices for SecR'!AV41-'FY25 Aurora Prices for SecR'!AG41</f>
        <v>-28.010999999999999</v>
      </c>
      <c r="AX42" s="19">
        <f>'FY25 Aurora Prices for SecR'!AW41-'FY25 Aurora Prices for SecR'!AH41</f>
        <v>-29.655999999999999</v>
      </c>
      <c r="AY42" s="19">
        <f>'FY25 Aurora Prices for SecR'!AX41-'FY25 Aurora Prices for SecR'!AI41</f>
        <v>-17.158999999999999</v>
      </c>
      <c r="AZ42" s="19">
        <f>'FY25 Aurora Prices for SecR'!AY41-'FY25 Aurora Prices for SecR'!AJ41</f>
        <v>-14.955</v>
      </c>
      <c r="BA42" s="19">
        <f>'FY25 Aurora Prices for SecR'!AZ41-'FY25 Aurora Prices for SecR'!AK41</f>
        <v>-18.984999999999999</v>
      </c>
      <c r="BB42" s="19">
        <f>'FY25 Aurora Prices for SecR'!BA41-'FY25 Aurora Prices for SecR'!AL41</f>
        <v>-10.510999999999999</v>
      </c>
      <c r="BC42" s="19">
        <f>'FY25 Aurora Prices for SecR'!BB41-'FY25 Aurora Prices for SecR'!AM41</f>
        <v>-7.0549999999999997</v>
      </c>
      <c r="BD42" s="19">
        <f>'FY25 Aurora Prices for SecR'!BC41-'FY25 Aurora Prices for SecR'!AN41</f>
        <v>-6.7149999999999999</v>
      </c>
      <c r="BE42" s="19">
        <f>'FY25 Aurora Prices for SecR'!BD41-'FY25 Aurora Prices for SecR'!AO41</f>
        <v>-21.154</v>
      </c>
      <c r="BF42" s="19">
        <f>'FY25 Aurora Prices for SecR'!BE41-'FY25 Aurora Prices for SecR'!AP41</f>
        <v>-25.753</v>
      </c>
      <c r="BG42" s="20">
        <f>'FY25 Aurora Prices for SecR'!BF41-'FY25 Aurora Prices for SecR'!AQ41</f>
        <v>-31.884</v>
      </c>
      <c r="BI42" s="13">
        <v>1965</v>
      </c>
      <c r="BJ42" s="32">
        <f t="shared" si="27"/>
        <v>-12434381.949776255</v>
      </c>
      <c r="BK42" s="32">
        <f t="shared" si="15"/>
        <v>-23921980.026555195</v>
      </c>
      <c r="BL42" s="32">
        <f t="shared" si="16"/>
        <v>-72800364.249323353</v>
      </c>
      <c r="BM42" s="32">
        <f t="shared" si="17"/>
        <v>-68475612.505918443</v>
      </c>
      <c r="BN42" s="32">
        <f t="shared" si="18"/>
        <v>-61443528.36218974</v>
      </c>
      <c r="BO42" s="32">
        <f t="shared" si="19"/>
        <v>-58814773.990531959</v>
      </c>
      <c r="BP42" s="32">
        <f t="shared" si="28"/>
        <v>-16284429.874116734</v>
      </c>
      <c r="BQ42" s="32">
        <f t="shared" si="20"/>
        <v>-12394960.035221212</v>
      </c>
      <c r="BR42" s="32">
        <f t="shared" si="21"/>
        <v>-19212341.161489185</v>
      </c>
      <c r="BS42" s="32">
        <f t="shared" si="22"/>
        <v>-61100275.721524596</v>
      </c>
      <c r="BT42" s="32">
        <f t="shared" si="23"/>
        <v>-61176784.020785175</v>
      </c>
      <c r="BU42" s="32">
        <f t="shared" si="24"/>
        <v>-60277592.984061219</v>
      </c>
      <c r="BV42" s="33">
        <f t="shared" si="25"/>
        <v>-528337024.88149309</v>
      </c>
    </row>
    <row r="43" spans="2:74" x14ac:dyDescent="0.25">
      <c r="B43" s="13">
        <v>1966</v>
      </c>
      <c r="C43" s="27">
        <f>('FY24 Inventory_80WY v 30WY'!C43)*(1-$S$3)</f>
        <v>298.78728384689123</v>
      </c>
      <c r="D43" s="27">
        <f>('FY24 Inventory_80WY v 30WY'!D43)*(1-$S$3)</f>
        <v>316.72372858973574</v>
      </c>
      <c r="E43" s="27">
        <f>('FY24 Inventory_80WY v 30WY'!E43)*(1-$S$3)</f>
        <v>681.26607778950711</v>
      </c>
      <c r="F43" s="27">
        <f>('FY24 Inventory_80WY v 30WY'!F43)*(1-$S$3)</f>
        <v>1490.6198276155669</v>
      </c>
      <c r="G43" s="27">
        <f>('FY24 Inventory_80WY v 30WY'!G43)*(1-$S$3)</f>
        <v>2995.8253129770424</v>
      </c>
      <c r="H43" s="27">
        <f>('FY24 Inventory_80WY v 30WY'!H43)*(1-$S$3)</f>
        <v>738.12269791161111</v>
      </c>
      <c r="I43" s="27">
        <f>('FY24 Inventory_80WY v 30WY'!I43*(1-$S$3))*15/30+('FY24 Inventory_80WY v 30WY'!J43*(1-$S$3)*15/30)</f>
        <v>1553.0581816813165</v>
      </c>
      <c r="J43" s="27">
        <f>('FY24 Inventory_80WY v 30WY'!J43)*(1-$S$3)</f>
        <v>1282.5831603219037</v>
      </c>
      <c r="K43" s="27">
        <f>('FY24 Inventory_80WY v 30WY'!K43)*(1-$S$3)</f>
        <v>1738.5644961129667</v>
      </c>
      <c r="L43" s="27">
        <f>('FY24 Inventory_80WY v 30WY'!L43)*(1-$S$3)</f>
        <v>2610.3966485214119</v>
      </c>
      <c r="M43" s="27">
        <f>('FY24 Inventory_80WY v 30WY'!M43)*(1-$S$3)</f>
        <v>2028.1372836176859</v>
      </c>
      <c r="N43" s="27">
        <f>('FY24 Inventory_80WY v 30WY'!N43)*(1-$S$3)</f>
        <v>1318.0081261003284</v>
      </c>
      <c r="O43" s="28">
        <f t="shared" si="2"/>
        <v>1410.0917501804415</v>
      </c>
      <c r="Q43" s="13">
        <v>1966</v>
      </c>
      <c r="R43" s="27"/>
      <c r="S43" s="27"/>
      <c r="T43" s="27"/>
      <c r="U43" s="27"/>
      <c r="V43" s="27"/>
      <c r="W43" s="27"/>
      <c r="X43" s="27"/>
      <c r="Y43" s="27"/>
      <c r="Z43" s="27"/>
      <c r="AA43" s="27"/>
      <c r="AB43" s="27"/>
      <c r="AC43" s="27"/>
      <c r="AD43" s="28"/>
      <c r="AF43" s="13">
        <v>1966</v>
      </c>
      <c r="AG43" s="27">
        <f t="shared" si="3"/>
        <v>298.78728384689123</v>
      </c>
      <c r="AH43" s="27">
        <f t="shared" si="4"/>
        <v>316.72372858973574</v>
      </c>
      <c r="AI43" s="27">
        <f t="shared" si="5"/>
        <v>681.26607778950711</v>
      </c>
      <c r="AJ43" s="27">
        <f t="shared" si="6"/>
        <v>1490.6198276155669</v>
      </c>
      <c r="AK43" s="27">
        <f t="shared" si="26"/>
        <v>2995.8253129770424</v>
      </c>
      <c r="AL43" s="27">
        <f t="shared" si="7"/>
        <v>738.12269791161111</v>
      </c>
      <c r="AM43" s="27">
        <f t="shared" si="8"/>
        <v>1553.0581816813165</v>
      </c>
      <c r="AN43" s="27">
        <f t="shared" si="9"/>
        <v>1282.5831603219037</v>
      </c>
      <c r="AO43" s="27">
        <f t="shared" si="10"/>
        <v>1738.5644961129667</v>
      </c>
      <c r="AP43" s="27">
        <f t="shared" si="11"/>
        <v>2610.3966485214119</v>
      </c>
      <c r="AQ43" s="27">
        <f t="shared" si="12"/>
        <v>2028.1372836176859</v>
      </c>
      <c r="AR43" s="27">
        <f t="shared" si="13"/>
        <v>1318.0081261003284</v>
      </c>
      <c r="AS43" s="28">
        <f t="shared" si="14"/>
        <v>1410.0917501804415</v>
      </c>
      <c r="AT43" s="27"/>
      <c r="AU43" s="13">
        <v>1966</v>
      </c>
      <c r="AV43" s="19">
        <f>'FY25 Aurora Prices for SecR'!AU42-'FY25 Aurora Prices for SecR'!AF42</f>
        <v>-23.169</v>
      </c>
      <c r="AW43" s="19">
        <f>'FY25 Aurora Prices for SecR'!AV42-'FY25 Aurora Prices for SecR'!AG42</f>
        <v>-34.673999999999999</v>
      </c>
      <c r="AX43" s="19">
        <f>'FY25 Aurora Prices for SecR'!AW42-'FY25 Aurora Prices for SecR'!AH42</f>
        <v>-41.338999999999999</v>
      </c>
      <c r="AY43" s="19">
        <f>'FY25 Aurora Prices for SecR'!AX42-'FY25 Aurora Prices for SecR'!AI42</f>
        <v>-36.185000000000002</v>
      </c>
      <c r="AZ43" s="19">
        <f>'FY25 Aurora Prices for SecR'!AY42-'FY25 Aurora Prices for SecR'!AJ42</f>
        <v>-35.689</v>
      </c>
      <c r="BA43" s="19">
        <f>'FY25 Aurora Prices for SecR'!AZ42-'FY25 Aurora Prices for SecR'!AK42</f>
        <v>-33.768999999999998</v>
      </c>
      <c r="BB43" s="19">
        <f>'FY25 Aurora Prices for SecR'!BA42-'FY25 Aurora Prices for SecR'!AL42</f>
        <v>-14.502000000000001</v>
      </c>
      <c r="BC43" s="19">
        <f>'FY25 Aurora Prices for SecR'!BB42-'FY25 Aurora Prices for SecR'!AM42</f>
        <v>-17.8</v>
      </c>
      <c r="BD43" s="19">
        <f>'FY25 Aurora Prices for SecR'!BC42-'FY25 Aurora Prices for SecR'!AN42</f>
        <v>-9.2210000000000001</v>
      </c>
      <c r="BE43" s="19">
        <f>'FY25 Aurora Prices for SecR'!BD42-'FY25 Aurora Prices for SecR'!AO42</f>
        <v>-25.85</v>
      </c>
      <c r="BF43" s="19">
        <f>'FY25 Aurora Prices for SecR'!BE42-'FY25 Aurora Prices for SecR'!AP42</f>
        <v>-35.277999999999999</v>
      </c>
      <c r="BG43" s="20">
        <f>'FY25 Aurora Prices for SecR'!BF42-'FY25 Aurora Prices for SecR'!AQ42</f>
        <v>-32.558999999999997</v>
      </c>
      <c r="BI43" s="13">
        <v>1966</v>
      </c>
      <c r="BJ43" s="32">
        <f t="shared" si="27"/>
        <v>-5150416.3191097751</v>
      </c>
      <c r="BK43" s="32">
        <f t="shared" si="15"/>
        <v>-7918078.6454518782</v>
      </c>
      <c r="BL43" s="32">
        <f t="shared" si="16"/>
        <v>-20953166.641966883</v>
      </c>
      <c r="BM43" s="32">
        <f t="shared" si="17"/>
        <v>-40129930.37592835</v>
      </c>
      <c r="BN43" s="32">
        <f t="shared" si="18"/>
        <v>-71848902.447730914</v>
      </c>
      <c r="BO43" s="32">
        <f t="shared" si="19"/>
        <v>-18519769.381632458</v>
      </c>
      <c r="BP43" s="32">
        <f t="shared" si="28"/>
        <v>-16216163.820534566</v>
      </c>
      <c r="BQ43" s="32">
        <f t="shared" si="20"/>
        <v>-16985505.308775038</v>
      </c>
      <c r="BR43" s="32">
        <f t="shared" si="21"/>
        <v>-11542538.317433519</v>
      </c>
      <c r="BS43" s="32">
        <f t="shared" si="22"/>
        <v>-50204192.5030232</v>
      </c>
      <c r="BT43" s="32">
        <f t="shared" si="23"/>
        <v>-53232178.556049757</v>
      </c>
      <c r="BU43" s="32">
        <f t="shared" si="24"/>
        <v>-30897379.135944422</v>
      </c>
      <c r="BV43" s="33">
        <f t="shared" si="25"/>
        <v>-343598221.45358074</v>
      </c>
    </row>
    <row r="44" spans="2:74" x14ac:dyDescent="0.25">
      <c r="B44" s="13">
        <v>1967</v>
      </c>
      <c r="C44" s="27">
        <f>('FY24 Inventory_80WY v 30WY'!C44)*(1-$S$3)</f>
        <v>-205.41148130219798</v>
      </c>
      <c r="D44" s="27">
        <f>('FY24 Inventory_80WY v 30WY'!D44)*(1-$S$3)</f>
        <v>191.08872917826292</v>
      </c>
      <c r="E44" s="27">
        <f>('FY24 Inventory_80WY v 30WY'!E44)*(1-$S$3)</f>
        <v>1108.4007390819149</v>
      </c>
      <c r="F44" s="27">
        <f>('FY24 Inventory_80WY v 30WY'!F44)*(1-$S$3)</f>
        <v>3495.8159729980644</v>
      </c>
      <c r="G44" s="27">
        <f>('FY24 Inventory_80WY v 30WY'!G44)*(1-$S$3)</f>
        <v>4909.7326343359373</v>
      </c>
      <c r="H44" s="27">
        <f>('FY24 Inventory_80WY v 30WY'!H44)*(1-$S$3)</f>
        <v>2470.3591666974921</v>
      </c>
      <c r="I44" s="27">
        <f>('FY24 Inventory_80WY v 30WY'!I44*(1-$S$3))*15/30+('FY24 Inventory_80WY v 30WY'!J44*(1-$S$3)*15/30)</f>
        <v>1047.4084548198698</v>
      </c>
      <c r="J44" s="27">
        <f>('FY24 Inventory_80WY v 30WY'!J44)*(1-$S$3)</f>
        <v>604.87437248396179</v>
      </c>
      <c r="K44" s="27">
        <f>('FY24 Inventory_80WY v 30WY'!K44)*(1-$S$3)</f>
        <v>2300.3963754045931</v>
      </c>
      <c r="L44" s="27">
        <f>('FY24 Inventory_80WY v 30WY'!L44)*(1-$S$3)</f>
        <v>4872.9947338991724</v>
      </c>
      <c r="M44" s="27">
        <f>('FY24 Inventory_80WY v 30WY'!M44)*(1-$S$3)</f>
        <v>3705.2100121580556</v>
      </c>
      <c r="N44" s="27">
        <f>('FY24 Inventory_80WY v 30WY'!N44)*(1-$S$3)</f>
        <v>1726.778204473721</v>
      </c>
      <c r="O44" s="28">
        <f t="shared" si="2"/>
        <v>2172.5130029387578</v>
      </c>
      <c r="Q44" s="13">
        <v>1967</v>
      </c>
      <c r="R44" s="27"/>
      <c r="S44" s="27"/>
      <c r="T44" s="27"/>
      <c r="U44" s="27"/>
      <c r="V44" s="27"/>
      <c r="W44" s="27"/>
      <c r="X44" s="27"/>
      <c r="Y44" s="27"/>
      <c r="Z44" s="27"/>
      <c r="AA44" s="27"/>
      <c r="AB44" s="27"/>
      <c r="AC44" s="27"/>
      <c r="AD44" s="28"/>
      <c r="AF44" s="13">
        <v>1967</v>
      </c>
      <c r="AG44" s="27">
        <f t="shared" si="3"/>
        <v>-205.41148130219798</v>
      </c>
      <c r="AH44" s="27">
        <f t="shared" si="4"/>
        <v>191.08872917826292</v>
      </c>
      <c r="AI44" s="27">
        <f t="shared" si="5"/>
        <v>1108.4007390819149</v>
      </c>
      <c r="AJ44" s="27">
        <f t="shared" si="6"/>
        <v>3495.8159729980644</v>
      </c>
      <c r="AK44" s="27">
        <f t="shared" si="26"/>
        <v>4909.7326343359373</v>
      </c>
      <c r="AL44" s="27">
        <f t="shared" si="7"/>
        <v>2470.3591666974921</v>
      </c>
      <c r="AM44" s="27">
        <f t="shared" si="8"/>
        <v>1047.4084548198698</v>
      </c>
      <c r="AN44" s="27">
        <f t="shared" si="9"/>
        <v>604.87437248396179</v>
      </c>
      <c r="AO44" s="27">
        <f t="shared" si="10"/>
        <v>2300.3963754045931</v>
      </c>
      <c r="AP44" s="27">
        <f t="shared" si="11"/>
        <v>4872.9947338991724</v>
      </c>
      <c r="AQ44" s="27">
        <f t="shared" si="12"/>
        <v>3705.2100121580556</v>
      </c>
      <c r="AR44" s="27">
        <f t="shared" si="13"/>
        <v>1726.778204473721</v>
      </c>
      <c r="AS44" s="28">
        <f t="shared" si="14"/>
        <v>2172.5130029387578</v>
      </c>
      <c r="AT44" s="27"/>
      <c r="AU44" s="13">
        <v>1967</v>
      </c>
      <c r="AV44" s="19">
        <f>'FY25 Aurora Prices for SecR'!AU43-'FY25 Aurora Prices for SecR'!AF43</f>
        <v>-26.725999999999999</v>
      </c>
      <c r="AW44" s="19">
        <f>'FY25 Aurora Prices for SecR'!AV43-'FY25 Aurora Prices for SecR'!AG43</f>
        <v>-36.277000000000001</v>
      </c>
      <c r="AX44" s="19">
        <f>'FY25 Aurora Prices for SecR'!AW43-'FY25 Aurora Prices for SecR'!AH43</f>
        <v>-37.966999999999999</v>
      </c>
      <c r="AY44" s="19">
        <f>'FY25 Aurora Prices for SecR'!AX43-'FY25 Aurora Prices for SecR'!AI43</f>
        <v>-24.594999999999999</v>
      </c>
      <c r="AZ44" s="19">
        <f>'FY25 Aurora Prices for SecR'!AY43-'FY25 Aurora Prices for SecR'!AJ43</f>
        <v>-27.803000000000001</v>
      </c>
      <c r="BA44" s="19">
        <f>'FY25 Aurora Prices for SecR'!AZ43-'FY25 Aurora Prices for SecR'!AK43</f>
        <v>-30.626999999999999</v>
      </c>
      <c r="BB44" s="19">
        <f>'FY25 Aurora Prices for SecR'!BA43-'FY25 Aurora Prices for SecR'!AL43</f>
        <v>-21.952000000000002</v>
      </c>
      <c r="BC44" s="19">
        <f>'FY25 Aurora Prices for SecR'!BB43-'FY25 Aurora Prices for SecR'!AM43</f>
        <v>-16.969000000000001</v>
      </c>
      <c r="BD44" s="19">
        <f>'FY25 Aurora Prices for SecR'!BC43-'FY25 Aurora Prices for SecR'!AN43</f>
        <v>0</v>
      </c>
      <c r="BE44" s="19">
        <f>'FY25 Aurora Prices for SecR'!BD43-'FY25 Aurora Prices for SecR'!AO43</f>
        <v>-12.927</v>
      </c>
      <c r="BF44" s="19">
        <f>'FY25 Aurora Prices for SecR'!BE43-'FY25 Aurora Prices for SecR'!AP43</f>
        <v>-27.532</v>
      </c>
      <c r="BG44" s="20">
        <f>'FY25 Aurora Prices for SecR'!BF43-'FY25 Aurora Prices for SecR'!AQ43</f>
        <v>-32.438000000000002</v>
      </c>
      <c r="BI44" s="13">
        <v>1967</v>
      </c>
      <c r="BJ44" s="32">
        <f t="shared" si="27"/>
        <v>4084431.4734662119</v>
      </c>
      <c r="BK44" s="32">
        <f t="shared" si="15"/>
        <v>-4998062.7222762872</v>
      </c>
      <c r="BL44" s="32">
        <f t="shared" si="16"/>
        <v>-31309492.240377959</v>
      </c>
      <c r="BM44" s="32">
        <f t="shared" si="17"/>
        <v>-63968817.828780212</v>
      </c>
      <c r="BN44" s="32">
        <f t="shared" si="18"/>
        <v>-91731559.20260106</v>
      </c>
      <c r="BO44" s="32">
        <f t="shared" si="19"/>
        <v>-56215149.817443959</v>
      </c>
      <c r="BP44" s="32">
        <f t="shared" si="28"/>
        <v>-16554751.488148166</v>
      </c>
      <c r="BQ44" s="32">
        <f t="shared" si="20"/>
        <v>-7636500.2406501789</v>
      </c>
      <c r="BR44" s="32">
        <f t="shared" si="21"/>
        <v>0</v>
      </c>
      <c r="BS44" s="32">
        <f t="shared" si="22"/>
        <v>-46866942.976285256</v>
      </c>
      <c r="BT44" s="32">
        <f t="shared" si="23"/>
        <v>-75896810.488723278</v>
      </c>
      <c r="BU44" s="32">
        <f t="shared" si="24"/>
        <v>-40329526.605637364</v>
      </c>
      <c r="BV44" s="33">
        <f t="shared" si="25"/>
        <v>-431423182.13745755</v>
      </c>
    </row>
    <row r="45" spans="2:74" x14ac:dyDescent="0.25">
      <c r="B45" s="13">
        <v>1968</v>
      </c>
      <c r="C45" s="27">
        <f>('FY24 Inventory_80WY v 30WY'!C45)*(1-$S$3)</f>
        <v>183.29725852266333</v>
      </c>
      <c r="D45" s="27">
        <f>('FY24 Inventory_80WY v 30WY'!D45)*(1-$S$3)</f>
        <v>1088.6029288154552</v>
      </c>
      <c r="E45" s="27">
        <f>('FY24 Inventory_80WY v 30WY'!E45)*(1-$S$3)</f>
        <v>792.78815783782989</v>
      </c>
      <c r="F45" s="27">
        <f>('FY24 Inventory_80WY v 30WY'!F45)*(1-$S$3)</f>
        <v>3050.0064088803824</v>
      </c>
      <c r="G45" s="27">
        <f>('FY24 Inventory_80WY v 30WY'!G45)*(1-$S$3)</f>
        <v>3020.5070950382064</v>
      </c>
      <c r="H45" s="27">
        <f>('FY24 Inventory_80WY v 30WY'!H45)*(1-$S$3)</f>
        <v>3091.0219036782687</v>
      </c>
      <c r="I45" s="27">
        <f>('FY24 Inventory_80WY v 30WY'!I45*(1-$S$3))*15/30+('FY24 Inventory_80WY v 30WY'!J45*(1-$S$3)*15/30)</f>
        <v>-340.64208685372603</v>
      </c>
      <c r="J45" s="27">
        <f>('FY24 Inventory_80WY v 30WY'!J45)*(1-$S$3)</f>
        <v>-660.48021938943157</v>
      </c>
      <c r="K45" s="27">
        <f>('FY24 Inventory_80WY v 30WY'!K45)*(1-$S$3)</f>
        <v>1958.6461457359021</v>
      </c>
      <c r="L45" s="27">
        <f>('FY24 Inventory_80WY v 30WY'!L45)*(1-$S$3)</f>
        <v>3202.5864801177904</v>
      </c>
      <c r="M45" s="27">
        <f>('FY24 Inventory_80WY v 30WY'!M45)*(1-$S$3)</f>
        <v>2439.5189108085729</v>
      </c>
      <c r="N45" s="27">
        <f>('FY24 Inventory_80WY v 30WY'!N45)*(1-$S$3)</f>
        <v>1957.0824558836937</v>
      </c>
      <c r="O45" s="28">
        <f t="shared" si="2"/>
        <v>1642.3626130375217</v>
      </c>
      <c r="Q45" s="13">
        <v>1968</v>
      </c>
      <c r="R45" s="27"/>
      <c r="S45" s="27"/>
      <c r="T45" s="27"/>
      <c r="U45" s="27"/>
      <c r="V45" s="27"/>
      <c r="W45" s="27"/>
      <c r="X45" s="27"/>
      <c r="Y45" s="27"/>
      <c r="Z45" s="27"/>
      <c r="AA45" s="27"/>
      <c r="AB45" s="27"/>
      <c r="AC45" s="27"/>
      <c r="AD45" s="28"/>
      <c r="AF45" s="13">
        <v>1968</v>
      </c>
      <c r="AG45" s="27">
        <f t="shared" si="3"/>
        <v>183.29725852266333</v>
      </c>
      <c r="AH45" s="27">
        <f t="shared" si="4"/>
        <v>1088.6029288154552</v>
      </c>
      <c r="AI45" s="27">
        <f t="shared" si="5"/>
        <v>792.78815783782989</v>
      </c>
      <c r="AJ45" s="27">
        <f t="shared" si="6"/>
        <v>3050.0064088803824</v>
      </c>
      <c r="AK45" s="27">
        <f t="shared" si="26"/>
        <v>3020.5070950382064</v>
      </c>
      <c r="AL45" s="27">
        <f t="shared" si="7"/>
        <v>3091.0219036782687</v>
      </c>
      <c r="AM45" s="27">
        <f t="shared" si="8"/>
        <v>-340.64208685372603</v>
      </c>
      <c r="AN45" s="27">
        <f t="shared" si="9"/>
        <v>-660.48021938943157</v>
      </c>
      <c r="AO45" s="27">
        <f t="shared" si="10"/>
        <v>1958.6461457359021</v>
      </c>
      <c r="AP45" s="27">
        <f t="shared" si="11"/>
        <v>3202.5864801177904</v>
      </c>
      <c r="AQ45" s="27">
        <f t="shared" si="12"/>
        <v>2439.5189108085729</v>
      </c>
      <c r="AR45" s="27">
        <f t="shared" si="13"/>
        <v>1957.0824558836937</v>
      </c>
      <c r="AS45" s="28">
        <f t="shared" si="14"/>
        <v>1642.3626130375217</v>
      </c>
      <c r="AT45" s="27"/>
      <c r="AU45" s="13">
        <v>1968</v>
      </c>
      <c r="AV45" s="19">
        <f>'FY25 Aurora Prices for SecR'!AU44-'FY25 Aurora Prices for SecR'!AF44</f>
        <v>-23.166</v>
      </c>
      <c r="AW45" s="19">
        <f>'FY25 Aurora Prices for SecR'!AV44-'FY25 Aurora Prices for SecR'!AG44</f>
        <v>-29.905999999999999</v>
      </c>
      <c r="AX45" s="19">
        <f>'FY25 Aurora Prices for SecR'!AW44-'FY25 Aurora Prices for SecR'!AH44</f>
        <v>-41.787999999999997</v>
      </c>
      <c r="AY45" s="19">
        <f>'FY25 Aurora Prices for SecR'!AX44-'FY25 Aurora Prices for SecR'!AI44</f>
        <v>-27.506</v>
      </c>
      <c r="AZ45" s="19">
        <f>'FY25 Aurora Prices for SecR'!AY44-'FY25 Aurora Prices for SecR'!AJ44</f>
        <v>-34.963999999999999</v>
      </c>
      <c r="BA45" s="19">
        <f>'FY25 Aurora Prices for SecR'!AZ44-'FY25 Aurora Prices for SecR'!AK44</f>
        <v>-25.576000000000001</v>
      </c>
      <c r="BB45" s="19">
        <f>'FY25 Aurora Prices for SecR'!BA44-'FY25 Aurora Prices for SecR'!AL44</f>
        <v>-32.398000000000003</v>
      </c>
      <c r="BC45" s="19">
        <f>'FY25 Aurora Prices for SecR'!BB44-'FY25 Aurora Prices for SecR'!AM44</f>
        <v>-20.498999999999999</v>
      </c>
      <c r="BD45" s="19">
        <f>'FY25 Aurora Prices for SecR'!BC44-'FY25 Aurora Prices for SecR'!AN44</f>
        <v>-4.78</v>
      </c>
      <c r="BE45" s="19">
        <f>'FY25 Aurora Prices for SecR'!BD44-'FY25 Aurora Prices for SecR'!AO44</f>
        <v>-22.495999999999999</v>
      </c>
      <c r="BF45" s="19">
        <f>'FY25 Aurora Prices for SecR'!BE44-'FY25 Aurora Prices for SecR'!AP44</f>
        <v>-28.161999999999999</v>
      </c>
      <c r="BG45" s="20">
        <f>'FY25 Aurora Prices for SecR'!BF44-'FY25 Aurora Prices for SecR'!AQ44</f>
        <v>-24.974</v>
      </c>
      <c r="BI45" s="13">
        <v>1968</v>
      </c>
      <c r="BJ45" s="32">
        <f t="shared" si="27"/>
        <v>-3159220.6324563976</v>
      </c>
      <c r="BK45" s="32">
        <f t="shared" si="15"/>
        <v>-23472702.375380758</v>
      </c>
      <c r="BL45" s="32">
        <f t="shared" si="16"/>
        <v>-24647999.465557061</v>
      </c>
      <c r="BM45" s="32">
        <f t="shared" si="17"/>
        <v>-62416746.354301862</v>
      </c>
      <c r="BN45" s="32">
        <f t="shared" si="18"/>
        <v>-70969254.767655447</v>
      </c>
      <c r="BO45" s="32">
        <f t="shared" si="19"/>
        <v>-58738590.322897218</v>
      </c>
      <c r="BP45" s="32">
        <f t="shared" si="28"/>
        <v>7946008.0775186522</v>
      </c>
      <c r="BQ45" s="32">
        <f t="shared" si="20"/>
        <v>10073152.908844383</v>
      </c>
      <c r="BR45" s="32">
        <f t="shared" si="21"/>
        <v>-6740876.5751646813</v>
      </c>
      <c r="BS45" s="32">
        <f t="shared" si="22"/>
        <v>-53601766.779806979</v>
      </c>
      <c r="BT45" s="32">
        <f t="shared" si="23"/>
        <v>-51114088.285246126</v>
      </c>
      <c r="BU45" s="32">
        <f t="shared" si="24"/>
        <v>-35190847.622332349</v>
      </c>
      <c r="BV45" s="33">
        <f t="shared" si="25"/>
        <v>-372032932.19443583</v>
      </c>
    </row>
    <row r="46" spans="2:74" x14ac:dyDescent="0.25">
      <c r="B46" s="13">
        <v>1969</v>
      </c>
      <c r="C46" s="27">
        <f>('FY24 Inventory_80WY v 30WY'!C46)*(1-$S$3)</f>
        <v>1026.7545952184983</v>
      </c>
      <c r="D46" s="27">
        <f>('FY24 Inventory_80WY v 30WY'!D46)*(1-$S$3)</f>
        <v>2020.7111499438272</v>
      </c>
      <c r="E46" s="27">
        <f>('FY24 Inventory_80WY v 30WY'!E46)*(1-$S$3)</f>
        <v>1677.4956793193103</v>
      </c>
      <c r="F46" s="27">
        <f>('FY24 Inventory_80WY v 30WY'!F46)*(1-$S$3)</f>
        <v>4650.1700428087343</v>
      </c>
      <c r="G46" s="27">
        <f>('FY24 Inventory_80WY v 30WY'!G46)*(1-$S$3)</f>
        <v>5017.3790556340664</v>
      </c>
      <c r="H46" s="27">
        <f>('FY24 Inventory_80WY v 30WY'!H46)*(1-$S$3)</f>
        <v>2778.028247384786</v>
      </c>
      <c r="I46" s="27">
        <f>('FY24 Inventory_80WY v 30WY'!I46*(1-$S$3))*15/30+('FY24 Inventory_80WY v 30WY'!J46*(1-$S$3)*15/30)</f>
        <v>3908.6352760744721</v>
      </c>
      <c r="J46" s="27">
        <f>('FY24 Inventory_80WY v 30WY'!J46)*(1-$S$3)</f>
        <v>3669.2689529724626</v>
      </c>
      <c r="K46" s="27">
        <f>('FY24 Inventory_80WY v 30WY'!K46)*(1-$S$3)</f>
        <v>4339.8396123403163</v>
      </c>
      <c r="L46" s="27">
        <f>('FY24 Inventory_80WY v 30WY'!L46)*(1-$S$3)</f>
        <v>3402.0876738348279</v>
      </c>
      <c r="M46" s="27">
        <f>('FY24 Inventory_80WY v 30WY'!M46)*(1-$S$3)</f>
        <v>2656.8896813064221</v>
      </c>
      <c r="N46" s="27">
        <f>('FY24 Inventory_80WY v 30WY'!N46)*(1-$S$3)</f>
        <v>1237.742351068485</v>
      </c>
      <c r="O46" s="28">
        <f t="shared" si="2"/>
        <v>3017.3820586841184</v>
      </c>
      <c r="Q46" s="13">
        <v>1969</v>
      </c>
      <c r="R46" s="27"/>
      <c r="S46" s="27"/>
      <c r="T46" s="27"/>
      <c r="U46" s="27"/>
      <c r="V46" s="27"/>
      <c r="W46" s="27"/>
      <c r="X46" s="27"/>
      <c r="Y46" s="27"/>
      <c r="Z46" s="27"/>
      <c r="AA46" s="27"/>
      <c r="AB46" s="27"/>
      <c r="AC46" s="27"/>
      <c r="AD46" s="28"/>
      <c r="AF46" s="13">
        <v>1969</v>
      </c>
      <c r="AG46" s="27">
        <f t="shared" si="3"/>
        <v>1026.7545952184983</v>
      </c>
      <c r="AH46" s="27">
        <f t="shared" si="4"/>
        <v>2020.7111499438272</v>
      </c>
      <c r="AI46" s="27">
        <f t="shared" si="5"/>
        <v>1677.4956793193103</v>
      </c>
      <c r="AJ46" s="27">
        <f t="shared" si="6"/>
        <v>4650.1700428087343</v>
      </c>
      <c r="AK46" s="27">
        <f t="shared" si="26"/>
        <v>5017.3790556340664</v>
      </c>
      <c r="AL46" s="27">
        <f t="shared" si="7"/>
        <v>2778.028247384786</v>
      </c>
      <c r="AM46" s="27">
        <f t="shared" si="8"/>
        <v>3908.6352760744721</v>
      </c>
      <c r="AN46" s="27">
        <f t="shared" si="9"/>
        <v>3669.2689529724626</v>
      </c>
      <c r="AO46" s="27">
        <f t="shared" si="10"/>
        <v>4339.8396123403163</v>
      </c>
      <c r="AP46" s="27">
        <f t="shared" si="11"/>
        <v>3402.0876738348279</v>
      </c>
      <c r="AQ46" s="27">
        <f t="shared" si="12"/>
        <v>2656.8896813064221</v>
      </c>
      <c r="AR46" s="27">
        <f t="shared" si="13"/>
        <v>1237.742351068485</v>
      </c>
      <c r="AS46" s="28">
        <f t="shared" si="14"/>
        <v>3017.3820586841184</v>
      </c>
      <c r="AT46" s="27"/>
      <c r="AU46" s="13">
        <v>1969</v>
      </c>
      <c r="AV46" s="19">
        <f>'FY25 Aurora Prices for SecR'!AU45-'FY25 Aurora Prices for SecR'!AF45</f>
        <v>-15.577999999999999</v>
      </c>
      <c r="AW46" s="19">
        <f>'FY25 Aurora Prices for SecR'!AV45-'FY25 Aurora Prices for SecR'!AG45</f>
        <v>-23.201000000000001</v>
      </c>
      <c r="AX46" s="19">
        <f>'FY25 Aurora Prices for SecR'!AW45-'FY25 Aurora Prices for SecR'!AH45</f>
        <v>-36.021000000000001</v>
      </c>
      <c r="AY46" s="19">
        <f>'FY25 Aurora Prices for SecR'!AX45-'FY25 Aurora Prices for SecR'!AI45</f>
        <v>-20.257999999999999</v>
      </c>
      <c r="AZ46" s="19">
        <f>'FY25 Aurora Prices for SecR'!AY45-'FY25 Aurora Prices for SecR'!AJ45</f>
        <v>-25.504999999999999</v>
      </c>
      <c r="BA46" s="19">
        <f>'FY25 Aurora Prices for SecR'!AZ45-'FY25 Aurora Prices for SecR'!AK45</f>
        <v>-27.79</v>
      </c>
      <c r="BB46" s="19">
        <f>'FY25 Aurora Prices for SecR'!BA45-'FY25 Aurora Prices for SecR'!AL45</f>
        <v>-2.3610000000000002</v>
      </c>
      <c r="BC46" s="19">
        <f>'FY25 Aurora Prices for SecR'!BB45-'FY25 Aurora Prices for SecR'!AM45</f>
        <v>-3.7240000000000002</v>
      </c>
      <c r="BD46" s="19">
        <f>'FY25 Aurora Prices for SecR'!BC45-'FY25 Aurora Prices for SecR'!AN45</f>
        <v>-3.262</v>
      </c>
      <c r="BE46" s="19">
        <f>'FY25 Aurora Prices for SecR'!BD45-'FY25 Aurora Prices for SecR'!AO45</f>
        <v>-20.448</v>
      </c>
      <c r="BF46" s="19">
        <f>'FY25 Aurora Prices for SecR'!BE45-'FY25 Aurora Prices for SecR'!AP45</f>
        <v>-30.891999999999999</v>
      </c>
      <c r="BG46" s="20">
        <f>'FY25 Aurora Prices for SecR'!BF45-'FY25 Aurora Prices for SecR'!AQ45</f>
        <v>-32.457999999999998</v>
      </c>
      <c r="BI46" s="13">
        <v>1969</v>
      </c>
      <c r="BJ46" s="32">
        <f t="shared" si="27"/>
        <v>-11900118.614729442</v>
      </c>
      <c r="BK46" s="32">
        <f t="shared" si="15"/>
        <v>-33802296.480079494</v>
      </c>
      <c r="BL46" s="32">
        <f t="shared" si="16"/>
        <v>-44956253.467382088</v>
      </c>
      <c r="BM46" s="32">
        <f t="shared" si="17"/>
        <v>-70087139.677051187</v>
      </c>
      <c r="BN46" s="32">
        <f t="shared" si="18"/>
        <v>-85994665.890972286</v>
      </c>
      <c r="BO46" s="32">
        <f t="shared" si="19"/>
        <v>-57360643.911153637</v>
      </c>
      <c r="BP46" s="32">
        <f t="shared" si="28"/>
        <v>-6644367.2785045169</v>
      </c>
      <c r="BQ46" s="32">
        <f t="shared" si="20"/>
        <v>-10166282.040166872</v>
      </c>
      <c r="BR46" s="32">
        <f t="shared" si="21"/>
        <v>-10192720.907126961</v>
      </c>
      <c r="BS46" s="32">
        <f t="shared" si="22"/>
        <v>-51757021.233403474</v>
      </c>
      <c r="BT46" s="32">
        <f t="shared" si="23"/>
        <v>-61065017.209978983</v>
      </c>
      <c r="BU46" s="32">
        <f t="shared" si="24"/>
        <v>-28925741.686306238</v>
      </c>
      <c r="BV46" s="33">
        <f t="shared" si="25"/>
        <v>-472852268.39685518</v>
      </c>
    </row>
    <row r="47" spans="2:74" x14ac:dyDescent="0.25">
      <c r="B47" s="13">
        <v>1970</v>
      </c>
      <c r="C47" s="27">
        <f>('FY24 Inventory_80WY v 30WY'!C47)*(1-$S$3)</f>
        <v>12.524936976603138</v>
      </c>
      <c r="D47" s="27">
        <f>('FY24 Inventory_80WY v 30WY'!D47)*(1-$S$3)</f>
        <v>731.72697113824847</v>
      </c>
      <c r="E47" s="27">
        <f>('FY24 Inventory_80WY v 30WY'!E47)*(1-$S$3)</f>
        <v>54.222914211666513</v>
      </c>
      <c r="F47" s="27">
        <f>('FY24 Inventory_80WY v 30WY'!F47)*(1-$S$3)</f>
        <v>1953.5250738821796</v>
      </c>
      <c r="G47" s="27">
        <f>('FY24 Inventory_80WY v 30WY'!G47)*(1-$S$3)</f>
        <v>3732.3100567320898</v>
      </c>
      <c r="H47" s="27">
        <f>('FY24 Inventory_80WY v 30WY'!H47)*(1-$S$3)</f>
        <v>1035.46832384205</v>
      </c>
      <c r="I47" s="27">
        <f>('FY24 Inventory_80WY v 30WY'!I47*(1-$S$3))*15/30+('FY24 Inventory_80WY v 30WY'!J47*(1-$S$3)*15/30)</f>
        <v>-129.28821936851224</v>
      </c>
      <c r="J47" s="27">
        <f>('FY24 Inventory_80WY v 30WY'!J47)*(1-$S$3)</f>
        <v>-444.5305467163704</v>
      </c>
      <c r="K47" s="27">
        <f>('FY24 Inventory_80WY v 30WY'!K47)*(1-$S$3)</f>
        <v>2508.7941231171003</v>
      </c>
      <c r="L47" s="27">
        <f>('FY24 Inventory_80WY v 30WY'!L47)*(1-$S$3)</f>
        <v>4787.0830133901673</v>
      </c>
      <c r="M47" s="27">
        <f>('FY24 Inventory_80WY v 30WY'!M47)*(1-$S$3)</f>
        <v>681.81679120350702</v>
      </c>
      <c r="N47" s="27">
        <f>('FY24 Inventory_80WY v 30WY'!N47)*(1-$S$3)</f>
        <v>641.79031525088783</v>
      </c>
      <c r="O47" s="28">
        <f t="shared" si="2"/>
        <v>1281.0031427764879</v>
      </c>
      <c r="Q47" s="13">
        <v>1970</v>
      </c>
      <c r="R47" s="27"/>
      <c r="S47" s="27"/>
      <c r="T47" s="27"/>
      <c r="U47" s="27"/>
      <c r="V47" s="27"/>
      <c r="W47" s="27"/>
      <c r="X47" s="27"/>
      <c r="Y47" s="27"/>
      <c r="Z47" s="27"/>
      <c r="AA47" s="27"/>
      <c r="AB47" s="27"/>
      <c r="AC47" s="27"/>
      <c r="AD47" s="28"/>
      <c r="AF47" s="13">
        <v>1970</v>
      </c>
      <c r="AG47" s="27">
        <f t="shared" si="3"/>
        <v>12.524936976603138</v>
      </c>
      <c r="AH47" s="27">
        <f t="shared" si="4"/>
        <v>731.72697113824847</v>
      </c>
      <c r="AI47" s="27">
        <f t="shared" si="5"/>
        <v>54.222914211666513</v>
      </c>
      <c r="AJ47" s="27">
        <f t="shared" si="6"/>
        <v>1953.5250738821796</v>
      </c>
      <c r="AK47" s="27">
        <f t="shared" si="26"/>
        <v>3732.3100567320898</v>
      </c>
      <c r="AL47" s="27">
        <f t="shared" si="7"/>
        <v>1035.46832384205</v>
      </c>
      <c r="AM47" s="27">
        <f t="shared" si="8"/>
        <v>-129.28821936851224</v>
      </c>
      <c r="AN47" s="27">
        <f t="shared" si="9"/>
        <v>-444.5305467163704</v>
      </c>
      <c r="AO47" s="27">
        <f t="shared" si="10"/>
        <v>2508.7941231171003</v>
      </c>
      <c r="AP47" s="27">
        <f t="shared" si="11"/>
        <v>4787.0830133901673</v>
      </c>
      <c r="AQ47" s="27">
        <f t="shared" si="12"/>
        <v>681.81679120350702</v>
      </c>
      <c r="AR47" s="27">
        <f t="shared" si="13"/>
        <v>641.79031525088783</v>
      </c>
      <c r="AS47" s="28">
        <f t="shared" si="14"/>
        <v>1281.0031427764879</v>
      </c>
      <c r="AT47" s="27"/>
      <c r="AU47" s="13">
        <v>1970</v>
      </c>
      <c r="AV47" s="19">
        <f>'FY25 Aurora Prices for SecR'!AU46-'FY25 Aurora Prices for SecR'!AF46</f>
        <v>-24.905000000000001</v>
      </c>
      <c r="AW47" s="19">
        <f>'FY25 Aurora Prices for SecR'!AV46-'FY25 Aurora Prices for SecR'!AG46</f>
        <v>-30.462</v>
      </c>
      <c r="AX47" s="19">
        <f>'FY25 Aurora Prices for SecR'!AW46-'FY25 Aurora Prices for SecR'!AH46</f>
        <v>-44.472999999999999</v>
      </c>
      <c r="AY47" s="19">
        <f>'FY25 Aurora Prices for SecR'!AX46-'FY25 Aurora Prices for SecR'!AI46</f>
        <v>-32.826999999999998</v>
      </c>
      <c r="AZ47" s="19">
        <f>'FY25 Aurora Prices for SecR'!AY46-'FY25 Aurora Prices for SecR'!AJ46</f>
        <v>-31.803999999999998</v>
      </c>
      <c r="BA47" s="19">
        <f>'FY25 Aurora Prices for SecR'!AZ46-'FY25 Aurora Prices for SecR'!AK46</f>
        <v>-34.923000000000002</v>
      </c>
      <c r="BB47" s="19">
        <f>'FY25 Aurora Prices for SecR'!BA46-'FY25 Aurora Prices for SecR'!AL46</f>
        <v>-31.155999999999999</v>
      </c>
      <c r="BC47" s="19">
        <f>'FY25 Aurora Prices for SecR'!BB46-'FY25 Aurora Prices for SecR'!AM46</f>
        <v>-19.530999999999999</v>
      </c>
      <c r="BD47" s="19">
        <f>'FY25 Aurora Prices for SecR'!BC46-'FY25 Aurora Prices for SecR'!AN46</f>
        <v>0</v>
      </c>
      <c r="BE47" s="19">
        <f>'FY25 Aurora Prices for SecR'!BD46-'FY25 Aurora Prices for SecR'!AO46</f>
        <v>-34.881</v>
      </c>
      <c r="BF47" s="19">
        <f>'FY25 Aurora Prices for SecR'!BE46-'FY25 Aurora Prices for SecR'!AP46</f>
        <v>-39.828000000000003</v>
      </c>
      <c r="BG47" s="20">
        <f>'FY25 Aurora Prices for SecR'!BF46-'FY25 Aurora Prices for SecR'!AQ46</f>
        <v>-34.186</v>
      </c>
      <c r="BI47" s="13">
        <v>1970</v>
      </c>
      <c r="BJ47" s="32">
        <f t="shared" si="27"/>
        <v>-232078.56521931206</v>
      </c>
      <c r="BK47" s="32">
        <f t="shared" si="15"/>
        <v>-16070994.103260409</v>
      </c>
      <c r="BL47" s="32">
        <f t="shared" si="16"/>
        <v>-1794123.0138191709</v>
      </c>
      <c r="BM47" s="32">
        <f t="shared" si="17"/>
        <v>-47711505.494645745</v>
      </c>
      <c r="BN47" s="32">
        <f t="shared" si="18"/>
        <v>-79768005.437774554</v>
      </c>
      <c r="BO47" s="32">
        <f t="shared" si="19"/>
        <v>-26868113.583237182</v>
      </c>
      <c r="BP47" s="32">
        <f t="shared" si="28"/>
        <v>2900234.7091046646</v>
      </c>
      <c r="BQ47" s="32">
        <f t="shared" si="20"/>
        <v>6459501.824290568</v>
      </c>
      <c r="BR47" s="32">
        <f t="shared" si="21"/>
        <v>0</v>
      </c>
      <c r="BS47" s="32">
        <f t="shared" si="22"/>
        <v>-124231812.48700644</v>
      </c>
      <c r="BT47" s="32">
        <f t="shared" si="23"/>
        <v>-20203616.975079641</v>
      </c>
      <c r="BU47" s="32">
        <f t="shared" si="24"/>
        <v>-15796975.476360133</v>
      </c>
      <c r="BV47" s="33">
        <f t="shared" si="25"/>
        <v>-323317488.60300738</v>
      </c>
    </row>
    <row r="48" spans="2:74" x14ac:dyDescent="0.25">
      <c r="B48" s="13">
        <v>1971</v>
      </c>
      <c r="C48" s="27">
        <f>('FY24 Inventory_80WY v 30WY'!C48)*(1-$S$3)</f>
        <v>-202.23371441775339</v>
      </c>
      <c r="D48" s="27">
        <f>('FY24 Inventory_80WY v 30WY'!D48)*(1-$S$3)</f>
        <v>274.1987408380424</v>
      </c>
      <c r="E48" s="27">
        <f>('FY24 Inventory_80WY v 30WY'!E48)*(1-$S$3)</f>
        <v>284.62203878958422</v>
      </c>
      <c r="F48" s="27">
        <f>('FY24 Inventory_80WY v 30WY'!F48)*(1-$S$3)</f>
        <v>4789.025814573336</v>
      </c>
      <c r="G48" s="27">
        <f>('FY24 Inventory_80WY v 30WY'!G48)*(1-$S$3)</f>
        <v>5959.308012861201</v>
      </c>
      <c r="H48" s="27">
        <f>('FY24 Inventory_80WY v 30WY'!H48)*(1-$S$3)</f>
        <v>3843.1209746778072</v>
      </c>
      <c r="I48" s="27">
        <f>('FY24 Inventory_80WY v 30WY'!I48*(1-$S$3))*15/30+('FY24 Inventory_80WY v 30WY'!J48*(1-$S$3)*15/30)</f>
        <v>2847.6596012293458</v>
      </c>
      <c r="J48" s="27">
        <f>('FY24 Inventory_80WY v 30WY'!J48)*(1-$S$3)</f>
        <v>2712.9492011279808</v>
      </c>
      <c r="K48" s="27">
        <f>('FY24 Inventory_80WY v 30WY'!K48)*(1-$S$3)</f>
        <v>5090.8481277683286</v>
      </c>
      <c r="L48" s="27">
        <f>('FY24 Inventory_80WY v 30WY'!L48)*(1-$S$3)</f>
        <v>5609.2318970885135</v>
      </c>
      <c r="M48" s="27">
        <f>('FY24 Inventory_80WY v 30WY'!M48)*(1-$S$3)</f>
        <v>4199.8075713701492</v>
      </c>
      <c r="N48" s="27">
        <f>('FY24 Inventory_80WY v 30WY'!N48)*(1-$S$3)</f>
        <v>2652.9615183005417</v>
      </c>
      <c r="O48" s="28">
        <f t="shared" si="2"/>
        <v>3153.4635512071864</v>
      </c>
      <c r="Q48" s="13">
        <v>1971</v>
      </c>
      <c r="R48" s="27"/>
      <c r="S48" s="27"/>
      <c r="T48" s="27"/>
      <c r="U48" s="27"/>
      <c r="V48" s="27"/>
      <c r="W48" s="27"/>
      <c r="X48" s="27"/>
      <c r="Y48" s="27"/>
      <c r="Z48" s="27"/>
      <c r="AA48" s="27"/>
      <c r="AB48" s="27"/>
      <c r="AC48" s="27"/>
      <c r="AD48" s="28"/>
      <c r="AF48" s="13">
        <v>1971</v>
      </c>
      <c r="AG48" s="27">
        <f t="shared" si="3"/>
        <v>-202.23371441775339</v>
      </c>
      <c r="AH48" s="27">
        <f t="shared" si="4"/>
        <v>274.1987408380424</v>
      </c>
      <c r="AI48" s="27">
        <f t="shared" si="5"/>
        <v>284.62203878958422</v>
      </c>
      <c r="AJ48" s="27">
        <f t="shared" si="6"/>
        <v>4789.025814573336</v>
      </c>
      <c r="AK48" s="27">
        <f t="shared" si="26"/>
        <v>5959.308012861201</v>
      </c>
      <c r="AL48" s="27">
        <f t="shared" si="7"/>
        <v>3843.1209746778072</v>
      </c>
      <c r="AM48" s="27">
        <f t="shared" si="8"/>
        <v>2847.6596012293458</v>
      </c>
      <c r="AN48" s="27">
        <f t="shared" si="9"/>
        <v>2712.9492011279808</v>
      </c>
      <c r="AO48" s="27">
        <f t="shared" si="10"/>
        <v>5090.8481277683286</v>
      </c>
      <c r="AP48" s="27">
        <f t="shared" si="11"/>
        <v>5609.2318970885135</v>
      </c>
      <c r="AQ48" s="27">
        <f t="shared" si="12"/>
        <v>4199.8075713701492</v>
      </c>
      <c r="AR48" s="27">
        <f t="shared" si="13"/>
        <v>2652.9615183005417</v>
      </c>
      <c r="AS48" s="28">
        <f t="shared" si="14"/>
        <v>3153.4635512071864</v>
      </c>
      <c r="AT48" s="27"/>
      <c r="AU48" s="13">
        <v>1971</v>
      </c>
      <c r="AV48" s="19">
        <f>'FY25 Aurora Prices for SecR'!AU47-'FY25 Aurora Prices for SecR'!AF47</f>
        <v>-30.422000000000001</v>
      </c>
      <c r="AW48" s="19">
        <f>'FY25 Aurora Prices for SecR'!AV47-'FY25 Aurora Prices for SecR'!AG47</f>
        <v>-34.03</v>
      </c>
      <c r="AX48" s="19">
        <f>'FY25 Aurora Prices for SecR'!AW47-'FY25 Aurora Prices for SecR'!AH47</f>
        <v>-42.728999999999999</v>
      </c>
      <c r="AY48" s="19">
        <f>'FY25 Aurora Prices for SecR'!AX47-'FY25 Aurora Prices for SecR'!AI47</f>
        <v>-18.402999999999999</v>
      </c>
      <c r="AZ48" s="19">
        <f>'FY25 Aurora Prices for SecR'!AY47-'FY25 Aurora Prices for SecR'!AJ47</f>
        <v>-12.631</v>
      </c>
      <c r="BA48" s="19">
        <f>'FY25 Aurora Prices for SecR'!AZ47-'FY25 Aurora Prices for SecR'!AK47</f>
        <v>-15.949</v>
      </c>
      <c r="BB48" s="19">
        <f>'FY25 Aurora Prices for SecR'!BA47-'FY25 Aurora Prices for SecR'!AL47</f>
        <v>-6.8170000000000002</v>
      </c>
      <c r="BC48" s="19">
        <f>'FY25 Aurora Prices for SecR'!BB47-'FY25 Aurora Prices for SecR'!AM47</f>
        <v>0</v>
      </c>
      <c r="BD48" s="19">
        <f>'FY25 Aurora Prices for SecR'!BC47-'FY25 Aurora Prices for SecR'!AN47</f>
        <v>0</v>
      </c>
      <c r="BE48" s="19">
        <f>'FY25 Aurora Prices for SecR'!BD47-'FY25 Aurora Prices for SecR'!AO47</f>
        <v>-8.4309999999999992</v>
      </c>
      <c r="BF48" s="19">
        <f>'FY25 Aurora Prices for SecR'!BE47-'FY25 Aurora Prices for SecR'!AP47</f>
        <v>-22.117000000000001</v>
      </c>
      <c r="BG48" s="20">
        <f>'FY25 Aurora Prices for SecR'!BF47-'FY25 Aurora Prices for SecR'!AQ47</f>
        <v>-29.050999999999998</v>
      </c>
      <c r="BI48" s="13">
        <v>1971</v>
      </c>
      <c r="BJ48" s="32">
        <f t="shared" si="27"/>
        <v>4577351.4206525693</v>
      </c>
      <c r="BK48" s="32">
        <f t="shared" si="15"/>
        <v>-6727638.851668098</v>
      </c>
      <c r="BL48" s="32">
        <f t="shared" si="16"/>
        <v>-9048241.6310074683</v>
      </c>
      <c r="BM48" s="32">
        <f t="shared" si="17"/>
        <v>-65570536.896801263</v>
      </c>
      <c r="BN48" s="32">
        <f t="shared" si="18"/>
        <v>-50582797.111022286</v>
      </c>
      <c r="BO48" s="32">
        <f t="shared" si="19"/>
        <v>-45541394.763876304</v>
      </c>
      <c r="BP48" s="32">
        <f t="shared" si="28"/>
        <v>-13976996.761137925</v>
      </c>
      <c r="BQ48" s="32">
        <f t="shared" si="20"/>
        <v>0</v>
      </c>
      <c r="BR48" s="32">
        <f t="shared" si="21"/>
        <v>0</v>
      </c>
      <c r="BS48" s="32">
        <f t="shared" si="22"/>
        <v>-35184826.988518819</v>
      </c>
      <c r="BT48" s="32">
        <f t="shared" si="23"/>
        <v>-69108035.177659228</v>
      </c>
      <c r="BU48" s="32">
        <f t="shared" si="24"/>
        <v>-55491253.249067299</v>
      </c>
      <c r="BV48" s="33">
        <f t="shared" si="25"/>
        <v>-346654370.01010609</v>
      </c>
    </row>
    <row r="49" spans="2:74" x14ac:dyDescent="0.25">
      <c r="B49" s="13">
        <v>1972</v>
      </c>
      <c r="C49" s="27">
        <f>('FY24 Inventory_80WY v 30WY'!C49)*(1-$S$3)</f>
        <v>371.5171418813444</v>
      </c>
      <c r="D49" s="27">
        <f>('FY24 Inventory_80WY v 30WY'!D49)*(1-$S$3)</f>
        <v>916.99747645416119</v>
      </c>
      <c r="E49" s="27">
        <f>('FY24 Inventory_80WY v 30WY'!E49)*(1-$S$3)</f>
        <v>1096.4117566510538</v>
      </c>
      <c r="F49" s="27">
        <f>('FY24 Inventory_80WY v 30WY'!F49)*(1-$S$3)</f>
        <v>5038.8426014226307</v>
      </c>
      <c r="G49" s="27">
        <f>('FY24 Inventory_80WY v 30WY'!G49)*(1-$S$3)</f>
        <v>4348.6173091191986</v>
      </c>
      <c r="H49" s="27">
        <f>('FY24 Inventory_80WY v 30WY'!H49)*(1-$S$3)</f>
        <v>6166.2416733407654</v>
      </c>
      <c r="I49" s="27">
        <f>('FY24 Inventory_80WY v 30WY'!I49*(1-$S$3))*15/30+('FY24 Inventory_80WY v 30WY'!J49*(1-$S$3)*15/30)</f>
        <v>3448.4235728439326</v>
      </c>
      <c r="J49" s="27">
        <f>('FY24 Inventory_80WY v 30WY'!J49)*(1-$S$3)</f>
        <v>2080.1577835620501</v>
      </c>
      <c r="K49" s="27">
        <f>('FY24 Inventory_80WY v 30WY'!K49)*(1-$S$3)</f>
        <v>4445.783257781105</v>
      </c>
      <c r="L49" s="27">
        <f>('FY24 Inventory_80WY v 30WY'!L49)*(1-$S$3)</f>
        <v>5475.745681150117</v>
      </c>
      <c r="M49" s="27">
        <f>('FY24 Inventory_80WY v 30WY'!M49)*(1-$S$3)</f>
        <v>4247.8341947763092</v>
      </c>
      <c r="N49" s="27">
        <f>('FY24 Inventory_80WY v 30WY'!N49)*(1-$S$3)</f>
        <v>2860.3460498584627</v>
      </c>
      <c r="O49" s="28">
        <f t="shared" si="2"/>
        <v>3371.1461717029479</v>
      </c>
      <c r="Q49" s="13">
        <v>1972</v>
      </c>
      <c r="R49" s="27"/>
      <c r="S49" s="27"/>
      <c r="T49" s="27"/>
      <c r="U49" s="27"/>
      <c r="V49" s="27"/>
      <c r="W49" s="27"/>
      <c r="X49" s="27"/>
      <c r="Y49" s="27"/>
      <c r="Z49" s="27"/>
      <c r="AA49" s="27"/>
      <c r="AB49" s="27"/>
      <c r="AC49" s="27"/>
      <c r="AD49" s="28"/>
      <c r="AF49" s="13">
        <v>1972</v>
      </c>
      <c r="AG49" s="27">
        <f t="shared" si="3"/>
        <v>371.5171418813444</v>
      </c>
      <c r="AH49" s="27">
        <f t="shared" si="4"/>
        <v>916.99747645416119</v>
      </c>
      <c r="AI49" s="27">
        <f t="shared" si="5"/>
        <v>1096.4117566510538</v>
      </c>
      <c r="AJ49" s="27">
        <f t="shared" si="6"/>
        <v>5038.8426014226307</v>
      </c>
      <c r="AK49" s="27">
        <f t="shared" si="26"/>
        <v>4348.6173091191986</v>
      </c>
      <c r="AL49" s="27">
        <f t="shared" si="7"/>
        <v>6166.2416733407654</v>
      </c>
      <c r="AM49" s="27">
        <f t="shared" si="8"/>
        <v>3448.4235728439326</v>
      </c>
      <c r="AN49" s="27">
        <f t="shared" si="9"/>
        <v>2080.1577835620501</v>
      </c>
      <c r="AO49" s="27">
        <f t="shared" si="10"/>
        <v>4445.783257781105</v>
      </c>
      <c r="AP49" s="27">
        <f t="shared" si="11"/>
        <v>5475.745681150117</v>
      </c>
      <c r="AQ49" s="27">
        <f t="shared" si="12"/>
        <v>4247.8341947763092</v>
      </c>
      <c r="AR49" s="27">
        <f t="shared" si="13"/>
        <v>2860.3460498584627</v>
      </c>
      <c r="AS49" s="28">
        <f t="shared" si="14"/>
        <v>3371.1461717029479</v>
      </c>
      <c r="AT49" s="27"/>
      <c r="AU49" s="13">
        <v>1972</v>
      </c>
      <c r="AV49" s="19">
        <f>'FY25 Aurora Prices for SecR'!AU48-'FY25 Aurora Prices for SecR'!AF48</f>
        <v>-22.890999999999998</v>
      </c>
      <c r="AW49" s="19">
        <f>'FY25 Aurora Prices for SecR'!AV48-'FY25 Aurora Prices for SecR'!AG48</f>
        <v>-30.047000000000001</v>
      </c>
      <c r="AX49" s="19">
        <f>'FY25 Aurora Prices for SecR'!AW48-'FY25 Aurora Prices for SecR'!AH48</f>
        <v>-38.793999999999997</v>
      </c>
      <c r="AY49" s="19">
        <f>'FY25 Aurora Prices for SecR'!AX48-'FY25 Aurora Prices for SecR'!AI48</f>
        <v>-17.495999999999999</v>
      </c>
      <c r="AZ49" s="19">
        <f>'FY25 Aurora Prices for SecR'!AY48-'FY25 Aurora Prices for SecR'!AJ48</f>
        <v>-24.015000000000001</v>
      </c>
      <c r="BA49" s="19">
        <f>'FY25 Aurora Prices for SecR'!AZ48-'FY25 Aurora Prices for SecR'!AK48</f>
        <v>0</v>
      </c>
      <c r="BB49" s="19">
        <f>'FY25 Aurora Prices for SecR'!BA48-'FY25 Aurora Prices for SecR'!AL48</f>
        <v>-3.2869999999999999</v>
      </c>
      <c r="BC49" s="19">
        <f>'FY25 Aurora Prices for SecR'!BB48-'FY25 Aurora Prices for SecR'!AM48</f>
        <v>-3.3450000000000002</v>
      </c>
      <c r="BD49" s="19">
        <f>'FY25 Aurora Prices for SecR'!BC48-'FY25 Aurora Prices for SecR'!AN48</f>
        <v>0</v>
      </c>
      <c r="BE49" s="19">
        <f>'FY25 Aurora Prices for SecR'!BD48-'FY25 Aurora Prices for SecR'!AO48</f>
        <v>-9.9920000000000009</v>
      </c>
      <c r="BF49" s="19">
        <f>'FY25 Aurora Prices for SecR'!BE48-'FY25 Aurora Prices for SecR'!AP48</f>
        <v>-22.056999999999999</v>
      </c>
      <c r="BG49" s="20">
        <f>'FY25 Aurora Prices for SecR'!BF48-'FY25 Aurora Prices for SecR'!AQ48</f>
        <v>-30.58</v>
      </c>
      <c r="BI49" s="13">
        <v>1972</v>
      </c>
      <c r="BJ49" s="32">
        <f t="shared" si="27"/>
        <v>-6327272.7777355555</v>
      </c>
      <c r="BK49" s="32">
        <f t="shared" si="15"/>
        <v>-19865729.709188111</v>
      </c>
      <c r="BL49" s="32">
        <f t="shared" si="16"/>
        <v>-31645443.07951561</v>
      </c>
      <c r="BM49" s="32">
        <f t="shared" si="17"/>
        <v>-65590735.074940808</v>
      </c>
      <c r="BN49" s="32">
        <f t="shared" si="18"/>
        <v>-70178334.023950353</v>
      </c>
      <c r="BO49" s="32">
        <f t="shared" si="19"/>
        <v>0</v>
      </c>
      <c r="BP49" s="32">
        <f t="shared" si="28"/>
        <v>-8161177.1644353643</v>
      </c>
      <c r="BQ49" s="32">
        <f t="shared" si="20"/>
        <v>-5176847.0727952039</v>
      </c>
      <c r="BR49" s="32">
        <f t="shared" si="21"/>
        <v>0</v>
      </c>
      <c r="BS49" s="32">
        <f t="shared" si="22"/>
        <v>-40706956.229462668</v>
      </c>
      <c r="BT49" s="32">
        <f t="shared" si="23"/>
        <v>-69708692.252630696</v>
      </c>
      <c r="BU49" s="32">
        <f t="shared" si="24"/>
        <v>-62977955.187363692</v>
      </c>
      <c r="BV49" s="33">
        <f t="shared" si="25"/>
        <v>-380339142.57201803</v>
      </c>
    </row>
    <row r="50" spans="2:74" x14ac:dyDescent="0.25">
      <c r="B50" s="13">
        <v>1973</v>
      </c>
      <c r="C50" s="27">
        <f>('FY24 Inventory_80WY v 30WY'!C50)*(1-$S$3)</f>
        <v>626.32662322004239</v>
      </c>
      <c r="D50" s="27">
        <f>('FY24 Inventory_80WY v 30WY'!D50)*(1-$S$3)</f>
        <v>698.88807648281875</v>
      </c>
      <c r="E50" s="27">
        <f>('FY24 Inventory_80WY v 30WY'!E50)*(1-$S$3)</f>
        <v>714.79716557168899</v>
      </c>
      <c r="F50" s="27">
        <f>('FY24 Inventory_80WY v 30WY'!F50)*(1-$S$3)</f>
        <v>1430.8165883050112</v>
      </c>
      <c r="G50" s="27">
        <f>('FY24 Inventory_80WY v 30WY'!G50)*(1-$S$3)</f>
        <v>1629.2997419493611</v>
      </c>
      <c r="H50" s="27">
        <f>('FY24 Inventory_80WY v 30WY'!H50)*(1-$S$3)</f>
        <v>240.74923198271694</v>
      </c>
      <c r="I50" s="27">
        <f>('FY24 Inventory_80WY v 30WY'!I50*(1-$S$3))*15/30+('FY24 Inventory_80WY v 30WY'!J50*(1-$S$3)*15/30)</f>
        <v>-532.09477948906806</v>
      </c>
      <c r="J50" s="27">
        <f>('FY24 Inventory_80WY v 30WY'!J50)*(1-$S$3)</f>
        <v>-1143.3713072235007</v>
      </c>
      <c r="K50" s="27">
        <f>('FY24 Inventory_80WY v 30WY'!K50)*(1-$S$3)</f>
        <v>1239.7476140236113</v>
      </c>
      <c r="L50" s="27">
        <f>('FY24 Inventory_80WY v 30WY'!L50)*(1-$S$3)</f>
        <v>1183.8513003848805</v>
      </c>
      <c r="M50" s="27">
        <f>('FY24 Inventory_80WY v 30WY'!M50)*(1-$S$3)</f>
        <v>77.720350798535748</v>
      </c>
      <c r="N50" s="27">
        <f>('FY24 Inventory_80WY v 30WY'!N50)*(1-$S$3)</f>
        <v>240.98466470067427</v>
      </c>
      <c r="O50" s="28">
        <f t="shared" si="2"/>
        <v>526.36393892839635</v>
      </c>
      <c r="Q50" s="13">
        <v>1973</v>
      </c>
      <c r="R50" s="27"/>
      <c r="S50" s="27"/>
      <c r="T50" s="27"/>
      <c r="U50" s="27"/>
      <c r="V50" s="27"/>
      <c r="W50" s="27"/>
      <c r="X50" s="27"/>
      <c r="Y50" s="27"/>
      <c r="Z50" s="27"/>
      <c r="AA50" s="27"/>
      <c r="AB50" s="27"/>
      <c r="AC50" s="27"/>
      <c r="AD50" s="28"/>
      <c r="AF50" s="13">
        <v>1973</v>
      </c>
      <c r="AG50" s="27">
        <f t="shared" si="3"/>
        <v>626.32662322004239</v>
      </c>
      <c r="AH50" s="27">
        <f t="shared" si="4"/>
        <v>698.88807648281875</v>
      </c>
      <c r="AI50" s="27">
        <f t="shared" si="5"/>
        <v>714.79716557168899</v>
      </c>
      <c r="AJ50" s="27">
        <f t="shared" si="6"/>
        <v>1430.8165883050112</v>
      </c>
      <c r="AK50" s="27">
        <f t="shared" si="26"/>
        <v>1629.2997419493611</v>
      </c>
      <c r="AL50" s="27">
        <f t="shared" si="7"/>
        <v>240.74923198271694</v>
      </c>
      <c r="AM50" s="27">
        <f t="shared" si="8"/>
        <v>-532.09477948906806</v>
      </c>
      <c r="AN50" s="27">
        <f t="shared" si="9"/>
        <v>-1143.3713072235007</v>
      </c>
      <c r="AO50" s="27">
        <f t="shared" si="10"/>
        <v>1239.7476140236113</v>
      </c>
      <c r="AP50" s="27">
        <f t="shared" si="11"/>
        <v>1183.8513003848805</v>
      </c>
      <c r="AQ50" s="27">
        <f t="shared" si="12"/>
        <v>77.720350798535748</v>
      </c>
      <c r="AR50" s="27">
        <f t="shared" si="13"/>
        <v>240.98466470067427</v>
      </c>
      <c r="AS50" s="28">
        <f t="shared" si="14"/>
        <v>526.36393892839635</v>
      </c>
      <c r="AT50" s="27"/>
      <c r="AU50" s="13">
        <v>1973</v>
      </c>
      <c r="AV50" s="19">
        <f>'FY25 Aurora Prices for SecR'!AU49-'FY25 Aurora Prices for SecR'!AF49</f>
        <v>-18.259</v>
      </c>
      <c r="AW50" s="19">
        <f>'FY25 Aurora Prices for SecR'!AV49-'FY25 Aurora Prices for SecR'!AG49</f>
        <v>-28.242000000000001</v>
      </c>
      <c r="AX50" s="19">
        <f>'FY25 Aurora Prices for SecR'!AW49-'FY25 Aurora Prices for SecR'!AH49</f>
        <v>-39.5</v>
      </c>
      <c r="AY50" s="19">
        <f>'FY25 Aurora Prices for SecR'!AX49-'FY25 Aurora Prices for SecR'!AI49</f>
        <v>-36.130000000000003</v>
      </c>
      <c r="AZ50" s="19">
        <f>'FY25 Aurora Prices for SecR'!AY49-'FY25 Aurora Prices for SecR'!AJ49</f>
        <v>-41.284999999999997</v>
      </c>
      <c r="BA50" s="19">
        <f>'FY25 Aurora Prices for SecR'!AZ49-'FY25 Aurora Prices for SecR'!AK49</f>
        <v>-39.468000000000004</v>
      </c>
      <c r="BB50" s="19">
        <f>'FY25 Aurora Prices for SecR'!BA49-'FY25 Aurora Prices for SecR'!AL49</f>
        <v>-30.259</v>
      </c>
      <c r="BC50" s="19">
        <f>'FY25 Aurora Prices for SecR'!BB49-'FY25 Aurora Prices for SecR'!AM49</f>
        <v>-24.562000000000001</v>
      </c>
      <c r="BD50" s="19">
        <f>'FY25 Aurora Prices for SecR'!BC49-'FY25 Aurora Prices for SecR'!AN49</f>
        <v>-23.609000000000002</v>
      </c>
      <c r="BE50" s="19">
        <f>'FY25 Aurora Prices for SecR'!BD49-'FY25 Aurora Prices for SecR'!AO49</f>
        <v>-39.29</v>
      </c>
      <c r="BF50" s="19">
        <f>'FY25 Aurora Prices for SecR'!BE49-'FY25 Aurora Prices for SecR'!AP49</f>
        <v>-41.927</v>
      </c>
      <c r="BG50" s="20">
        <f>'FY25 Aurora Prices for SecR'!BF49-'FY25 Aurora Prices for SecR'!AQ49</f>
        <v>-34.323999999999998</v>
      </c>
      <c r="BI50" s="13">
        <v>1973</v>
      </c>
      <c r="BJ50" s="32">
        <f t="shared" si="27"/>
        <v>-8508456.7731508166</v>
      </c>
      <c r="BK50" s="32">
        <f t="shared" si="15"/>
        <v>-14231095.877396019</v>
      </c>
      <c r="BL50" s="32">
        <f t="shared" si="16"/>
        <v>-21006459.101820797</v>
      </c>
      <c r="BM50" s="32">
        <f t="shared" si="17"/>
        <v>-38461380.081582285</v>
      </c>
      <c r="BN50" s="32">
        <f t="shared" si="18"/>
        <v>-45202509.976766936</v>
      </c>
      <c r="BO50" s="32">
        <f t="shared" si="19"/>
        <v>-7059904.7811051477</v>
      </c>
      <c r="BP50" s="32">
        <f t="shared" si="28"/>
        <v>11592472.271442991</v>
      </c>
      <c r="BQ50" s="32">
        <f t="shared" si="20"/>
        <v>20894113.619729578</v>
      </c>
      <c r="BR50" s="32">
        <f t="shared" si="21"/>
        <v>-21073825.022028077</v>
      </c>
      <c r="BS50" s="32">
        <f t="shared" si="22"/>
        <v>-34606057.088538729</v>
      </c>
      <c r="BT50" s="32">
        <f t="shared" si="23"/>
        <v>-2424384.3740600753</v>
      </c>
      <c r="BU50" s="32">
        <f t="shared" si="24"/>
        <v>-5955521.49445388</v>
      </c>
      <c r="BV50" s="33">
        <f t="shared" si="25"/>
        <v>-166043008.67973021</v>
      </c>
    </row>
    <row r="51" spans="2:74" x14ac:dyDescent="0.25">
      <c r="B51" s="13">
        <v>1974</v>
      </c>
      <c r="C51" s="27">
        <f>('FY24 Inventory_80WY v 30WY'!C51)*(1-$S$3)</f>
        <v>-331.58445572727709</v>
      </c>
      <c r="D51" s="27">
        <f>('FY24 Inventory_80WY v 30WY'!D51)*(1-$S$3)</f>
        <v>564.10839883968299</v>
      </c>
      <c r="E51" s="27">
        <f>('FY24 Inventory_80WY v 30WY'!E51)*(1-$S$3)</f>
        <v>1830.0299308859687</v>
      </c>
      <c r="F51" s="27">
        <f>('FY24 Inventory_80WY v 30WY'!F51)*(1-$S$3)</f>
        <v>6024.1407477965013</v>
      </c>
      <c r="G51" s="27">
        <f>('FY24 Inventory_80WY v 30WY'!G51)*(1-$S$3)</f>
        <v>5686.9964846095318</v>
      </c>
      <c r="H51" s="27">
        <f>('FY24 Inventory_80WY v 30WY'!H51)*(1-$S$3)</f>
        <v>5166.5452747960799</v>
      </c>
      <c r="I51" s="27">
        <f>('FY24 Inventory_80WY v 30WY'!I51*(1-$S$3))*15/30+('FY24 Inventory_80WY v 30WY'!J51*(1-$S$3)*15/30)</f>
        <v>4224.6448210699782</v>
      </c>
      <c r="J51" s="27">
        <f>('FY24 Inventory_80WY v 30WY'!J51)*(1-$S$3)</f>
        <v>4257.6747142985587</v>
      </c>
      <c r="K51" s="27">
        <f>('FY24 Inventory_80WY v 30WY'!K51)*(1-$S$3)</f>
        <v>4289.4338022518859</v>
      </c>
      <c r="L51" s="27">
        <f>('FY24 Inventory_80WY v 30WY'!L51)*(1-$S$3)</f>
        <v>5453.3997494353271</v>
      </c>
      <c r="M51" s="27">
        <f>('FY24 Inventory_80WY v 30WY'!M51)*(1-$S$3)</f>
        <v>5373.7080606462578</v>
      </c>
      <c r="N51" s="27">
        <f>('FY24 Inventory_80WY v 30WY'!N51)*(1-$S$3)</f>
        <v>2930.7832300281011</v>
      </c>
      <c r="O51" s="28">
        <f t="shared" si="2"/>
        <v>3781.6563715552479</v>
      </c>
      <c r="Q51" s="13">
        <v>1974</v>
      </c>
      <c r="R51" s="27"/>
      <c r="S51" s="27"/>
      <c r="T51" s="27"/>
      <c r="U51" s="27"/>
      <c r="V51" s="27"/>
      <c r="W51" s="27"/>
      <c r="X51" s="27"/>
      <c r="Y51" s="27"/>
      <c r="Z51" s="27"/>
      <c r="AA51" s="27"/>
      <c r="AB51" s="27"/>
      <c r="AC51" s="27"/>
      <c r="AD51" s="28"/>
      <c r="AF51" s="13">
        <v>1974</v>
      </c>
      <c r="AG51" s="27">
        <f t="shared" si="3"/>
        <v>-331.58445572727709</v>
      </c>
      <c r="AH51" s="27">
        <f t="shared" si="4"/>
        <v>564.10839883968299</v>
      </c>
      <c r="AI51" s="27">
        <f t="shared" si="5"/>
        <v>1830.0299308859687</v>
      </c>
      <c r="AJ51" s="27">
        <f t="shared" si="6"/>
        <v>6024.1407477965013</v>
      </c>
      <c r="AK51" s="27">
        <f t="shared" si="26"/>
        <v>5686.9964846095318</v>
      </c>
      <c r="AL51" s="27">
        <f t="shared" si="7"/>
        <v>5166.5452747960799</v>
      </c>
      <c r="AM51" s="27">
        <f t="shared" si="8"/>
        <v>4224.6448210699782</v>
      </c>
      <c r="AN51" s="27">
        <f t="shared" si="9"/>
        <v>4257.6747142985587</v>
      </c>
      <c r="AO51" s="27">
        <f t="shared" si="10"/>
        <v>4289.4338022518859</v>
      </c>
      <c r="AP51" s="27">
        <f t="shared" si="11"/>
        <v>5453.3997494353271</v>
      </c>
      <c r="AQ51" s="27">
        <f t="shared" si="12"/>
        <v>5373.7080606462578</v>
      </c>
      <c r="AR51" s="27">
        <f t="shared" si="13"/>
        <v>2930.7832300281011</v>
      </c>
      <c r="AS51" s="28">
        <f t="shared" si="14"/>
        <v>3781.6563715552479</v>
      </c>
      <c r="AT51" s="27"/>
      <c r="AU51" s="13">
        <v>1974</v>
      </c>
      <c r="AV51" s="19">
        <f>'FY25 Aurora Prices for SecR'!AU50-'FY25 Aurora Prices for SecR'!AF50</f>
        <v>-28.492999999999999</v>
      </c>
      <c r="AW51" s="19">
        <f>'FY25 Aurora Prices for SecR'!AV50-'FY25 Aurora Prices for SecR'!AG50</f>
        <v>-31.916</v>
      </c>
      <c r="AX51" s="19">
        <f>'FY25 Aurora Prices for SecR'!AW50-'FY25 Aurora Prices for SecR'!AH50</f>
        <v>-33.712000000000003</v>
      </c>
      <c r="AY51" s="19">
        <f>'FY25 Aurora Prices for SecR'!AX50-'FY25 Aurora Prices for SecR'!AI50</f>
        <v>-4.0270000000000001</v>
      </c>
      <c r="AZ51" s="19">
        <f>'FY25 Aurora Prices for SecR'!AY50-'FY25 Aurora Prices for SecR'!AJ50</f>
        <v>-10.231999999999999</v>
      </c>
      <c r="BA51" s="19">
        <f>'FY25 Aurora Prices for SecR'!AZ50-'FY25 Aurora Prices for SecR'!AK50</f>
        <v>-5.4509999999999996</v>
      </c>
      <c r="BB51" s="19">
        <f>'FY25 Aurora Prices for SecR'!BA50-'FY25 Aurora Prices for SecR'!AL50</f>
        <v>-1.722</v>
      </c>
      <c r="BC51" s="19">
        <f>'FY25 Aurora Prices for SecR'!BB50-'FY25 Aurora Prices for SecR'!AM50</f>
        <v>-4.79</v>
      </c>
      <c r="BD51" s="19">
        <f>'FY25 Aurora Prices for SecR'!BC50-'FY25 Aurora Prices for SecR'!AN50</f>
        <v>0</v>
      </c>
      <c r="BE51" s="19">
        <f>'FY25 Aurora Prices for SecR'!BD50-'FY25 Aurora Prices for SecR'!AO50</f>
        <v>0</v>
      </c>
      <c r="BF51" s="19">
        <f>'FY25 Aurora Prices for SecR'!BE50-'FY25 Aurora Prices for SecR'!AP50</f>
        <v>-21.802</v>
      </c>
      <c r="BG51" s="20">
        <f>'FY25 Aurora Prices for SecR'!BF50-'FY25 Aurora Prices for SecR'!AQ50</f>
        <v>-30.687000000000001</v>
      </c>
      <c r="BI51" s="13">
        <v>1974</v>
      </c>
      <c r="BJ51" s="32">
        <f t="shared" si="27"/>
        <v>7029189.9073957549</v>
      </c>
      <c r="BK51" s="32">
        <f t="shared" si="15"/>
        <v>-12980944.31696184</v>
      </c>
      <c r="BL51" s="32">
        <f t="shared" si="16"/>
        <v>-45900312.958340675</v>
      </c>
      <c r="BM51" s="32">
        <f t="shared" si="17"/>
        <v>-18048855.804784123</v>
      </c>
      <c r="BN51" s="32">
        <f t="shared" si="18"/>
        <v>-39103241.876512609</v>
      </c>
      <c r="BO51" s="32">
        <f t="shared" si="19"/>
        <v>-20924988.851634677</v>
      </c>
      <c r="BP51" s="32">
        <f t="shared" si="28"/>
        <v>-5237883.6349554015</v>
      </c>
      <c r="BQ51" s="32">
        <f t="shared" si="20"/>
        <v>-15173330.839828633</v>
      </c>
      <c r="BR51" s="32">
        <f t="shared" si="21"/>
        <v>0</v>
      </c>
      <c r="BS51" s="32">
        <f t="shared" si="22"/>
        <v>0</v>
      </c>
      <c r="BT51" s="32">
        <f t="shared" si="23"/>
        <v>-87165241.854828015</v>
      </c>
      <c r="BU51" s="32">
        <f t="shared" si="24"/>
        <v>-64754600.385508083</v>
      </c>
      <c r="BV51" s="33">
        <f t="shared" si="25"/>
        <v>-302260210.61595827</v>
      </c>
    </row>
    <row r="52" spans="2:74" x14ac:dyDescent="0.25">
      <c r="B52" s="13">
        <v>1975</v>
      </c>
      <c r="C52" s="27">
        <f>('FY24 Inventory_80WY v 30WY'!C52)*(1-$S$3)</f>
        <v>-41.004192360348299</v>
      </c>
      <c r="D52" s="27">
        <f>('FY24 Inventory_80WY v 30WY'!D52)*(1-$S$3)</f>
        <v>265.35959345205077</v>
      </c>
      <c r="E52" s="27">
        <f>('FY24 Inventory_80WY v 30WY'!E52)*(1-$S$3)</f>
        <v>140.31122401559014</v>
      </c>
      <c r="F52" s="27">
        <f>('FY24 Inventory_80WY v 30WY'!F52)*(1-$S$3)</f>
        <v>2198.4704797159993</v>
      </c>
      <c r="G52" s="27">
        <f>('FY24 Inventory_80WY v 30WY'!G52)*(1-$S$3)</f>
        <v>3090.1005088302127</v>
      </c>
      <c r="H52" s="27">
        <f>('FY24 Inventory_80WY v 30WY'!H52)*(1-$S$3)</f>
        <v>2570.0274463283813</v>
      </c>
      <c r="I52" s="27">
        <f>('FY24 Inventory_80WY v 30WY'!I52*(1-$S$3))*15/30+('FY24 Inventory_80WY v 30WY'!J52*(1-$S$3)*15/30)</f>
        <v>880.47195756789722</v>
      </c>
      <c r="J52" s="27">
        <f>('FY24 Inventory_80WY v 30WY'!J52)*(1-$S$3)</f>
        <v>978.99280465504887</v>
      </c>
      <c r="K52" s="27">
        <f>('FY24 Inventory_80WY v 30WY'!K52)*(1-$S$3)</f>
        <v>2521.1179824706651</v>
      </c>
      <c r="L52" s="27">
        <f>('FY24 Inventory_80WY v 30WY'!L52)*(1-$S$3)</f>
        <v>5070.7666605494942</v>
      </c>
      <c r="M52" s="27">
        <f>('FY24 Inventory_80WY v 30WY'!M52)*(1-$S$3)</f>
        <v>4622.9690612707855</v>
      </c>
      <c r="N52" s="27">
        <f>('FY24 Inventory_80WY v 30WY'!N52)*(1-$S$3)</f>
        <v>1739.3967220485652</v>
      </c>
      <c r="O52" s="28">
        <f t="shared" si="2"/>
        <v>2001.0238687551823</v>
      </c>
      <c r="Q52" s="13">
        <v>1975</v>
      </c>
      <c r="R52" s="27"/>
      <c r="S52" s="27"/>
      <c r="T52" s="27"/>
      <c r="U52" s="27"/>
      <c r="V52" s="27"/>
      <c r="W52" s="27"/>
      <c r="X52" s="27"/>
      <c r="Y52" s="27"/>
      <c r="Z52" s="27"/>
      <c r="AA52" s="27"/>
      <c r="AB52" s="27"/>
      <c r="AC52" s="27"/>
      <c r="AD52" s="28"/>
      <c r="AF52" s="13">
        <v>1975</v>
      </c>
      <c r="AG52" s="27">
        <f t="shared" si="3"/>
        <v>-41.004192360348299</v>
      </c>
      <c r="AH52" s="27">
        <f t="shared" si="4"/>
        <v>265.35959345205077</v>
      </c>
      <c r="AI52" s="27">
        <f t="shared" si="5"/>
        <v>140.31122401559014</v>
      </c>
      <c r="AJ52" s="27">
        <f t="shared" si="6"/>
        <v>2198.4704797159993</v>
      </c>
      <c r="AK52" s="27">
        <f t="shared" si="26"/>
        <v>3090.1005088302127</v>
      </c>
      <c r="AL52" s="27">
        <f t="shared" si="7"/>
        <v>2570.0274463283813</v>
      </c>
      <c r="AM52" s="27">
        <f t="shared" si="8"/>
        <v>880.47195756789722</v>
      </c>
      <c r="AN52" s="27">
        <f t="shared" si="9"/>
        <v>978.99280465504887</v>
      </c>
      <c r="AO52" s="27">
        <f t="shared" si="10"/>
        <v>2521.1179824706651</v>
      </c>
      <c r="AP52" s="27">
        <f t="shared" si="11"/>
        <v>5070.7666605494942</v>
      </c>
      <c r="AQ52" s="27">
        <f>M52-AB52</f>
        <v>4622.9690612707855</v>
      </c>
      <c r="AR52" s="27">
        <f t="shared" si="13"/>
        <v>1739.3967220485652</v>
      </c>
      <c r="AS52" s="28">
        <f t="shared" si="14"/>
        <v>2001.0238687551823</v>
      </c>
      <c r="AT52" s="27"/>
      <c r="AU52" s="13">
        <v>1975</v>
      </c>
      <c r="AV52" s="19">
        <f>'FY25 Aurora Prices for SecR'!AU51-'FY25 Aurora Prices for SecR'!AF51</f>
        <v>-24.78</v>
      </c>
      <c r="AW52" s="19">
        <f>'FY25 Aurora Prices for SecR'!AV51-'FY25 Aurora Prices for SecR'!AG51</f>
        <v>-31.262</v>
      </c>
      <c r="AX52" s="19">
        <f>'FY25 Aurora Prices for SecR'!AW51-'FY25 Aurora Prices for SecR'!AH51</f>
        <v>-40.351999999999997</v>
      </c>
      <c r="AY52" s="19">
        <f>'FY25 Aurora Prices for SecR'!AX51-'FY25 Aurora Prices for SecR'!AI51</f>
        <v>-33.183999999999997</v>
      </c>
      <c r="AZ52" s="19">
        <f>'FY25 Aurora Prices for SecR'!AY51-'FY25 Aurora Prices for SecR'!AJ51</f>
        <v>-33.975000000000001</v>
      </c>
      <c r="BA52" s="19">
        <f>'FY25 Aurora Prices for SecR'!AZ51-'FY25 Aurora Prices for SecR'!AK51</f>
        <v>-29.581</v>
      </c>
      <c r="BB52" s="19">
        <f>'FY25 Aurora Prices for SecR'!BA51-'FY25 Aurora Prices for SecR'!AL51</f>
        <v>-22.093</v>
      </c>
      <c r="BC52" s="19">
        <f>'FY25 Aurora Prices for SecR'!BB51-'FY25 Aurora Prices for SecR'!AM51</f>
        <v>-14.420999999999999</v>
      </c>
      <c r="BD52" s="19">
        <f>'FY25 Aurora Prices for SecR'!BC51-'FY25 Aurora Prices for SecR'!AN51</f>
        <v>0</v>
      </c>
      <c r="BE52" s="19">
        <f>'FY25 Aurora Prices for SecR'!BD51-'FY25 Aurora Prices for SecR'!AO51</f>
        <v>-6.9749999999999996</v>
      </c>
      <c r="BF52" s="19">
        <f>'FY25 Aurora Prices for SecR'!BE51-'FY25 Aurora Prices for SecR'!AP51</f>
        <v>-29.827999999999999</v>
      </c>
      <c r="BG52" s="20">
        <f>'FY25 Aurora Prices for SecR'!BF51-'FY25 Aurora Prices for SecR'!AQ51</f>
        <v>-31.562999999999999</v>
      </c>
      <c r="BI52" s="13">
        <v>1975</v>
      </c>
      <c r="BJ52" s="32">
        <f t="shared" si="27"/>
        <v>755966.41169693659</v>
      </c>
      <c r="BK52" s="32">
        <f t="shared" si="15"/>
        <v>-5981179.2311690664</v>
      </c>
      <c r="BL52" s="32">
        <f t="shared" si="16"/>
        <v>-4212407.8525389573</v>
      </c>
      <c r="BM52" s="32">
        <f t="shared" si="17"/>
        <v>-54277809.032778412</v>
      </c>
      <c r="BN52" s="32">
        <f t="shared" si="18"/>
        <v>-70550702.737204358</v>
      </c>
      <c r="BO52" s="32">
        <f t="shared" si="19"/>
        <v>-56485818.544151008</v>
      </c>
      <c r="BP52" s="32">
        <f t="shared" si="28"/>
        <v>-14005632.210154237</v>
      </c>
      <c r="BQ52" s="32">
        <f t="shared" si="20"/>
        <v>-10503833.095532261</v>
      </c>
      <c r="BR52" s="32">
        <f t="shared" si="21"/>
        <v>0</v>
      </c>
      <c r="BS52" s="32">
        <f t="shared" si="22"/>
        <v>-26314236.508255541</v>
      </c>
      <c r="BT52" s="32">
        <f t="shared" si="23"/>
        <v>-102593077.34273124</v>
      </c>
      <c r="BU52" s="32">
        <f t="shared" si="24"/>
        <v>-39528416.691373579</v>
      </c>
      <c r="BV52" s="33">
        <f t="shared" si="25"/>
        <v>-383697146.83419174</v>
      </c>
    </row>
    <row r="53" spans="2:74" x14ac:dyDescent="0.25">
      <c r="B53" s="13">
        <v>1976</v>
      </c>
      <c r="C53" s="27">
        <f>('FY24 Inventory_80WY v 30WY'!C53)*(1-$S$3)</f>
        <v>1068.3467912197716</v>
      </c>
      <c r="D53" s="27">
        <f>('FY24 Inventory_80WY v 30WY'!D53)*(1-$S$3)</f>
        <v>2266.6597264648931</v>
      </c>
      <c r="E53" s="27">
        <f>('FY24 Inventory_80WY v 30WY'!E53)*(1-$S$3)</f>
        <v>3991.3916880650681</v>
      </c>
      <c r="F53" s="27">
        <f>('FY24 Inventory_80WY v 30WY'!F53)*(1-$S$3)</f>
        <v>4569.8298705845755</v>
      </c>
      <c r="G53" s="27">
        <f>('FY24 Inventory_80WY v 30WY'!G53)*(1-$S$3)</f>
        <v>5132.1412737944693</v>
      </c>
      <c r="H53" s="27">
        <f>('FY24 Inventory_80WY v 30WY'!H53)*(1-$S$3)</f>
        <v>3446.7868595843347</v>
      </c>
      <c r="I53" s="27">
        <f>('FY24 Inventory_80WY v 30WY'!I53*(1-$S$3))*15/30+('FY24 Inventory_80WY v 30WY'!J53*(1-$S$3)*15/30)</f>
        <v>3031.3841269098793</v>
      </c>
      <c r="J53" s="27">
        <f>('FY24 Inventory_80WY v 30WY'!J53)*(1-$S$3)</f>
        <v>2761.5515022484296</v>
      </c>
      <c r="K53" s="27">
        <f>('FY24 Inventory_80WY v 30WY'!K53)*(1-$S$3)</f>
        <v>4651.7877872018853</v>
      </c>
      <c r="L53" s="27">
        <f>('FY24 Inventory_80WY v 30WY'!L53)*(1-$S$3)</f>
        <v>3492.2840266636608</v>
      </c>
      <c r="M53" s="27">
        <f>('FY24 Inventory_80WY v 30WY'!M53)*(1-$S$3)</f>
        <v>4097.6550591319838</v>
      </c>
      <c r="N53" s="27">
        <f>('FY24 Inventory_80WY v 30WY'!N53)*(1-$S$3)</f>
        <v>3921.4516448270074</v>
      </c>
      <c r="O53" s="28">
        <f t="shared" si="2"/>
        <v>3523.4315122928974</v>
      </c>
      <c r="Q53" s="13">
        <v>1976</v>
      </c>
      <c r="R53" s="27"/>
      <c r="S53" s="27"/>
      <c r="T53" s="27"/>
      <c r="U53" s="27"/>
      <c r="V53" s="27"/>
      <c r="W53" s="27"/>
      <c r="X53" s="27"/>
      <c r="Y53" s="27"/>
      <c r="Z53" s="27"/>
      <c r="AA53" s="27"/>
      <c r="AB53" s="27"/>
      <c r="AC53" s="27"/>
      <c r="AD53" s="28"/>
      <c r="AF53" s="13">
        <v>1976</v>
      </c>
      <c r="AG53" s="27">
        <f t="shared" si="3"/>
        <v>1068.3467912197716</v>
      </c>
      <c r="AH53" s="27">
        <f t="shared" si="4"/>
        <v>2266.6597264648931</v>
      </c>
      <c r="AI53" s="27">
        <f t="shared" si="5"/>
        <v>3991.3916880650681</v>
      </c>
      <c r="AJ53" s="27">
        <f t="shared" si="6"/>
        <v>4569.8298705845755</v>
      </c>
      <c r="AK53" s="27">
        <f t="shared" si="26"/>
        <v>5132.1412737944693</v>
      </c>
      <c r="AL53" s="27">
        <f t="shared" si="7"/>
        <v>3446.7868595843347</v>
      </c>
      <c r="AM53" s="27">
        <f t="shared" si="8"/>
        <v>3031.3841269098793</v>
      </c>
      <c r="AN53" s="27">
        <f t="shared" si="9"/>
        <v>2761.5515022484296</v>
      </c>
      <c r="AO53" s="27">
        <f t="shared" si="10"/>
        <v>4651.7877872018853</v>
      </c>
      <c r="AP53" s="27">
        <f t="shared" si="11"/>
        <v>3492.2840266636608</v>
      </c>
      <c r="AQ53" s="27">
        <f t="shared" si="12"/>
        <v>4097.6550591319838</v>
      </c>
      <c r="AR53" s="27">
        <f t="shared" si="13"/>
        <v>3921.4516448270074</v>
      </c>
      <c r="AS53" s="28">
        <f t="shared" si="14"/>
        <v>3523.4315122928974</v>
      </c>
      <c r="AT53" s="27"/>
      <c r="AU53" s="13">
        <v>1976</v>
      </c>
      <c r="AV53" s="19">
        <f>'FY25 Aurora Prices for SecR'!AU52-'FY25 Aurora Prices for SecR'!AF52</f>
        <v>-17.716000000000001</v>
      </c>
      <c r="AW53" s="19">
        <f>'FY25 Aurora Prices for SecR'!AV52-'FY25 Aurora Prices for SecR'!AG52</f>
        <v>-25.471</v>
      </c>
      <c r="AX53" s="19">
        <f>'FY25 Aurora Prices for SecR'!AW52-'FY25 Aurora Prices for SecR'!AH52</f>
        <v>-21.094000000000001</v>
      </c>
      <c r="AY53" s="19">
        <f>'FY25 Aurora Prices for SecR'!AX52-'FY25 Aurora Prices for SecR'!AI52</f>
        <v>-17.335999999999999</v>
      </c>
      <c r="AZ53" s="19">
        <f>'FY25 Aurora Prices for SecR'!AY52-'FY25 Aurora Prices for SecR'!AJ52</f>
        <v>-24.946999999999999</v>
      </c>
      <c r="BA53" s="19">
        <f>'FY25 Aurora Prices for SecR'!AZ52-'FY25 Aurora Prices for SecR'!AK52</f>
        <v>-21.257999999999999</v>
      </c>
      <c r="BB53" s="19">
        <f>'FY25 Aurora Prices for SecR'!BA52-'FY25 Aurora Prices for SecR'!AL52</f>
        <v>-5.5460000000000003</v>
      </c>
      <c r="BC53" s="19">
        <f>'FY25 Aurora Prices for SecR'!BB52-'FY25 Aurora Prices for SecR'!AM52</f>
        <v>-3.1949999999999998</v>
      </c>
      <c r="BD53" s="19">
        <f>'FY25 Aurora Prices for SecR'!BC52-'FY25 Aurora Prices for SecR'!AN52</f>
        <v>-1.581</v>
      </c>
      <c r="BE53" s="19">
        <f>'FY25 Aurora Prices for SecR'!BD52-'FY25 Aurora Prices for SecR'!AO52</f>
        <v>-10.529</v>
      </c>
      <c r="BF53" s="19">
        <f>'FY25 Aurora Prices for SecR'!BE52-'FY25 Aurora Prices for SecR'!AP52</f>
        <v>-10.050000000000001</v>
      </c>
      <c r="BG53" s="20">
        <f>'FY25 Aurora Prices for SecR'!BF52-'FY25 Aurora Prices for SecR'!AQ52</f>
        <v>-20.181000000000001</v>
      </c>
      <c r="BI53" s="13">
        <v>1976</v>
      </c>
      <c r="BJ53" s="32">
        <f t="shared" si="27"/>
        <v>-14081562.82441761</v>
      </c>
      <c r="BK53" s="32">
        <f t="shared" si="15"/>
        <v>-41626278.812699631</v>
      </c>
      <c r="BL53" s="32">
        <f t="shared" si="16"/>
        <v>-62640645.703425147</v>
      </c>
      <c r="BM53" s="32">
        <f t="shared" si="17"/>
        <v>-58941592.553521916</v>
      </c>
      <c r="BN53" s="32">
        <f t="shared" si="18"/>
        <v>-86037187.056139618</v>
      </c>
      <c r="BO53" s="32">
        <f t="shared" si="19"/>
        <v>-54440943.730355531</v>
      </c>
      <c r="BP53" s="32">
        <f t="shared" si="28"/>
        <v>-12104680.584846377</v>
      </c>
      <c r="BQ53" s="32">
        <f t="shared" si="20"/>
        <v>-6564428.844964697</v>
      </c>
      <c r="BR53" s="32">
        <f t="shared" si="21"/>
        <v>-5295223.0739276502</v>
      </c>
      <c r="BS53" s="32">
        <f t="shared" si="22"/>
        <v>-27357072.336455815</v>
      </c>
      <c r="BT53" s="32">
        <f t="shared" si="23"/>
        <v>-30638986.408141673</v>
      </c>
      <c r="BU53" s="32">
        <f t="shared" si="24"/>
        <v>-56979947.263862766</v>
      </c>
      <c r="BV53" s="33">
        <f t="shared" si="25"/>
        <v>-456708549.19275844</v>
      </c>
    </row>
    <row r="54" spans="2:74" x14ac:dyDescent="0.25">
      <c r="B54" s="13">
        <v>1977</v>
      </c>
      <c r="C54" s="27">
        <f>('FY24 Inventory_80WY v 30WY'!C54)*(1-$S$3)</f>
        <v>637.47479380264986</v>
      </c>
      <c r="D54" s="27">
        <f>('FY24 Inventory_80WY v 30WY'!D54)*(1-$S$3)</f>
        <v>215.81930174536029</v>
      </c>
      <c r="E54" s="27">
        <f>('FY24 Inventory_80WY v 30WY'!E54)*(1-$S$3)</f>
        <v>-349.38224407155991</v>
      </c>
      <c r="F54" s="27">
        <f>('FY24 Inventory_80WY v 30WY'!F54)*(1-$S$3)</f>
        <v>-13.563529228314755</v>
      </c>
      <c r="G54" s="27">
        <f>('FY24 Inventory_80WY v 30WY'!G54)*(1-$S$3)</f>
        <v>814.27519818717758</v>
      </c>
      <c r="H54" s="27">
        <f>('FY24 Inventory_80WY v 30WY'!H54)*(1-$S$3)</f>
        <v>-687.34964623919495</v>
      </c>
      <c r="I54" s="27">
        <f>('FY24 Inventory_80WY v 30WY'!I54*(1-$S$3))*15/30+('FY24 Inventory_80WY v 30WY'!J54*(1-$S$3)*15/30)</f>
        <v>-947.75506827916297</v>
      </c>
      <c r="J54" s="27">
        <f>('FY24 Inventory_80WY v 30WY'!J54)*(1-$S$3)</f>
        <v>-1231.8540426338388</v>
      </c>
      <c r="K54" s="27">
        <f>('FY24 Inventory_80WY v 30WY'!K54)*(1-$S$3)</f>
        <v>499.43361129243436</v>
      </c>
      <c r="L54" s="27">
        <f>('FY24 Inventory_80WY v 30WY'!L54)*(1-$S$3)</f>
        <v>235.50788854020661</v>
      </c>
      <c r="M54" s="27">
        <f>('FY24 Inventory_80WY v 30WY'!M54)*(1-$S$3)</f>
        <v>-118.55614923657591</v>
      </c>
      <c r="N54" s="27">
        <f>('FY24 Inventory_80WY v 30WY'!N54)*(1-$S$3)</f>
        <v>386.17485974250428</v>
      </c>
      <c r="O54" s="28">
        <f t="shared" si="2"/>
        <v>-54.553128978879634</v>
      </c>
      <c r="Q54" s="13">
        <v>1977</v>
      </c>
      <c r="R54" s="27"/>
      <c r="S54" s="27"/>
      <c r="T54" s="27"/>
      <c r="U54" s="27"/>
      <c r="V54" s="27"/>
      <c r="W54" s="27"/>
      <c r="X54" s="27"/>
      <c r="Y54" s="27"/>
      <c r="Z54" s="27"/>
      <c r="AA54" s="27"/>
      <c r="AB54" s="27"/>
      <c r="AC54" s="27"/>
      <c r="AD54" s="28"/>
      <c r="AF54" s="13">
        <v>1977</v>
      </c>
      <c r="AG54" s="27">
        <f t="shared" si="3"/>
        <v>637.47479380264986</v>
      </c>
      <c r="AH54" s="27">
        <f t="shared" si="4"/>
        <v>215.81930174536029</v>
      </c>
      <c r="AI54" s="27">
        <f t="shared" si="5"/>
        <v>-349.38224407155991</v>
      </c>
      <c r="AJ54" s="27">
        <f t="shared" si="6"/>
        <v>-13.563529228314755</v>
      </c>
      <c r="AK54" s="27">
        <f t="shared" si="26"/>
        <v>814.27519818717758</v>
      </c>
      <c r="AL54" s="27">
        <f t="shared" si="7"/>
        <v>-687.34964623919495</v>
      </c>
      <c r="AM54" s="27">
        <f t="shared" si="8"/>
        <v>-947.75506827916297</v>
      </c>
      <c r="AN54" s="27">
        <f t="shared" si="9"/>
        <v>-1231.8540426338388</v>
      </c>
      <c r="AO54" s="27">
        <f t="shared" si="10"/>
        <v>499.43361129243436</v>
      </c>
      <c r="AP54" s="27">
        <f t="shared" si="11"/>
        <v>235.50788854020661</v>
      </c>
      <c r="AQ54" s="27">
        <f t="shared" si="12"/>
        <v>-118.55614923657591</v>
      </c>
      <c r="AR54" s="27">
        <f t="shared" si="13"/>
        <v>386.17485974250428</v>
      </c>
      <c r="AS54" s="28">
        <f t="shared" si="14"/>
        <v>-54.553128978879634</v>
      </c>
      <c r="AT54" s="27"/>
      <c r="AU54" s="13">
        <v>1977</v>
      </c>
      <c r="AV54" s="19">
        <f>'FY25 Aurora Prices for SecR'!AU53-'FY25 Aurora Prices for SecR'!AF53</f>
        <v>-24.010999999999999</v>
      </c>
      <c r="AW54" s="19">
        <f>'FY25 Aurora Prices for SecR'!AV53-'FY25 Aurora Prices for SecR'!AG53</f>
        <v>-37.128</v>
      </c>
      <c r="AX54" s="19">
        <f>'FY25 Aurora Prices for SecR'!AW53-'FY25 Aurora Prices for SecR'!AH53</f>
        <v>-46.503999999999998</v>
      </c>
      <c r="AY54" s="19">
        <f>'FY25 Aurora Prices for SecR'!AX53-'FY25 Aurora Prices for SecR'!AI53</f>
        <v>-42.475000000000001</v>
      </c>
      <c r="AZ54" s="19">
        <f>'FY25 Aurora Prices for SecR'!AY53-'FY25 Aurora Prices for SecR'!AJ53</f>
        <v>-42</v>
      </c>
      <c r="BA54" s="19">
        <f>'FY25 Aurora Prices for SecR'!AZ53-'FY25 Aurora Prices for SecR'!AK53</f>
        <v>-39.896000000000001</v>
      </c>
      <c r="BB54" s="19">
        <f>'FY25 Aurora Prices for SecR'!BA53-'FY25 Aurora Prices for SecR'!AL53</f>
        <v>-35.283999999999999</v>
      </c>
      <c r="BC54" s="19">
        <f>'FY25 Aurora Prices for SecR'!BB53-'FY25 Aurora Prices for SecR'!AM53</f>
        <v>-33.238</v>
      </c>
      <c r="BD54" s="19">
        <f>'FY25 Aurora Prices for SecR'!BC53-'FY25 Aurora Prices for SecR'!AN53</f>
        <v>-32.421999999999997</v>
      </c>
      <c r="BE54" s="19">
        <f>'FY25 Aurora Prices for SecR'!BD53-'FY25 Aurora Prices for SecR'!AO53</f>
        <v>-42.508000000000003</v>
      </c>
      <c r="BF54" s="19">
        <f>'FY25 Aurora Prices for SecR'!BE53-'FY25 Aurora Prices for SecR'!AP53</f>
        <v>-42.787999999999997</v>
      </c>
      <c r="BG54" s="20">
        <f>'FY25 Aurora Prices for SecR'!BF53-'FY25 Aurora Prices for SecR'!AQ53</f>
        <v>-39.651000000000003</v>
      </c>
      <c r="BI54" s="13">
        <v>1977</v>
      </c>
      <c r="BJ54" s="32">
        <f t="shared" si="27"/>
        <v>-11387967.011852596</v>
      </c>
      <c r="BK54" s="32">
        <f t="shared" si="15"/>
        <v>-5777329.0443804516</v>
      </c>
      <c r="BL54" s="32">
        <f t="shared" si="16"/>
        <v>12088267.877458043</v>
      </c>
      <c r="BM54" s="32">
        <f t="shared" si="17"/>
        <v>428626.51255566592</v>
      </c>
      <c r="BN54" s="32">
        <f t="shared" si="18"/>
        <v>-22982103.193634897</v>
      </c>
      <c r="BO54" s="32">
        <f t="shared" si="19"/>
        <v>20374918.604364678</v>
      </c>
      <c r="BP54" s="32">
        <f t="shared" si="28"/>
        <v>24077224.67699663</v>
      </c>
      <c r="BQ54" s="32">
        <f t="shared" si="20"/>
        <v>30462607.313783273</v>
      </c>
      <c r="BR54" s="32">
        <f t="shared" si="21"/>
        <v>-11658698.312632781</v>
      </c>
      <c r="BS54" s="32">
        <f t="shared" si="22"/>
        <v>-7448161.1785939252</v>
      </c>
      <c r="BT54" s="32">
        <f t="shared" si="23"/>
        <v>3774148.7020697496</v>
      </c>
      <c r="BU54" s="32">
        <f t="shared" si="24"/>
        <v>-11024797.941828027</v>
      </c>
      <c r="BV54" s="33">
        <f t="shared" si="25"/>
        <v>20926737.004305359</v>
      </c>
    </row>
    <row r="55" spans="2:74" x14ac:dyDescent="0.25">
      <c r="B55" s="13">
        <v>1978</v>
      </c>
      <c r="C55" s="27">
        <f>('FY24 Inventory_80WY v 30WY'!C55)*(1-$S$3)</f>
        <v>-467.83625007840305</v>
      </c>
      <c r="D55" s="27">
        <f>('FY24 Inventory_80WY v 30WY'!D55)*(1-$S$3)</f>
        <v>11.739234778812929</v>
      </c>
      <c r="E55" s="27">
        <f>('FY24 Inventory_80WY v 30WY'!E55)*(1-$S$3)</f>
        <v>794.76398190979023</v>
      </c>
      <c r="F55" s="27">
        <f>('FY24 Inventory_80WY v 30WY'!F55)*(1-$S$3)</f>
        <v>1739.0880662937784</v>
      </c>
      <c r="G55" s="27">
        <f>('FY24 Inventory_80WY v 30WY'!G55)*(1-$S$3)</f>
        <v>1242.9054757917402</v>
      </c>
      <c r="H55" s="27">
        <f>('FY24 Inventory_80WY v 30WY'!H55)*(1-$S$3)</f>
        <v>2314.5413180344958</v>
      </c>
      <c r="I55" s="27">
        <f>('FY24 Inventory_80WY v 30WY'!I55*(1-$S$3))*15/30+('FY24 Inventory_80WY v 30WY'!J55*(1-$S$3)*15/30)</f>
        <v>1737.1134915194577</v>
      </c>
      <c r="J55" s="27">
        <f>('FY24 Inventory_80WY v 30WY'!J55)*(1-$S$3)</f>
        <v>1398.6694551681098</v>
      </c>
      <c r="K55" s="27">
        <f>('FY24 Inventory_80WY v 30WY'!K55)*(1-$S$3)</f>
        <v>2920.1178826651517</v>
      </c>
      <c r="L55" s="27">
        <f>('FY24 Inventory_80WY v 30WY'!L55)*(1-$S$3)</f>
        <v>2856.2059091709521</v>
      </c>
      <c r="M55" s="27">
        <f>('FY24 Inventory_80WY v 30WY'!M55)*(1-$S$3)</f>
        <v>3040.7069828377521</v>
      </c>
      <c r="N55" s="27">
        <f>('FY24 Inventory_80WY v 30WY'!N55)*(1-$S$3)</f>
        <v>768.80147579589948</v>
      </c>
      <c r="O55" s="28">
        <f t="shared" si="2"/>
        <v>1533.6955866892515</v>
      </c>
      <c r="Q55" s="13">
        <v>1978</v>
      </c>
      <c r="R55" s="27"/>
      <c r="S55" s="27"/>
      <c r="T55" s="27"/>
      <c r="U55" s="27"/>
      <c r="V55" s="27"/>
      <c r="W55" s="27"/>
      <c r="X55" s="27"/>
      <c r="Y55" s="27"/>
      <c r="Z55" s="27"/>
      <c r="AA55" s="27"/>
      <c r="AB55" s="27"/>
      <c r="AC55" s="27"/>
      <c r="AD55" s="28"/>
      <c r="AF55" s="13">
        <v>1978</v>
      </c>
      <c r="AG55" s="27">
        <f t="shared" si="3"/>
        <v>-467.83625007840305</v>
      </c>
      <c r="AH55" s="27">
        <f t="shared" si="4"/>
        <v>11.739234778812929</v>
      </c>
      <c r="AI55" s="27">
        <f t="shared" si="5"/>
        <v>794.76398190979023</v>
      </c>
      <c r="AJ55" s="27">
        <f t="shared" si="6"/>
        <v>1739.0880662937784</v>
      </c>
      <c r="AK55" s="27">
        <f t="shared" si="26"/>
        <v>1242.9054757917402</v>
      </c>
      <c r="AL55" s="27">
        <f t="shared" si="7"/>
        <v>2314.5413180344958</v>
      </c>
      <c r="AM55" s="27">
        <f t="shared" si="8"/>
        <v>1737.1134915194577</v>
      </c>
      <c r="AN55" s="27">
        <f t="shared" si="9"/>
        <v>1398.6694551681098</v>
      </c>
      <c r="AO55" s="27">
        <f t="shared" si="10"/>
        <v>2920.1178826651517</v>
      </c>
      <c r="AP55" s="27">
        <f t="shared" si="11"/>
        <v>2856.2059091709521</v>
      </c>
      <c r="AQ55" s="27">
        <f t="shared" si="12"/>
        <v>3040.7069828377521</v>
      </c>
      <c r="AR55" s="27">
        <f t="shared" si="13"/>
        <v>768.80147579589948</v>
      </c>
      <c r="AS55" s="28">
        <f t="shared" si="14"/>
        <v>1533.6955866892515</v>
      </c>
      <c r="AT55" s="27"/>
      <c r="AU55" s="13">
        <v>1978</v>
      </c>
      <c r="AV55" s="19">
        <f>'FY25 Aurora Prices for SecR'!AU54-'FY25 Aurora Prices for SecR'!AF54</f>
        <v>-31.503</v>
      </c>
      <c r="AW55" s="19">
        <f>'FY25 Aurora Prices for SecR'!AV54-'FY25 Aurora Prices for SecR'!AG54</f>
        <v>-38.649000000000001</v>
      </c>
      <c r="AX55" s="19">
        <f>'FY25 Aurora Prices for SecR'!AW54-'FY25 Aurora Prices for SecR'!AH54</f>
        <v>-41.49</v>
      </c>
      <c r="AY55" s="19">
        <f>'FY25 Aurora Prices for SecR'!AX54-'FY25 Aurora Prices for SecR'!AI54</f>
        <v>-34.462000000000003</v>
      </c>
      <c r="AZ55" s="19">
        <f>'FY25 Aurora Prices for SecR'!AY54-'FY25 Aurora Prices for SecR'!AJ54</f>
        <v>-42.308</v>
      </c>
      <c r="BA55" s="19">
        <f>'FY25 Aurora Prices for SecR'!AZ54-'FY25 Aurora Prices for SecR'!AK54</f>
        <v>-29.917000000000002</v>
      </c>
      <c r="BB55" s="19">
        <f>'FY25 Aurora Prices for SecR'!BA54-'FY25 Aurora Prices for SecR'!AL54</f>
        <v>-14.739000000000001</v>
      </c>
      <c r="BC55" s="19">
        <f>'FY25 Aurora Prices for SecR'!BB54-'FY25 Aurora Prices for SecR'!AM54</f>
        <v>-12.664999999999999</v>
      </c>
      <c r="BD55" s="19">
        <f>'FY25 Aurora Prices for SecR'!BC54-'FY25 Aurora Prices for SecR'!AN54</f>
        <v>-11.146000000000001</v>
      </c>
      <c r="BE55" s="19">
        <f>'FY25 Aurora Prices for SecR'!BD54-'FY25 Aurora Prices for SecR'!AO54</f>
        <v>-23.257000000000001</v>
      </c>
      <c r="BF55" s="19">
        <f>'FY25 Aurora Prices for SecR'!BE54-'FY25 Aurora Prices for SecR'!AP54</f>
        <v>-38.508000000000003</v>
      </c>
      <c r="BG55" s="20">
        <f>'FY25 Aurora Prices for SecR'!BF54-'FY25 Aurora Prices for SecR'!AQ54</f>
        <v>-29.872</v>
      </c>
      <c r="BI55" s="13">
        <v>1978</v>
      </c>
      <c r="BJ55" s="32">
        <f t="shared" si="27"/>
        <v>10965254.567347629</v>
      </c>
      <c r="BK55" s="32">
        <f t="shared" si="15"/>
        <v>-327124.68286073179</v>
      </c>
      <c r="BL55" s="32">
        <f t="shared" si="16"/>
        <v>-24533219.661421277</v>
      </c>
      <c r="BM55" s="32">
        <f t="shared" si="17"/>
        <v>-44589744.98781845</v>
      </c>
      <c r="BN55" s="32">
        <f t="shared" si="18"/>
        <v>-35337015.752503544</v>
      </c>
      <c r="BO55" s="32">
        <f t="shared" si="19"/>
        <v>-51448390.530447051</v>
      </c>
      <c r="BP55" s="32">
        <f t="shared" si="28"/>
        <v>-18434387.34108381</v>
      </c>
      <c r="BQ55" s="32">
        <f t="shared" si="20"/>
        <v>-13179326.595379857</v>
      </c>
      <c r="BR55" s="32">
        <f t="shared" si="21"/>
        <v>-23434296.422533762</v>
      </c>
      <c r="BS55" s="32">
        <f t="shared" si="22"/>
        <v>-49421524.937214091</v>
      </c>
      <c r="BT55" s="32">
        <f t="shared" si="23"/>
        <v>-87116109.104366422</v>
      </c>
      <c r="BU55" s="32">
        <f t="shared" si="24"/>
        <v>-16535259.133182077</v>
      </c>
      <c r="BV55" s="33">
        <f t="shared" si="25"/>
        <v>-353391144.58146346</v>
      </c>
    </row>
    <row r="56" spans="2:74" x14ac:dyDescent="0.25">
      <c r="B56" s="13">
        <v>1979</v>
      </c>
      <c r="C56" s="27">
        <f>('FY24 Inventory_80WY v 30WY'!C56)*(1-$S$3)</f>
        <v>569.06524668679481</v>
      </c>
      <c r="D56" s="27">
        <f>('FY24 Inventory_80WY v 30WY'!D56)*(1-$S$3)</f>
        <v>570.10939713861717</v>
      </c>
      <c r="E56" s="27">
        <f>('FY24 Inventory_80WY v 30WY'!E56)*(1-$S$3)</f>
        <v>-262.27001008523348</v>
      </c>
      <c r="F56" s="27">
        <f>('FY24 Inventory_80WY v 30WY'!F56)*(1-$S$3)</f>
        <v>1228.5870598387589</v>
      </c>
      <c r="G56" s="27">
        <f>('FY24 Inventory_80WY v 30WY'!G56)*(1-$S$3)</f>
        <v>591.06363801213286</v>
      </c>
      <c r="H56" s="27">
        <f>('FY24 Inventory_80WY v 30WY'!H56)*(1-$S$3)</f>
        <v>1387.5456850901405</v>
      </c>
      <c r="I56" s="27">
        <f>('FY24 Inventory_80WY v 30WY'!I56*(1-$S$3))*15/30+('FY24 Inventory_80WY v 30WY'!J56*(1-$S$3)*15/30)</f>
        <v>656.86121663437837</v>
      </c>
      <c r="J56" s="27">
        <f>('FY24 Inventory_80WY v 30WY'!J56)*(1-$S$3)</f>
        <v>478.18504075790429</v>
      </c>
      <c r="K56" s="27">
        <f>('FY24 Inventory_80WY v 30WY'!K56)*(1-$S$3)</f>
        <v>3134.0488540230381</v>
      </c>
      <c r="L56" s="27">
        <f>('FY24 Inventory_80WY v 30WY'!L56)*(1-$S$3)</f>
        <v>1627.7652927849708</v>
      </c>
      <c r="M56" s="27">
        <f>('FY24 Inventory_80WY v 30WY'!M56)*(1-$S$3)</f>
        <v>38.732328117311923</v>
      </c>
      <c r="N56" s="27">
        <f>('FY24 Inventory_80WY v 30WY'!N56)*(1-$S$3)</f>
        <v>39.455914227796697</v>
      </c>
      <c r="O56" s="28">
        <f t="shared" si="2"/>
        <v>837.33126964009148</v>
      </c>
      <c r="Q56" s="13">
        <v>1979</v>
      </c>
      <c r="R56" s="27"/>
      <c r="S56" s="27"/>
      <c r="T56" s="27"/>
      <c r="U56" s="27"/>
      <c r="V56" s="27"/>
      <c r="W56" s="27"/>
      <c r="X56" s="27"/>
      <c r="Y56" s="27"/>
      <c r="Z56" s="27"/>
      <c r="AA56" s="27"/>
      <c r="AB56" s="27"/>
      <c r="AC56" s="27"/>
      <c r="AD56" s="28"/>
      <c r="AF56" s="13">
        <v>1979</v>
      </c>
      <c r="AG56" s="27">
        <f t="shared" si="3"/>
        <v>569.06524668679481</v>
      </c>
      <c r="AH56" s="27">
        <f t="shared" si="4"/>
        <v>570.10939713861717</v>
      </c>
      <c r="AI56" s="27">
        <f t="shared" si="5"/>
        <v>-262.27001008523348</v>
      </c>
      <c r="AJ56" s="27">
        <f t="shared" si="6"/>
        <v>1228.5870598387589</v>
      </c>
      <c r="AK56" s="27">
        <f t="shared" si="26"/>
        <v>591.06363801213286</v>
      </c>
      <c r="AL56" s="27">
        <f t="shared" si="7"/>
        <v>1387.5456850901405</v>
      </c>
      <c r="AM56" s="27">
        <f t="shared" si="8"/>
        <v>656.86121663437837</v>
      </c>
      <c r="AN56" s="27">
        <f t="shared" si="9"/>
        <v>478.18504075790429</v>
      </c>
      <c r="AO56" s="27">
        <f t="shared" si="10"/>
        <v>3134.0488540230381</v>
      </c>
      <c r="AP56" s="27">
        <f t="shared" si="11"/>
        <v>1627.7652927849708</v>
      </c>
      <c r="AQ56" s="27">
        <f t="shared" si="12"/>
        <v>38.732328117311923</v>
      </c>
      <c r="AR56" s="27">
        <f t="shared" si="13"/>
        <v>39.455914227796697</v>
      </c>
      <c r="AS56" s="28">
        <f t="shared" si="14"/>
        <v>837.33126964009148</v>
      </c>
      <c r="AT56" s="27"/>
      <c r="AU56" s="13">
        <v>1979</v>
      </c>
      <c r="AV56" s="19">
        <f>'FY25 Aurora Prices for SecR'!AU55-'FY25 Aurora Prices for SecR'!AF55</f>
        <v>-19.808</v>
      </c>
      <c r="AW56" s="19">
        <f>'FY25 Aurora Prices for SecR'!AV55-'FY25 Aurora Prices for SecR'!AG55</f>
        <v>-31.629000000000001</v>
      </c>
      <c r="AX56" s="19">
        <f>'FY25 Aurora Prices for SecR'!AW55-'FY25 Aurora Prices for SecR'!AH55</f>
        <v>-46.872999999999998</v>
      </c>
      <c r="AY56" s="19">
        <f>'FY25 Aurora Prices for SecR'!AX55-'FY25 Aurora Prices for SecR'!AI55</f>
        <v>-38.383000000000003</v>
      </c>
      <c r="AZ56" s="19">
        <f>'FY25 Aurora Prices for SecR'!AY55-'FY25 Aurora Prices for SecR'!AJ55</f>
        <v>-41.045000000000002</v>
      </c>
      <c r="BA56" s="19">
        <f>'FY25 Aurora Prices for SecR'!AZ55-'FY25 Aurora Prices for SecR'!AK55</f>
        <v>-31.643000000000001</v>
      </c>
      <c r="BB56" s="19">
        <f>'FY25 Aurora Prices for SecR'!BA55-'FY25 Aurora Prices for SecR'!AL55</f>
        <v>-21.378</v>
      </c>
      <c r="BC56" s="19">
        <f>'FY25 Aurora Prices for SecR'!BB55-'FY25 Aurora Prices for SecR'!AM55</f>
        <v>-12.749000000000001</v>
      </c>
      <c r="BD56" s="19">
        <f>'FY25 Aurora Prices for SecR'!BC55-'FY25 Aurora Prices for SecR'!AN55</f>
        <v>-14.952</v>
      </c>
      <c r="BE56" s="19">
        <f>'FY25 Aurora Prices for SecR'!BD55-'FY25 Aurora Prices for SecR'!AO55</f>
        <v>-35.384</v>
      </c>
      <c r="BF56" s="19">
        <f>'FY25 Aurora Prices for SecR'!BE55-'FY25 Aurora Prices for SecR'!AP55</f>
        <v>-38.581000000000003</v>
      </c>
      <c r="BG56" s="20">
        <f>'FY25 Aurora Prices for SecR'!BF55-'FY25 Aurora Prices for SecR'!AQ55</f>
        <v>-32.305</v>
      </c>
      <c r="BI56" s="13">
        <v>1979</v>
      </c>
      <c r="BJ56" s="32">
        <f t="shared" si="27"/>
        <v>-8386401.0383407911</v>
      </c>
      <c r="BK56" s="32">
        <f t="shared" si="15"/>
        <v>-13001064.87803217</v>
      </c>
      <c r="BL56" s="32">
        <f t="shared" si="16"/>
        <v>9146276.3439475112</v>
      </c>
      <c r="BM56" s="32">
        <f t="shared" si="17"/>
        <v>-35084701.69563657</v>
      </c>
      <c r="BN56" s="32">
        <f t="shared" si="18"/>
        <v>-16302859.118923774</v>
      </c>
      <c r="BO56" s="32">
        <f t="shared" si="19"/>
        <v>-32622238.328187339</v>
      </c>
      <c r="BP56" s="32">
        <f t="shared" si="28"/>
        <v>-10110512.944231015</v>
      </c>
      <c r="BQ56" s="32">
        <f t="shared" si="20"/>
        <v>-4535707.5269591566</v>
      </c>
      <c r="BR56" s="32">
        <f t="shared" si="21"/>
        <v>-33739414.895053782</v>
      </c>
      <c r="BS56" s="32">
        <f t="shared" si="22"/>
        <v>-42852054.257208139</v>
      </c>
      <c r="BT56" s="32">
        <f t="shared" si="23"/>
        <v>-1111782.9716139445</v>
      </c>
      <c r="BU56" s="32">
        <f t="shared" si="24"/>
        <v>-917728.78257286001</v>
      </c>
      <c r="BV56" s="33">
        <f t="shared" si="25"/>
        <v>-189518190.09281203</v>
      </c>
    </row>
    <row r="57" spans="2:74" x14ac:dyDescent="0.25">
      <c r="B57" s="13">
        <v>1980</v>
      </c>
      <c r="C57" s="27">
        <f>('FY24 Inventory_80WY v 30WY'!C57)*(1-$S$3)</f>
        <v>-38.628139218724513</v>
      </c>
      <c r="D57" s="27">
        <f>('FY24 Inventory_80WY v 30WY'!D57)*(1-$S$3)</f>
        <v>177.95221838738655</v>
      </c>
      <c r="E57" s="27">
        <f>('FY24 Inventory_80WY v 30WY'!E57)*(1-$S$3)</f>
        <v>-853.25478810887319</v>
      </c>
      <c r="F57" s="27">
        <f>('FY24 Inventory_80WY v 30WY'!F57)*(1-$S$3)</f>
        <v>1140.7026243209964</v>
      </c>
      <c r="G57" s="27">
        <f>('FY24 Inventory_80WY v 30WY'!G57)*(1-$S$3)</f>
        <v>118.49195946029795</v>
      </c>
      <c r="H57" s="27">
        <f>('FY24 Inventory_80WY v 30WY'!H57)*(1-$S$3)</f>
        <v>239.43810691807752</v>
      </c>
      <c r="I57" s="27">
        <f>('FY24 Inventory_80WY v 30WY'!I57*(1-$S$3))*15/30+('FY24 Inventory_80WY v 30WY'!J57*(1-$S$3)*15/30)</f>
        <v>1350.6064408381608</v>
      </c>
      <c r="J57" s="27">
        <f>('FY24 Inventory_80WY v 30WY'!J57)*(1-$S$3)</f>
        <v>2207.4976691796487</v>
      </c>
      <c r="K57" s="27">
        <f>('FY24 Inventory_80WY v 30WY'!K57)*(1-$S$3)</f>
        <v>4425.5739505636166</v>
      </c>
      <c r="L57" s="27">
        <f>('FY24 Inventory_80WY v 30WY'!L57)*(1-$S$3)</f>
        <v>3857.8873971749772</v>
      </c>
      <c r="M57" s="27">
        <f>('FY24 Inventory_80WY v 30WY'!M57)*(1-$S$3)</f>
        <v>1318.4936768484883</v>
      </c>
      <c r="N57" s="27">
        <f>('FY24 Inventory_80WY v 30WY'!N57)*(1-$S$3)</f>
        <v>177.7585449539628</v>
      </c>
      <c r="O57" s="28">
        <f t="shared" si="2"/>
        <v>1181.6662480978418</v>
      </c>
      <c r="Q57" s="13">
        <v>1980</v>
      </c>
      <c r="R57" s="27"/>
      <c r="S57" s="27"/>
      <c r="T57" s="27"/>
      <c r="U57" s="27"/>
      <c r="V57" s="27"/>
      <c r="W57" s="27"/>
      <c r="X57" s="27"/>
      <c r="Y57" s="27"/>
      <c r="Z57" s="27"/>
      <c r="AA57" s="27"/>
      <c r="AB57" s="27"/>
      <c r="AC57" s="27"/>
      <c r="AD57" s="28"/>
      <c r="AF57" s="13">
        <v>1980</v>
      </c>
      <c r="AG57" s="27">
        <f t="shared" si="3"/>
        <v>-38.628139218724513</v>
      </c>
      <c r="AH57" s="27">
        <f t="shared" si="4"/>
        <v>177.95221838738655</v>
      </c>
      <c r="AI57" s="27">
        <f t="shared" si="5"/>
        <v>-853.25478810887319</v>
      </c>
      <c r="AJ57" s="27">
        <f t="shared" si="6"/>
        <v>1140.7026243209964</v>
      </c>
      <c r="AK57" s="27">
        <f t="shared" si="26"/>
        <v>118.49195946029795</v>
      </c>
      <c r="AL57" s="27">
        <f t="shared" si="7"/>
        <v>239.43810691807752</v>
      </c>
      <c r="AM57" s="27">
        <f t="shared" si="8"/>
        <v>1350.6064408381608</v>
      </c>
      <c r="AN57" s="27">
        <f t="shared" si="9"/>
        <v>2207.4976691796487</v>
      </c>
      <c r="AO57" s="27">
        <f t="shared" si="10"/>
        <v>4425.5739505636166</v>
      </c>
      <c r="AP57" s="27">
        <f t="shared" si="11"/>
        <v>3857.8873971749772</v>
      </c>
      <c r="AQ57" s="27">
        <f t="shared" si="12"/>
        <v>1318.4936768484883</v>
      </c>
      <c r="AR57" s="27">
        <f t="shared" si="13"/>
        <v>177.7585449539628</v>
      </c>
      <c r="AS57" s="28">
        <f t="shared" si="14"/>
        <v>1181.6662480978418</v>
      </c>
      <c r="AT57" s="27"/>
      <c r="AU57" s="13">
        <v>1980</v>
      </c>
      <c r="AV57" s="19">
        <f>'FY25 Aurora Prices for SecR'!AU56-'FY25 Aurora Prices for SecR'!AF56</f>
        <v>-27.742000000000001</v>
      </c>
      <c r="AW57" s="19">
        <f>'FY25 Aurora Prices for SecR'!AV56-'FY25 Aurora Prices for SecR'!AG56</f>
        <v>-36.030999999999999</v>
      </c>
      <c r="AX57" s="19">
        <f>'FY25 Aurora Prices for SecR'!AW56-'FY25 Aurora Prices for SecR'!AH56</f>
        <v>-51.807000000000002</v>
      </c>
      <c r="AY57" s="19">
        <f>'FY25 Aurora Prices for SecR'!AX56-'FY25 Aurora Prices for SecR'!AI56</f>
        <v>-40.094999999999999</v>
      </c>
      <c r="AZ57" s="19">
        <f>'FY25 Aurora Prices for SecR'!AY56-'FY25 Aurora Prices for SecR'!AJ56</f>
        <v>-45.988999999999997</v>
      </c>
      <c r="BA57" s="19">
        <f>'FY25 Aurora Prices for SecR'!AZ56-'FY25 Aurora Prices for SecR'!AK56</f>
        <v>-36.682000000000002</v>
      </c>
      <c r="BB57" s="19">
        <f>'FY25 Aurora Prices for SecR'!BA56-'FY25 Aurora Prices for SecR'!AL56</f>
        <v>-16.082999999999998</v>
      </c>
      <c r="BC57" s="19">
        <f>'FY25 Aurora Prices for SecR'!BB56-'FY25 Aurora Prices for SecR'!AM56</f>
        <v>-4.3049999999999997</v>
      </c>
      <c r="BD57" s="19">
        <f>'FY25 Aurora Prices for SecR'!BC56-'FY25 Aurora Prices for SecR'!AN56</f>
        <v>-2.855</v>
      </c>
      <c r="BE57" s="19">
        <f>'FY25 Aurora Prices for SecR'!BD56-'FY25 Aurora Prices for SecR'!AO56</f>
        <v>-27.318999999999999</v>
      </c>
      <c r="BF57" s="19">
        <f>'FY25 Aurora Prices for SecR'!BE56-'FY25 Aurora Prices for SecR'!AP56</f>
        <v>-37.213000000000001</v>
      </c>
      <c r="BG57" s="20">
        <f>'FY25 Aurora Prices for SecR'!BF56-'FY25 Aurora Prices for SecR'!AQ56</f>
        <v>-31.021999999999998</v>
      </c>
      <c r="BI57" s="13">
        <v>1980</v>
      </c>
      <c r="BJ57" s="32">
        <f t="shared" si="27"/>
        <v>797286.64762515656</v>
      </c>
      <c r="BK57" s="32">
        <f t="shared" si="15"/>
        <v>-4622905.1904961821</v>
      </c>
      <c r="BL57" s="32">
        <f t="shared" si="16"/>
        <v>32888200.680821959</v>
      </c>
      <c r="BM57" s="32">
        <f t="shared" si="17"/>
        <v>-34027934.961279862</v>
      </c>
      <c r="BN57" s="32">
        <f t="shared" si="18"/>
        <v>-3661947.5582723995</v>
      </c>
      <c r="BO57" s="32">
        <f t="shared" si="19"/>
        <v>-6525819.9980109073</v>
      </c>
      <c r="BP57" s="32">
        <f t="shared" si="28"/>
        <v>-15639698.439360101</v>
      </c>
      <c r="BQ57" s="32">
        <f t="shared" si="20"/>
        <v>-7070438.4345688801</v>
      </c>
      <c r="BR57" s="32">
        <f t="shared" si="21"/>
        <v>-9097209.8127785698</v>
      </c>
      <c r="BS57" s="32">
        <f t="shared" si="22"/>
        <v>-78412857.597746849</v>
      </c>
      <c r="BT57" s="32">
        <f t="shared" si="23"/>
        <v>-36504438.26624272</v>
      </c>
      <c r="BU57" s="32">
        <f t="shared" si="24"/>
        <v>-3970386.4187245201</v>
      </c>
      <c r="BV57" s="33">
        <f t="shared" si="25"/>
        <v>-165848149.34903386</v>
      </c>
    </row>
    <row r="58" spans="2:74" x14ac:dyDescent="0.25">
      <c r="B58" s="13">
        <v>1981</v>
      </c>
      <c r="C58" s="27">
        <f>('FY24 Inventory_80WY v 30WY'!C58)*(1-$S$3)</f>
        <v>-82.518037048652388</v>
      </c>
      <c r="D58" s="27">
        <f>('FY24 Inventory_80WY v 30WY'!D58)*(1-$S$3)</f>
        <v>606.25543581904151</v>
      </c>
      <c r="E58" s="27">
        <f>('FY24 Inventory_80WY v 30WY'!E58)*(1-$S$3)</f>
        <v>2289.8166728929655</v>
      </c>
      <c r="F58" s="27">
        <f>('FY24 Inventory_80WY v 30WY'!F58)*(1-$S$3)</f>
        <v>3500.3476514661966</v>
      </c>
      <c r="G58" s="27">
        <f>('FY24 Inventory_80WY v 30WY'!G58)*(1-$S$3)</f>
        <v>4449.2677829302802</v>
      </c>
      <c r="H58" s="27">
        <f>('FY24 Inventory_80WY v 30WY'!H58)*(1-$S$3)</f>
        <v>779.45305063823105</v>
      </c>
      <c r="I58" s="27">
        <f>('FY24 Inventory_80WY v 30WY'!I58*(1-$S$3))*15/30+('FY24 Inventory_80WY v 30WY'!J58*(1-$S$3)*15/30)</f>
        <v>-24.199029299068172</v>
      </c>
      <c r="J58" s="27">
        <f>('FY24 Inventory_80WY v 30WY'!J58)*(1-$S$3)</f>
        <v>263.76873705558285</v>
      </c>
      <c r="K58" s="27">
        <f>('FY24 Inventory_80WY v 30WY'!K58)*(1-$S$3)</f>
        <v>2467.771608174432</v>
      </c>
      <c r="L58" s="27">
        <f>('FY24 Inventory_80WY v 30WY'!L58)*(1-$S$3)</f>
        <v>5236.2099923901442</v>
      </c>
      <c r="M58" s="27">
        <f>('FY24 Inventory_80WY v 30WY'!M58)*(1-$S$3)</f>
        <v>3392.6054233166578</v>
      </c>
      <c r="N58" s="27">
        <f>('FY24 Inventory_80WY v 30WY'!N58)*(1-$S$3)</f>
        <v>2682.9354270649428</v>
      </c>
      <c r="O58" s="28">
        <f t="shared" si="2"/>
        <v>2118.6996515605179</v>
      </c>
      <c r="Q58" s="13">
        <v>1981</v>
      </c>
      <c r="R58" s="27"/>
      <c r="S58" s="27"/>
      <c r="T58" s="27"/>
      <c r="U58" s="27"/>
      <c r="V58" s="27"/>
      <c r="W58" s="27"/>
      <c r="X58" s="27"/>
      <c r="Y58" s="27"/>
      <c r="Z58" s="27"/>
      <c r="AA58" s="27"/>
      <c r="AB58" s="27"/>
      <c r="AC58" s="27"/>
      <c r="AD58" s="28"/>
      <c r="AF58" s="13">
        <v>1981</v>
      </c>
      <c r="AG58" s="27">
        <f t="shared" si="3"/>
        <v>-82.518037048652388</v>
      </c>
      <c r="AH58" s="27">
        <f t="shared" si="4"/>
        <v>606.25543581904151</v>
      </c>
      <c r="AI58" s="27">
        <f t="shared" si="5"/>
        <v>2289.8166728929655</v>
      </c>
      <c r="AJ58" s="27">
        <f t="shared" si="6"/>
        <v>3500.3476514661966</v>
      </c>
      <c r="AK58" s="27">
        <f t="shared" si="26"/>
        <v>4449.2677829302802</v>
      </c>
      <c r="AL58" s="27">
        <f t="shared" si="7"/>
        <v>779.45305063823105</v>
      </c>
      <c r="AM58" s="27">
        <f t="shared" si="8"/>
        <v>-24.199029299068172</v>
      </c>
      <c r="AN58" s="27">
        <f t="shared" si="9"/>
        <v>263.76873705558285</v>
      </c>
      <c r="AO58" s="27">
        <f t="shared" si="10"/>
        <v>2467.771608174432</v>
      </c>
      <c r="AP58" s="27">
        <f t="shared" si="11"/>
        <v>5236.2099923901442</v>
      </c>
      <c r="AQ58" s="27">
        <f t="shared" si="12"/>
        <v>3392.6054233166578</v>
      </c>
      <c r="AR58" s="27">
        <f t="shared" si="13"/>
        <v>2682.9354270649428</v>
      </c>
      <c r="AS58" s="28">
        <f t="shared" si="14"/>
        <v>2118.6996515605179</v>
      </c>
      <c r="AT58" s="27"/>
      <c r="AU58" s="13">
        <v>1981</v>
      </c>
      <c r="AV58" s="19">
        <f>'FY25 Aurora Prices for SecR'!AU57-'FY25 Aurora Prices for SecR'!AF57</f>
        <v>-28.244</v>
      </c>
      <c r="AW58" s="19">
        <f>'FY25 Aurora Prices for SecR'!AV57-'FY25 Aurora Prices for SecR'!AG57</f>
        <v>-31.745999999999999</v>
      </c>
      <c r="AX58" s="19">
        <f>'FY25 Aurora Prices for SecR'!AW57-'FY25 Aurora Prices for SecR'!AH57</f>
        <v>-31.978000000000002</v>
      </c>
      <c r="AY58" s="19">
        <f>'FY25 Aurora Prices for SecR'!AX57-'FY25 Aurora Prices for SecR'!AI57</f>
        <v>-23.149000000000001</v>
      </c>
      <c r="AZ58" s="19">
        <f>'FY25 Aurora Prices for SecR'!AY57-'FY25 Aurora Prices for SecR'!AJ57</f>
        <v>-26.36</v>
      </c>
      <c r="BA58" s="19">
        <f>'FY25 Aurora Prices for SecR'!AZ57-'FY25 Aurora Prices for SecR'!AK57</f>
        <v>-35.005000000000003</v>
      </c>
      <c r="BB58" s="19">
        <f>'FY25 Aurora Prices for SecR'!BA57-'FY25 Aurora Prices for SecR'!AL57</f>
        <v>-28.614999999999998</v>
      </c>
      <c r="BC58" s="19">
        <f>'FY25 Aurora Prices for SecR'!BB57-'FY25 Aurora Prices for SecR'!AM57</f>
        <v>-19.815999999999999</v>
      </c>
      <c r="BD58" s="19">
        <f>'FY25 Aurora Prices for SecR'!BC57-'FY25 Aurora Prices for SecR'!AN57</f>
        <v>0</v>
      </c>
      <c r="BE58" s="19">
        <f>'FY25 Aurora Prices for SecR'!BD57-'FY25 Aurora Prices for SecR'!AO57</f>
        <v>-22.332999999999998</v>
      </c>
      <c r="BF58" s="19">
        <f>'FY25 Aurora Prices for SecR'!BE57-'FY25 Aurora Prices for SecR'!AP57</f>
        <v>-28.309000000000001</v>
      </c>
      <c r="BG58" s="20">
        <f>'FY25 Aurora Prices for SecR'!BF57-'FY25 Aurora Prices for SecR'!AQ57</f>
        <v>-36.645000000000003</v>
      </c>
      <c r="BI58" s="13">
        <v>1981</v>
      </c>
      <c r="BJ58" s="32">
        <f t="shared" si="27"/>
        <v>1733995.7421711907</v>
      </c>
      <c r="BK58" s="32">
        <f t="shared" si="15"/>
        <v>-13876499.432233641</v>
      </c>
      <c r="BL58" s="32">
        <f t="shared" si="16"/>
        <v>-54478475.62893381</v>
      </c>
      <c r="BM58" s="32">
        <f t="shared" si="17"/>
        <v>-60285983.551140495</v>
      </c>
      <c r="BN58" s="32">
        <f t="shared" si="18"/>
        <v>-78813973.565404341</v>
      </c>
      <c r="BO58" s="32">
        <f t="shared" si="19"/>
        <v>-20272572.249930322</v>
      </c>
      <c r="BP58" s="32">
        <f t="shared" si="28"/>
        <v>498567.7608428417</v>
      </c>
      <c r="BQ58" s="32">
        <f t="shared" si="20"/>
        <v>-3888769.9223591113</v>
      </c>
      <c r="BR58" s="32">
        <f t="shared" si="21"/>
        <v>0</v>
      </c>
      <c r="BS58" s="32">
        <f t="shared" si="22"/>
        <v>-87003566.653476521</v>
      </c>
      <c r="BT58" s="32">
        <f t="shared" si="23"/>
        <v>-71454702.594931424</v>
      </c>
      <c r="BU58" s="32">
        <f t="shared" si="24"/>
        <v>-70787641.481852278</v>
      </c>
      <c r="BV58" s="33">
        <f t="shared" si="25"/>
        <v>-458629621.57724792</v>
      </c>
    </row>
    <row r="59" spans="2:74" x14ac:dyDescent="0.25">
      <c r="B59" s="13">
        <v>1982</v>
      </c>
      <c r="C59" s="27">
        <f>('FY24 Inventory_80WY v 30WY'!C59)*(1-$S$3)</f>
        <v>4.7616686856950547</v>
      </c>
      <c r="D59" s="27">
        <f>('FY24 Inventory_80WY v 30WY'!D59)*(1-$S$3)</f>
        <v>914.83034896345589</v>
      </c>
      <c r="E59" s="27">
        <f>('FY24 Inventory_80WY v 30WY'!E59)*(1-$S$3)</f>
        <v>926.112331823815</v>
      </c>
      <c r="F59" s="27">
        <f>('FY24 Inventory_80WY v 30WY'!F59)*(1-$S$3)</f>
        <v>3522.2555198436289</v>
      </c>
      <c r="G59" s="27">
        <f>('FY24 Inventory_80WY v 30WY'!G59)*(1-$S$3)</f>
        <v>5221.5332777052308</v>
      </c>
      <c r="H59" s="27">
        <f>('FY24 Inventory_80WY v 30WY'!H59)*(1-$S$3)</f>
        <v>5383.0606807602944</v>
      </c>
      <c r="I59" s="27">
        <f>('FY24 Inventory_80WY v 30WY'!I59*(1-$S$3))*15/30+('FY24 Inventory_80WY v 30WY'!J59*(1-$S$3)*15/30)</f>
        <v>2218.2137665740129</v>
      </c>
      <c r="J59" s="27">
        <f>('FY24 Inventory_80WY v 30WY'!J59)*(1-$S$3)</f>
        <v>1620.3020696956964</v>
      </c>
      <c r="K59" s="27">
        <f>('FY24 Inventory_80WY v 30WY'!K59)*(1-$S$3)</f>
        <v>3404.2094634573768</v>
      </c>
      <c r="L59" s="27">
        <f>('FY24 Inventory_80WY v 30WY'!L59)*(1-$S$3)</f>
        <v>4791.2150279318139</v>
      </c>
      <c r="M59" s="27">
        <f>('FY24 Inventory_80WY v 30WY'!M59)*(1-$S$3)</f>
        <v>5019.5454577505307</v>
      </c>
      <c r="N59" s="27">
        <f>('FY24 Inventory_80WY v 30WY'!N59)*(1-$S$3)</f>
        <v>2563.9845236482956</v>
      </c>
      <c r="O59" s="28">
        <f t="shared" si="2"/>
        <v>2954.3526960067165</v>
      </c>
      <c r="Q59" s="13">
        <v>1982</v>
      </c>
      <c r="R59" s="27"/>
      <c r="S59" s="27"/>
      <c r="T59" s="27"/>
      <c r="U59" s="27"/>
      <c r="V59" s="27"/>
      <c r="W59" s="27"/>
      <c r="X59" s="27"/>
      <c r="Y59" s="27"/>
      <c r="Z59" s="27"/>
      <c r="AA59" s="27"/>
      <c r="AB59" s="27"/>
      <c r="AC59" s="27"/>
      <c r="AD59" s="28"/>
      <c r="AF59" s="13">
        <v>1982</v>
      </c>
      <c r="AG59" s="27">
        <f t="shared" si="3"/>
        <v>4.7616686856950547</v>
      </c>
      <c r="AH59" s="27">
        <f t="shared" si="4"/>
        <v>914.83034896345589</v>
      </c>
      <c r="AI59" s="27">
        <f t="shared" si="5"/>
        <v>926.112331823815</v>
      </c>
      <c r="AJ59" s="27">
        <f t="shared" si="6"/>
        <v>3522.2555198436289</v>
      </c>
      <c r="AK59" s="27">
        <f t="shared" si="26"/>
        <v>5221.5332777052308</v>
      </c>
      <c r="AL59" s="27">
        <f t="shared" si="7"/>
        <v>5383.0606807602944</v>
      </c>
      <c r="AM59" s="27">
        <f t="shared" si="8"/>
        <v>2218.2137665740129</v>
      </c>
      <c r="AN59" s="27">
        <f t="shared" si="9"/>
        <v>1620.3020696956964</v>
      </c>
      <c r="AO59" s="27">
        <f t="shared" si="10"/>
        <v>3404.2094634573768</v>
      </c>
      <c r="AP59" s="27">
        <f t="shared" si="11"/>
        <v>4791.2150279318139</v>
      </c>
      <c r="AQ59" s="27">
        <f t="shared" si="12"/>
        <v>5019.5454577505307</v>
      </c>
      <c r="AR59" s="27">
        <f t="shared" si="13"/>
        <v>2563.9845236482956</v>
      </c>
      <c r="AS59" s="28">
        <f t="shared" si="14"/>
        <v>2954.3526960067165</v>
      </c>
      <c r="AT59" s="27"/>
      <c r="AU59" s="13">
        <v>1982</v>
      </c>
      <c r="AV59" s="19">
        <f>'FY25 Aurora Prices for SecR'!AU58-'FY25 Aurora Prices for SecR'!AF58</f>
        <v>-23.108000000000001</v>
      </c>
      <c r="AW59" s="19">
        <f>'FY25 Aurora Prices for SecR'!AV58-'FY25 Aurora Prices for SecR'!AG58</f>
        <v>-30.838999999999999</v>
      </c>
      <c r="AX59" s="19">
        <f>'FY25 Aurora Prices for SecR'!AW58-'FY25 Aurora Prices for SecR'!AH58</f>
        <v>-37.792999999999999</v>
      </c>
      <c r="AY59" s="19">
        <f>'FY25 Aurora Prices for SecR'!AX58-'FY25 Aurora Prices for SecR'!AI58</f>
        <v>-22.920999999999999</v>
      </c>
      <c r="AZ59" s="19">
        <f>'FY25 Aurora Prices for SecR'!AY58-'FY25 Aurora Prices for SecR'!AJ58</f>
        <v>-18.952999999999999</v>
      </c>
      <c r="BA59" s="19">
        <f>'FY25 Aurora Prices for SecR'!AZ58-'FY25 Aurora Prices for SecR'!AK58</f>
        <v>0</v>
      </c>
      <c r="BB59" s="19">
        <f>'FY25 Aurora Prices for SecR'!BA58-'FY25 Aurora Prices for SecR'!AL58</f>
        <v>-9.984</v>
      </c>
      <c r="BC59" s="19">
        <f>'FY25 Aurora Prices for SecR'!BB58-'FY25 Aurora Prices for SecR'!AM58</f>
        <v>-7.84</v>
      </c>
      <c r="BD59" s="19">
        <f>'FY25 Aurora Prices for SecR'!BC58-'FY25 Aurora Prices for SecR'!AN58</f>
        <v>0</v>
      </c>
      <c r="BE59" s="19">
        <f>'FY25 Aurora Prices for SecR'!BD58-'FY25 Aurora Prices for SecR'!AO58</f>
        <v>-1.8120000000000001</v>
      </c>
      <c r="BF59" s="19">
        <f>'FY25 Aurora Prices for SecR'!BE58-'FY25 Aurora Prices for SecR'!AP58</f>
        <v>-22.274000000000001</v>
      </c>
      <c r="BG59" s="20">
        <f>'FY25 Aurora Prices for SecR'!BF58-'FY25 Aurora Prices for SecR'!AQ58</f>
        <v>-26.303000000000001</v>
      </c>
      <c r="BI59" s="13">
        <v>1982</v>
      </c>
      <c r="BJ59" s="32">
        <f t="shared" si="27"/>
        <v>-81864.284151846747</v>
      </c>
      <c r="BK59" s="32">
        <f t="shared" si="15"/>
        <v>-20341178.707944177</v>
      </c>
      <c r="BL59" s="32">
        <f t="shared" si="16"/>
        <v>-26040419.137323376</v>
      </c>
      <c r="BM59" s="32">
        <f t="shared" si="17"/>
        <v>-60065812.365129851</v>
      </c>
      <c r="BN59" s="32">
        <f t="shared" si="18"/>
        <v>-66503619.982697338</v>
      </c>
      <c r="BO59" s="32">
        <f t="shared" si="19"/>
        <v>0</v>
      </c>
      <c r="BP59" s="32">
        <f t="shared" si="28"/>
        <v>-15945585.296741961</v>
      </c>
      <c r="BQ59" s="32">
        <f t="shared" si="20"/>
        <v>-9451157.1604522094</v>
      </c>
      <c r="BR59" s="32">
        <f t="shared" si="21"/>
        <v>0</v>
      </c>
      <c r="BS59" s="32">
        <f t="shared" si="22"/>
        <v>-6459171.1331756609</v>
      </c>
      <c r="BT59" s="32">
        <f t="shared" si="23"/>
        <v>-83183184.511295885</v>
      </c>
      <c r="BU59" s="32">
        <f t="shared" si="24"/>
        <v>-48557149.146375209</v>
      </c>
      <c r="BV59" s="33">
        <f t="shared" si="25"/>
        <v>-336629141.72528756</v>
      </c>
    </row>
    <row r="60" spans="2:74" x14ac:dyDescent="0.25">
      <c r="B60" s="13">
        <v>1983</v>
      </c>
      <c r="C60" s="27">
        <f>('FY24 Inventory_80WY v 30WY'!C60)*(1-$S$3)</f>
        <v>1029.8095763330421</v>
      </c>
      <c r="D60" s="27">
        <f>('FY24 Inventory_80WY v 30WY'!D60)*(1-$S$3)</f>
        <v>1029.3571372075444</v>
      </c>
      <c r="E60" s="27">
        <f>('FY24 Inventory_80WY v 30WY'!E60)*(1-$S$3)</f>
        <v>1413.5429534673253</v>
      </c>
      <c r="F60" s="27">
        <f>('FY24 Inventory_80WY v 30WY'!F60)*(1-$S$3)</f>
        <v>3730.6476713679053</v>
      </c>
      <c r="G60" s="27">
        <f>('FY24 Inventory_80WY v 30WY'!G60)*(1-$S$3)</f>
        <v>3581.8361962292847</v>
      </c>
      <c r="H60" s="27">
        <f>('FY24 Inventory_80WY v 30WY'!H60)*(1-$S$3)</f>
        <v>5126.4572265462411</v>
      </c>
      <c r="I60" s="27">
        <f>('FY24 Inventory_80WY v 30WY'!I60*(1-$S$3))*15/30+('FY24 Inventory_80WY v 30WY'!J60*(1-$S$3)*15/30)</f>
        <v>1729.7658794017784</v>
      </c>
      <c r="J60" s="27">
        <f>('FY24 Inventory_80WY v 30WY'!J60)*(1-$S$3)</f>
        <v>1292.9618745731407</v>
      </c>
      <c r="K60" s="27">
        <f>('FY24 Inventory_80WY v 30WY'!K60)*(1-$S$3)</f>
        <v>2487.9719656002567</v>
      </c>
      <c r="L60" s="27">
        <f>('FY24 Inventory_80WY v 30WY'!L60)*(1-$S$3)</f>
        <v>2959.183662869098</v>
      </c>
      <c r="M60" s="27">
        <f>('FY24 Inventory_80WY v 30WY'!M60)*(1-$S$3)</f>
        <v>4283.0918877239383</v>
      </c>
      <c r="N60" s="27">
        <f>('FY24 Inventory_80WY v 30WY'!N60)*(1-$S$3)</f>
        <v>2477.5385186584085</v>
      </c>
      <c r="O60" s="28">
        <f t="shared" si="2"/>
        <v>2593.8801272768183</v>
      </c>
      <c r="Q60" s="13">
        <v>1983</v>
      </c>
      <c r="R60" s="27"/>
      <c r="S60" s="27"/>
      <c r="T60" s="27"/>
      <c r="U60" s="27"/>
      <c r="V60" s="27"/>
      <c r="W60" s="27"/>
      <c r="X60" s="27"/>
      <c r="Y60" s="27"/>
      <c r="Z60" s="27"/>
      <c r="AA60" s="27"/>
      <c r="AB60" s="27"/>
      <c r="AC60" s="27"/>
      <c r="AD60" s="28"/>
      <c r="AF60" s="13">
        <v>1983</v>
      </c>
      <c r="AG60" s="27">
        <f t="shared" si="3"/>
        <v>1029.8095763330421</v>
      </c>
      <c r="AH60" s="27">
        <f t="shared" si="4"/>
        <v>1029.3571372075444</v>
      </c>
      <c r="AI60" s="27">
        <f t="shared" si="5"/>
        <v>1413.5429534673253</v>
      </c>
      <c r="AJ60" s="27">
        <f t="shared" si="6"/>
        <v>3730.6476713679053</v>
      </c>
      <c r="AK60" s="27">
        <f t="shared" si="26"/>
        <v>3581.8361962292847</v>
      </c>
      <c r="AL60" s="27">
        <f t="shared" si="7"/>
        <v>5126.4572265462411</v>
      </c>
      <c r="AM60" s="27">
        <f t="shared" si="8"/>
        <v>1729.7658794017784</v>
      </c>
      <c r="AN60" s="27">
        <f t="shared" si="9"/>
        <v>1292.9618745731407</v>
      </c>
      <c r="AO60" s="27">
        <f t="shared" si="10"/>
        <v>2487.9719656002567</v>
      </c>
      <c r="AP60" s="27">
        <f t="shared" si="11"/>
        <v>2959.183662869098</v>
      </c>
      <c r="AQ60" s="27">
        <f t="shared" si="12"/>
        <v>4283.0918877239383</v>
      </c>
      <c r="AR60" s="27">
        <f t="shared" si="13"/>
        <v>2477.5385186584085</v>
      </c>
      <c r="AS60" s="28">
        <f t="shared" si="14"/>
        <v>2593.8801272768183</v>
      </c>
      <c r="AT60" s="27"/>
      <c r="AU60" s="13">
        <v>1983</v>
      </c>
      <c r="AV60" s="19">
        <f>'FY25 Aurora Prices for SecR'!AU59-'FY25 Aurora Prices for SecR'!AF59</f>
        <v>-19.562000000000001</v>
      </c>
      <c r="AW60" s="19">
        <f>'FY25 Aurora Prices for SecR'!AV59-'FY25 Aurora Prices for SecR'!AG59</f>
        <v>-30.782</v>
      </c>
      <c r="AX60" s="19">
        <f>'FY25 Aurora Prices for SecR'!AW59-'FY25 Aurora Prices for SecR'!AH59</f>
        <v>-36.594999999999999</v>
      </c>
      <c r="AY60" s="19">
        <f>'FY25 Aurora Prices for SecR'!AX59-'FY25 Aurora Prices for SecR'!AI59</f>
        <v>-22.888999999999999</v>
      </c>
      <c r="AZ60" s="19">
        <f>'FY25 Aurora Prices for SecR'!AY59-'FY25 Aurora Prices for SecR'!AJ59</f>
        <v>-29.667000000000002</v>
      </c>
      <c r="BA60" s="19">
        <f>'FY25 Aurora Prices for SecR'!AZ59-'FY25 Aurora Prices for SecR'!AK59</f>
        <v>-7.2190000000000003</v>
      </c>
      <c r="BB60" s="19">
        <f>'FY25 Aurora Prices for SecR'!BA59-'FY25 Aurora Prices for SecR'!AL59</f>
        <v>-14.135999999999999</v>
      </c>
      <c r="BC60" s="19">
        <f>'FY25 Aurora Prices for SecR'!BB59-'FY25 Aurora Prices for SecR'!AM59</f>
        <v>-12.996</v>
      </c>
      <c r="BD60" s="19">
        <f>'FY25 Aurora Prices for SecR'!BC59-'FY25 Aurora Prices for SecR'!AN59</f>
        <v>-7.6660000000000004</v>
      </c>
      <c r="BE60" s="19">
        <f>'FY25 Aurora Prices for SecR'!BD59-'FY25 Aurora Prices for SecR'!AO59</f>
        <v>-12.259</v>
      </c>
      <c r="BF60" s="19">
        <f>'FY25 Aurora Prices for SecR'!BE59-'FY25 Aurora Prices for SecR'!AP59</f>
        <v>-25.971</v>
      </c>
      <c r="BG60" s="20">
        <f>'FY25 Aurora Prices for SecR'!BF59-'FY25 Aurora Prices for SecR'!AQ59</f>
        <v>-30.434999999999999</v>
      </c>
      <c r="BI60" s="13">
        <v>1983</v>
      </c>
      <c r="BJ60" s="32">
        <f t="shared" si="27"/>
        <v>-14987980.389576865</v>
      </c>
      <c r="BK60" s="32">
        <f t="shared" si="15"/>
        <v>-22845369.077613819</v>
      </c>
      <c r="BL60" s="32">
        <f t="shared" si="16"/>
        <v>-38486081.660309762</v>
      </c>
      <c r="BM60" s="32">
        <f t="shared" si="17"/>
        <v>-63530751.145155348</v>
      </c>
      <c r="BN60" s="32">
        <f t="shared" si="18"/>
        <v>-71408288.739334971</v>
      </c>
      <c r="BO60" s="32">
        <f t="shared" si="19"/>
        <v>-27496865.775798928</v>
      </c>
      <c r="BP60" s="32">
        <f t="shared" si="28"/>
        <v>-17605418.739280947</v>
      </c>
      <c r="BQ60" s="32">
        <f t="shared" si="20"/>
        <v>-12501679.396332687</v>
      </c>
      <c r="BR60" s="32">
        <f t="shared" si="21"/>
        <v>-13732411.023569928</v>
      </c>
      <c r="BS60" s="32">
        <f t="shared" si="22"/>
        <v>-26989814.597195532</v>
      </c>
      <c r="BT60" s="32">
        <f t="shared" si="23"/>
        <v>-82759717.485562325</v>
      </c>
      <c r="BU60" s="32">
        <f t="shared" si="24"/>
        <v>-54290797.067065433</v>
      </c>
      <c r="BV60" s="33">
        <f t="shared" si="25"/>
        <v>-446635175.09679651</v>
      </c>
    </row>
    <row r="61" spans="2:74" x14ac:dyDescent="0.25">
      <c r="B61" s="13">
        <v>1984</v>
      </c>
      <c r="C61" s="27">
        <f>('FY24 Inventory_80WY v 30WY'!C61)*(1-$S$3)</f>
        <v>299.78692032485321</v>
      </c>
      <c r="D61" s="27">
        <f>('FY24 Inventory_80WY v 30WY'!D61)*(1-$S$3)</f>
        <v>2444.6433446303627</v>
      </c>
      <c r="E61" s="27">
        <f>('FY24 Inventory_80WY v 30WY'!E61)*(1-$S$3)</f>
        <v>1600.2031944862692</v>
      </c>
      <c r="F61" s="27">
        <f>('FY24 Inventory_80WY v 30WY'!F61)*(1-$S$3)</f>
        <v>3545.2651496024046</v>
      </c>
      <c r="G61" s="27">
        <f>('FY24 Inventory_80WY v 30WY'!G61)*(1-$S$3)</f>
        <v>3649.2445494000194</v>
      </c>
      <c r="H61" s="27">
        <f>('FY24 Inventory_80WY v 30WY'!H61)*(1-$S$3)</f>
        <v>3490.4802126532295</v>
      </c>
      <c r="I61" s="27">
        <f>('FY24 Inventory_80WY v 30WY'!I61*(1-$S$3))*15/30+('FY24 Inventory_80WY v 30WY'!J61*(1-$S$3)*15/30)</f>
        <v>2311.0431761280624</v>
      </c>
      <c r="J61" s="27">
        <f>('FY24 Inventory_80WY v 30WY'!J61)*(1-$S$3)</f>
        <v>2473.8889978746097</v>
      </c>
      <c r="K61" s="27">
        <f>('FY24 Inventory_80WY v 30WY'!K61)*(1-$S$3)</f>
        <v>2685.4198682416295</v>
      </c>
      <c r="L61" s="27">
        <f>('FY24 Inventory_80WY v 30WY'!L61)*(1-$S$3)</f>
        <v>5143.2722372606659</v>
      </c>
      <c r="M61" s="27">
        <f>('FY24 Inventory_80WY v 30WY'!M61)*(1-$S$3)</f>
        <v>3816.9083576660987</v>
      </c>
      <c r="N61" s="27">
        <f>('FY24 Inventory_80WY v 30WY'!N61)*(1-$S$3)</f>
        <v>2047.7660964773938</v>
      </c>
      <c r="O61" s="28">
        <f t="shared" si="2"/>
        <v>2789.7682262390917</v>
      </c>
      <c r="Q61" s="13">
        <v>1984</v>
      </c>
      <c r="R61" s="27"/>
      <c r="S61" s="27"/>
      <c r="T61" s="27"/>
      <c r="U61" s="27"/>
      <c r="V61" s="27"/>
      <c r="W61" s="27"/>
      <c r="X61" s="27"/>
      <c r="Y61" s="27"/>
      <c r="Z61" s="27"/>
      <c r="AA61" s="27"/>
      <c r="AB61" s="27"/>
      <c r="AC61" s="27"/>
      <c r="AD61" s="28"/>
      <c r="AF61" s="13">
        <v>1984</v>
      </c>
      <c r="AG61" s="27">
        <f t="shared" si="3"/>
        <v>299.78692032485321</v>
      </c>
      <c r="AH61" s="27">
        <f t="shared" si="4"/>
        <v>2444.6433446303627</v>
      </c>
      <c r="AI61" s="27">
        <f t="shared" si="5"/>
        <v>1600.2031944862692</v>
      </c>
      <c r="AJ61" s="27">
        <f t="shared" si="6"/>
        <v>3545.2651496024046</v>
      </c>
      <c r="AK61" s="27">
        <f t="shared" si="26"/>
        <v>3649.2445494000194</v>
      </c>
      <c r="AL61" s="27">
        <f t="shared" si="7"/>
        <v>3490.4802126532295</v>
      </c>
      <c r="AM61" s="27">
        <f t="shared" si="8"/>
        <v>2311.0431761280624</v>
      </c>
      <c r="AN61" s="27">
        <f t="shared" si="9"/>
        <v>2473.8889978746097</v>
      </c>
      <c r="AO61" s="27">
        <f t="shared" si="10"/>
        <v>2685.4198682416295</v>
      </c>
      <c r="AP61" s="27">
        <f t="shared" si="11"/>
        <v>5143.2722372606659</v>
      </c>
      <c r="AQ61" s="27">
        <f t="shared" si="12"/>
        <v>3816.9083576660987</v>
      </c>
      <c r="AR61" s="27">
        <f t="shared" si="13"/>
        <v>2047.7660964773938</v>
      </c>
      <c r="AS61" s="28">
        <f t="shared" si="14"/>
        <v>2789.7682262390917</v>
      </c>
      <c r="AT61" s="27"/>
      <c r="AU61" s="13">
        <v>1984</v>
      </c>
      <c r="AV61" s="19">
        <f>'FY25 Aurora Prices for SecR'!AU60-'FY25 Aurora Prices for SecR'!AF60</f>
        <v>-19.850999999999999</v>
      </c>
      <c r="AW61" s="19">
        <f>'FY25 Aurora Prices for SecR'!AV60-'FY25 Aurora Prices for SecR'!AG60</f>
        <v>-18.204999999999998</v>
      </c>
      <c r="AX61" s="19">
        <f>'FY25 Aurora Prices for SecR'!AW60-'FY25 Aurora Prices for SecR'!AH60</f>
        <v>-34.715000000000003</v>
      </c>
      <c r="AY61" s="19">
        <f>'FY25 Aurora Prices for SecR'!AX60-'FY25 Aurora Prices for SecR'!AI60</f>
        <v>-20.614000000000001</v>
      </c>
      <c r="AZ61" s="19">
        <f>'FY25 Aurora Prices for SecR'!AY60-'FY25 Aurora Prices for SecR'!AJ60</f>
        <v>-32.210999999999999</v>
      </c>
      <c r="BA61" s="19">
        <f>'FY25 Aurora Prices for SecR'!AZ60-'FY25 Aurora Prices for SecR'!AK60</f>
        <v>-22.472999999999999</v>
      </c>
      <c r="BB61" s="19">
        <f>'FY25 Aurora Prices for SecR'!BA60-'FY25 Aurora Prices for SecR'!AL60</f>
        <v>-10.766999999999999</v>
      </c>
      <c r="BC61" s="19">
        <f>'FY25 Aurora Prices for SecR'!BB60-'FY25 Aurora Prices for SecR'!AM60</f>
        <v>-14.829000000000001</v>
      </c>
      <c r="BD61" s="19">
        <f>'FY25 Aurora Prices for SecR'!BC60-'FY25 Aurora Prices for SecR'!AN60</f>
        <v>0</v>
      </c>
      <c r="BE61" s="19">
        <f>'FY25 Aurora Prices for SecR'!BD60-'FY25 Aurora Prices for SecR'!AO60</f>
        <v>-15.664</v>
      </c>
      <c r="BF61" s="19">
        <f>'FY25 Aurora Prices for SecR'!BE60-'FY25 Aurora Prices for SecR'!AP60</f>
        <v>-31.433</v>
      </c>
      <c r="BG61" s="20">
        <f>'FY25 Aurora Prices for SecR'!BF60-'FY25 Aurora Prices for SecR'!AQ60</f>
        <v>-30.542000000000002</v>
      </c>
      <c r="BI61" s="13">
        <v>1984</v>
      </c>
      <c r="BJ61" s="32">
        <f t="shared" si="27"/>
        <v>-4427596.1955942838</v>
      </c>
      <c r="BK61" s="32">
        <f t="shared" si="15"/>
        <v>-32087911.836165935</v>
      </c>
      <c r="BL61" s="32">
        <f t="shared" si="16"/>
        <v>-41329984.09906359</v>
      </c>
      <c r="BM61" s="32">
        <f t="shared" si="17"/>
        <v>-54373079.270664558</v>
      </c>
      <c r="BN61" s="32">
        <f t="shared" si="18"/>
        <v>-78990788.473446533</v>
      </c>
      <c r="BO61" s="32">
        <f t="shared" si="19"/>
        <v>-58282080.431484327</v>
      </c>
      <c r="BP61" s="32">
        <f t="shared" si="28"/>
        <v>-17915761.351707008</v>
      </c>
      <c r="BQ61" s="32">
        <f t="shared" si="20"/>
        <v>-27293863.162415046</v>
      </c>
      <c r="BR61" s="32">
        <f t="shared" si="21"/>
        <v>0</v>
      </c>
      <c r="BS61" s="32">
        <f t="shared" si="22"/>
        <v>-59939776.945391595</v>
      </c>
      <c r="BT61" s="32">
        <f t="shared" si="23"/>
        <v>-89262799.022449747</v>
      </c>
      <c r="BU61" s="32">
        <f t="shared" si="24"/>
        <v>-45030867.925401047</v>
      </c>
      <c r="BV61" s="33">
        <f t="shared" si="25"/>
        <v>-508934508.71378362</v>
      </c>
    </row>
    <row r="62" spans="2:74" x14ac:dyDescent="0.25">
      <c r="B62" s="13">
        <v>1985</v>
      </c>
      <c r="C62" s="27">
        <f>('FY24 Inventory_80WY v 30WY'!C62)*(1-$S$3)</f>
        <v>382.32453417743795</v>
      </c>
      <c r="D62" s="27">
        <f>('FY24 Inventory_80WY v 30WY'!D62)*(1-$S$3)</f>
        <v>979.22005976271578</v>
      </c>
      <c r="E62" s="27">
        <f>('FY24 Inventory_80WY v 30WY'!E62)*(1-$S$3)</f>
        <v>687.89397540947823</v>
      </c>
      <c r="F62" s="27">
        <f>('FY24 Inventory_80WY v 30WY'!F62)*(1-$S$3)</f>
        <v>1759.3465859677538</v>
      </c>
      <c r="G62" s="27">
        <f>('FY24 Inventory_80WY v 30WY'!G62)*(1-$S$3)</f>
        <v>1861.4328655631564</v>
      </c>
      <c r="H62" s="27">
        <f>('FY24 Inventory_80WY v 30WY'!H62)*(1-$S$3)</f>
        <v>719.57917895320304</v>
      </c>
      <c r="I62" s="27">
        <f>('FY24 Inventory_80WY v 30WY'!I62*(1-$S$3))*15/30+('FY24 Inventory_80WY v 30WY'!J62*(1-$S$3)*15/30)</f>
        <v>1405.8129062245757</v>
      </c>
      <c r="J62" s="27">
        <f>('FY24 Inventory_80WY v 30WY'!J62)*(1-$S$3)</f>
        <v>1369.2936036298579</v>
      </c>
      <c r="K62" s="27">
        <f>('FY24 Inventory_80WY v 30WY'!K62)*(1-$S$3)</f>
        <v>2560.5431202271752</v>
      </c>
      <c r="L62" s="27">
        <f>('FY24 Inventory_80WY v 30WY'!L62)*(1-$S$3)</f>
        <v>1566.1817705036467</v>
      </c>
      <c r="M62" s="27">
        <f>('FY24 Inventory_80WY v 30WY'!M62)*(1-$S$3)</f>
        <v>276.79415569568675</v>
      </c>
      <c r="N62" s="27">
        <f>('FY24 Inventory_80WY v 30WY'!N62)*(1-$S$3)</f>
        <v>-284.62374978508393</v>
      </c>
      <c r="O62" s="28">
        <f t="shared" si="2"/>
        <v>1100.173525022281</v>
      </c>
      <c r="Q62" s="13">
        <v>1985</v>
      </c>
      <c r="R62" s="27"/>
      <c r="S62" s="27"/>
      <c r="T62" s="27"/>
      <c r="U62" s="27"/>
      <c r="V62" s="27"/>
      <c r="W62" s="27"/>
      <c r="X62" s="27"/>
      <c r="Y62" s="27"/>
      <c r="Z62" s="27"/>
      <c r="AA62" s="27"/>
      <c r="AB62" s="27"/>
      <c r="AC62" s="27"/>
      <c r="AD62" s="28"/>
      <c r="AF62" s="13">
        <v>1985</v>
      </c>
      <c r="AG62" s="27">
        <f t="shared" si="3"/>
        <v>382.32453417743795</v>
      </c>
      <c r="AH62" s="27">
        <f t="shared" si="4"/>
        <v>979.22005976271578</v>
      </c>
      <c r="AI62" s="27">
        <f t="shared" si="5"/>
        <v>687.89397540947823</v>
      </c>
      <c r="AJ62" s="27">
        <f t="shared" si="6"/>
        <v>1759.3465859677538</v>
      </c>
      <c r="AK62" s="27">
        <f t="shared" si="26"/>
        <v>1861.4328655631564</v>
      </c>
      <c r="AL62" s="27">
        <f t="shared" si="7"/>
        <v>719.57917895320304</v>
      </c>
      <c r="AM62" s="27">
        <f t="shared" si="8"/>
        <v>1405.8129062245757</v>
      </c>
      <c r="AN62" s="27">
        <f t="shared" si="9"/>
        <v>1369.2936036298579</v>
      </c>
      <c r="AO62" s="27">
        <f t="shared" si="10"/>
        <v>2560.5431202271752</v>
      </c>
      <c r="AP62" s="27">
        <f t="shared" si="11"/>
        <v>1566.1817705036467</v>
      </c>
      <c r="AQ62" s="27">
        <f t="shared" si="12"/>
        <v>276.79415569568675</v>
      </c>
      <c r="AR62" s="27">
        <f t="shared" si="13"/>
        <v>-284.62374978508393</v>
      </c>
      <c r="AS62" s="28">
        <f t="shared" si="14"/>
        <v>1100.173525022281</v>
      </c>
      <c r="AT62" s="27"/>
      <c r="AU62" s="13">
        <v>1985</v>
      </c>
      <c r="AV62" s="19">
        <f>'FY25 Aurora Prices for SecR'!AU61-'FY25 Aurora Prices for SecR'!AF61</f>
        <v>-21.364000000000001</v>
      </c>
      <c r="AW62" s="19">
        <f>'FY25 Aurora Prices for SecR'!AV61-'FY25 Aurora Prices for SecR'!AG61</f>
        <v>-26.085000000000001</v>
      </c>
      <c r="AX62" s="19">
        <f>'FY25 Aurora Prices for SecR'!AW61-'FY25 Aurora Prices for SecR'!AH61</f>
        <v>-44.566000000000003</v>
      </c>
      <c r="AY62" s="19">
        <f>'FY25 Aurora Prices for SecR'!AX61-'FY25 Aurora Prices for SecR'!AI61</f>
        <v>-38.781999999999996</v>
      </c>
      <c r="AZ62" s="19">
        <f>'FY25 Aurora Prices for SecR'!AY61-'FY25 Aurora Prices for SecR'!AJ61</f>
        <v>-40.57</v>
      </c>
      <c r="BA62" s="19">
        <f>'FY25 Aurora Prices for SecR'!AZ61-'FY25 Aurora Prices for SecR'!AK61</f>
        <v>-35.363999999999997</v>
      </c>
      <c r="BB62" s="19">
        <f>'FY25 Aurora Prices for SecR'!BA61-'FY25 Aurora Prices for SecR'!AL61</f>
        <v>-16.408000000000001</v>
      </c>
      <c r="BC62" s="19">
        <f>'FY25 Aurora Prices for SecR'!BB61-'FY25 Aurora Prices for SecR'!AM61</f>
        <v>-14.606999999999999</v>
      </c>
      <c r="BD62" s="19">
        <f>'FY25 Aurora Prices for SecR'!BC61-'FY25 Aurora Prices for SecR'!AN61</f>
        <v>-17.262</v>
      </c>
      <c r="BE62" s="19">
        <f>'FY25 Aurora Prices for SecR'!BD61-'FY25 Aurora Prices for SecR'!AO61</f>
        <v>-31.93</v>
      </c>
      <c r="BF62" s="19">
        <f>'FY25 Aurora Prices for SecR'!BE61-'FY25 Aurora Prices for SecR'!AP61</f>
        <v>-43.948999999999998</v>
      </c>
      <c r="BG62" s="20">
        <f>'FY25 Aurora Prices for SecR'!BF61-'FY25 Aurora Prices for SecR'!AQ61</f>
        <v>-32.426000000000002</v>
      </c>
      <c r="BI62" s="13">
        <v>1985</v>
      </c>
      <c r="BJ62" s="32">
        <f t="shared" si="27"/>
        <v>-6076978.1230360875</v>
      </c>
      <c r="BK62" s="32">
        <f t="shared" si="15"/>
        <v>-18416470.741674427</v>
      </c>
      <c r="BL62" s="32">
        <f t="shared" si="16"/>
        <v>-22808572.083625514</v>
      </c>
      <c r="BM62" s="32">
        <f t="shared" si="17"/>
        <v>-50763848.596969061</v>
      </c>
      <c r="BN62" s="32">
        <f t="shared" si="18"/>
        <v>-50748318.671162955</v>
      </c>
      <c r="BO62" s="32">
        <f t="shared" si="19"/>
        <v>-18907268.176784296</v>
      </c>
      <c r="BP62" s="32">
        <f t="shared" si="28"/>
        <v>-16607936.279039644</v>
      </c>
      <c r="BQ62" s="32">
        <f t="shared" si="20"/>
        <v>-14880946.121156672</v>
      </c>
      <c r="BR62" s="32">
        <f t="shared" si="21"/>
        <v>-31824068.64578028</v>
      </c>
      <c r="BS62" s="32">
        <f t="shared" si="22"/>
        <v>-37206088.84554299</v>
      </c>
      <c r="BT62" s="32">
        <f t="shared" si="23"/>
        <v>-9050630.8034102842</v>
      </c>
      <c r="BU62" s="32">
        <f t="shared" si="24"/>
        <v>6645030.9915824151</v>
      </c>
      <c r="BV62" s="33">
        <f t="shared" si="25"/>
        <v>-270646096.09659982</v>
      </c>
    </row>
    <row r="63" spans="2:74" x14ac:dyDescent="0.25">
      <c r="B63" s="13">
        <v>1986</v>
      </c>
      <c r="C63" s="27">
        <f>('FY24 Inventory_80WY v 30WY'!C63)*(1-$S$3)</f>
        <v>449.44799072554804</v>
      </c>
      <c r="D63" s="27">
        <f>('FY24 Inventory_80WY v 30WY'!D63)*(1-$S$3)</f>
        <v>1456.5694809200054</v>
      </c>
      <c r="E63" s="27">
        <f>('FY24 Inventory_80WY v 30WY'!E63)*(1-$S$3)</f>
        <v>886.41121127098393</v>
      </c>
      <c r="F63" s="27">
        <f>('FY24 Inventory_80WY v 30WY'!F63)*(1-$S$3)</f>
        <v>2280.1559692087762</v>
      </c>
      <c r="G63" s="27">
        <f>('FY24 Inventory_80WY v 30WY'!G63)*(1-$S$3)</f>
        <v>3831.8998412851915</v>
      </c>
      <c r="H63" s="27">
        <f>('FY24 Inventory_80WY v 30WY'!H63)*(1-$S$3)</f>
        <v>5721.8998736822105</v>
      </c>
      <c r="I63" s="27">
        <f>('FY24 Inventory_80WY v 30WY'!I63*(1-$S$3))*15/30+('FY24 Inventory_80WY v 30WY'!J63*(1-$S$3)*15/30)</f>
        <v>2777.3278221905539</v>
      </c>
      <c r="J63" s="27">
        <f>('FY24 Inventory_80WY v 30WY'!J63)*(1-$S$3)</f>
        <v>2105.4357127914391</v>
      </c>
      <c r="K63" s="27">
        <f>('FY24 Inventory_80WY v 30WY'!K63)*(1-$S$3)</f>
        <v>2432.5927696012009</v>
      </c>
      <c r="L63" s="27">
        <f>('FY24 Inventory_80WY v 30WY'!L63)*(1-$S$3)</f>
        <v>3479.5649824250145</v>
      </c>
      <c r="M63" s="27">
        <f>('FY24 Inventory_80WY v 30WY'!M63)*(1-$S$3)</f>
        <v>1152.239051141029</v>
      </c>
      <c r="N63" s="27">
        <f>('FY24 Inventory_80WY v 30WY'!N63)*(1-$S$3)</f>
        <v>673.41374320828629</v>
      </c>
      <c r="O63" s="28">
        <f t="shared" si="2"/>
        <v>2262.033935513653</v>
      </c>
      <c r="Q63" s="13">
        <v>1986</v>
      </c>
      <c r="R63" s="27"/>
      <c r="S63" s="27"/>
      <c r="T63" s="27"/>
      <c r="U63" s="27"/>
      <c r="V63" s="27"/>
      <c r="W63" s="27"/>
      <c r="X63" s="27"/>
      <c r="Y63" s="27"/>
      <c r="Z63" s="27"/>
      <c r="AA63" s="27"/>
      <c r="AB63" s="27"/>
      <c r="AC63" s="27"/>
      <c r="AD63" s="28"/>
      <c r="AF63" s="13">
        <v>1986</v>
      </c>
      <c r="AG63" s="27">
        <f t="shared" si="3"/>
        <v>449.44799072554804</v>
      </c>
      <c r="AH63" s="27">
        <f t="shared" si="4"/>
        <v>1456.5694809200054</v>
      </c>
      <c r="AI63" s="27">
        <f t="shared" si="5"/>
        <v>886.41121127098393</v>
      </c>
      <c r="AJ63" s="27">
        <f t="shared" si="6"/>
        <v>2280.1559692087762</v>
      </c>
      <c r="AK63" s="27">
        <f t="shared" si="26"/>
        <v>3831.8998412851915</v>
      </c>
      <c r="AL63" s="27">
        <f t="shared" si="7"/>
        <v>5721.8998736822105</v>
      </c>
      <c r="AM63" s="27">
        <f t="shared" si="8"/>
        <v>2777.3278221905539</v>
      </c>
      <c r="AN63" s="27">
        <f t="shared" si="9"/>
        <v>2105.4357127914391</v>
      </c>
      <c r="AO63" s="27">
        <f t="shared" si="10"/>
        <v>2432.5927696012009</v>
      </c>
      <c r="AP63" s="27">
        <f t="shared" si="11"/>
        <v>3479.5649824250145</v>
      </c>
      <c r="AQ63" s="27">
        <f t="shared" si="12"/>
        <v>1152.239051141029</v>
      </c>
      <c r="AR63" s="27">
        <f t="shared" si="13"/>
        <v>673.41374320828629</v>
      </c>
      <c r="AS63" s="28">
        <f t="shared" si="14"/>
        <v>2262.033935513653</v>
      </c>
      <c r="AT63" s="27"/>
      <c r="AU63" s="13">
        <v>1986</v>
      </c>
      <c r="AV63" s="19">
        <f>'FY25 Aurora Prices for SecR'!AU62-'FY25 Aurora Prices for SecR'!AF62</f>
        <v>-21.61</v>
      </c>
      <c r="AW63" s="19">
        <f>'FY25 Aurora Prices for SecR'!AV62-'FY25 Aurora Prices for SecR'!AG62</f>
        <v>-24.24</v>
      </c>
      <c r="AX63" s="19">
        <f>'FY25 Aurora Prices for SecR'!AW62-'FY25 Aurora Prices for SecR'!AH62</f>
        <v>-40.494</v>
      </c>
      <c r="AY63" s="19">
        <f>'FY25 Aurora Prices for SecR'!AX62-'FY25 Aurora Prices for SecR'!AI62</f>
        <v>-29.067</v>
      </c>
      <c r="AZ63" s="19">
        <f>'FY25 Aurora Prices for SecR'!AY62-'FY25 Aurora Prices for SecR'!AJ62</f>
        <v>-30.965</v>
      </c>
      <c r="BA63" s="19">
        <f>'FY25 Aurora Prices for SecR'!AZ62-'FY25 Aurora Prices for SecR'!AK62</f>
        <v>-7.5069999999999997</v>
      </c>
      <c r="BB63" s="19">
        <f>'FY25 Aurora Prices for SecR'!BA62-'FY25 Aurora Prices for SecR'!AL62</f>
        <v>-7.2229999999999999</v>
      </c>
      <c r="BC63" s="19">
        <f>'FY25 Aurora Prices for SecR'!BB62-'FY25 Aurora Prices for SecR'!AM62</f>
        <v>-14.159000000000001</v>
      </c>
      <c r="BD63" s="19">
        <f>'FY25 Aurora Prices for SecR'!BC62-'FY25 Aurora Prices for SecR'!AN62</f>
        <v>-4.9880000000000004</v>
      </c>
      <c r="BE63" s="19">
        <f>'FY25 Aurora Prices for SecR'!BD62-'FY25 Aurora Prices for SecR'!AO62</f>
        <v>-29.702000000000002</v>
      </c>
      <c r="BF63" s="19">
        <f>'FY25 Aurora Prices for SecR'!BE62-'FY25 Aurora Prices for SecR'!AP62</f>
        <v>-35.527999999999999</v>
      </c>
      <c r="BG63" s="20">
        <f>'FY25 Aurora Prices for SecR'!BF62-'FY25 Aurora Prices for SecR'!AQ62</f>
        <v>-32.847000000000001</v>
      </c>
      <c r="BI63" s="13">
        <v>1986</v>
      </c>
      <c r="BJ63" s="32">
        <f t="shared" si="27"/>
        <v>-7226152.8832068453</v>
      </c>
      <c r="BK63" s="32">
        <f t="shared" si="15"/>
        <v>-25456523.080818169</v>
      </c>
      <c r="BL63" s="32">
        <f t="shared" si="16"/>
        <v>-26705385.67837017</v>
      </c>
      <c r="BM63" s="32">
        <f t="shared" si="17"/>
        <v>-49310306.406401671</v>
      </c>
      <c r="BN63" s="32">
        <f t="shared" si="18"/>
        <v>-79736011.209386081</v>
      </c>
      <c r="BO63" s="32">
        <f t="shared" si="19"/>
        <v>-31915046.647337135</v>
      </c>
      <c r="BP63" s="32">
        <f t="shared" si="28"/>
        <v>-14443659.978971306</v>
      </c>
      <c r="BQ63" s="32">
        <f t="shared" si="20"/>
        <v>-22179283.007516008</v>
      </c>
      <c r="BR63" s="32">
        <f t="shared" si="21"/>
        <v>-8736316.3690349702</v>
      </c>
      <c r="BS63" s="32">
        <f t="shared" si="22"/>
        <v>-76892429.096342921</v>
      </c>
      <c r="BT63" s="32">
        <f t="shared" si="23"/>
        <v>-30456941.262650225</v>
      </c>
      <c r="BU63" s="32">
        <f t="shared" si="24"/>
        <v>-15926127.280677058</v>
      </c>
      <c r="BV63" s="33">
        <f t="shared" si="25"/>
        <v>-388984182.90071261</v>
      </c>
    </row>
    <row r="64" spans="2:74" x14ac:dyDescent="0.25">
      <c r="B64" s="13">
        <v>1987</v>
      </c>
      <c r="C64" s="27">
        <f>('FY24 Inventory_80WY v 30WY'!C64)*(1-$S$3)</f>
        <v>-280.49716700950881</v>
      </c>
      <c r="D64" s="27">
        <f>('FY24 Inventory_80WY v 30WY'!D64)*(1-$S$3)</f>
        <v>732.98527768802956</v>
      </c>
      <c r="E64" s="27">
        <f>('FY24 Inventory_80WY v 30WY'!E64)*(1-$S$3)</f>
        <v>771.48905714549267</v>
      </c>
      <c r="F64" s="27">
        <f>('FY24 Inventory_80WY v 30WY'!F64)*(1-$S$3)</f>
        <v>846.65400251724679</v>
      </c>
      <c r="G64" s="27">
        <f>('FY24 Inventory_80WY v 30WY'!G64)*(1-$S$3)</f>
        <v>498.88071876286887</v>
      </c>
      <c r="H64" s="27">
        <f>('FY24 Inventory_80WY v 30WY'!H64)*(1-$S$3)</f>
        <v>1022.6778868549325</v>
      </c>
      <c r="I64" s="27">
        <f>('FY24 Inventory_80WY v 30WY'!I64*(1-$S$3))*15/30+('FY24 Inventory_80WY v 30WY'!J64*(1-$S$3)*15/30)</f>
        <v>1015.4259965454687</v>
      </c>
      <c r="J64" s="27">
        <f>('FY24 Inventory_80WY v 30WY'!J64)*(1-$S$3)</f>
        <v>1457.0183465268367</v>
      </c>
      <c r="K64" s="27">
        <f>('FY24 Inventory_80WY v 30WY'!K64)*(1-$S$3)</f>
        <v>2979.7879415350153</v>
      </c>
      <c r="L64" s="27">
        <f>('FY24 Inventory_80WY v 30WY'!L64)*(1-$S$3)</f>
        <v>1292.2417630659695</v>
      </c>
      <c r="M64" s="27">
        <f>('FY24 Inventory_80WY v 30WY'!M64)*(1-$S$3)</f>
        <v>-324.92583542135435</v>
      </c>
      <c r="N64" s="27">
        <f>('FY24 Inventory_80WY v 30WY'!N64)*(1-$S$3)</f>
        <v>-236.18345442682312</v>
      </c>
      <c r="O64" s="28">
        <f t="shared" si="2"/>
        <v>813.81222494327994</v>
      </c>
      <c r="Q64" s="13">
        <v>1987</v>
      </c>
      <c r="R64" s="27"/>
      <c r="S64" s="27"/>
      <c r="T64" s="27"/>
      <c r="U64" s="27"/>
      <c r="V64" s="27"/>
      <c r="W64" s="27"/>
      <c r="X64" s="27"/>
      <c r="Y64" s="27"/>
      <c r="Z64" s="27"/>
      <c r="AA64" s="27"/>
      <c r="AB64" s="27"/>
      <c r="AC64" s="27"/>
      <c r="AD64" s="28"/>
      <c r="AF64" s="13">
        <v>1987</v>
      </c>
      <c r="AG64" s="27">
        <f t="shared" si="3"/>
        <v>-280.49716700950881</v>
      </c>
      <c r="AH64" s="27">
        <f t="shared" si="4"/>
        <v>732.98527768802956</v>
      </c>
      <c r="AI64" s="27">
        <f t="shared" si="5"/>
        <v>771.48905714549267</v>
      </c>
      <c r="AJ64" s="27">
        <f t="shared" si="6"/>
        <v>846.65400251724679</v>
      </c>
      <c r="AK64" s="27">
        <f t="shared" si="26"/>
        <v>498.88071876286887</v>
      </c>
      <c r="AL64" s="27">
        <f t="shared" si="7"/>
        <v>1022.6778868549325</v>
      </c>
      <c r="AM64" s="27">
        <f t="shared" si="8"/>
        <v>1015.4259965454687</v>
      </c>
      <c r="AN64" s="27">
        <f t="shared" si="9"/>
        <v>1457.0183465268367</v>
      </c>
      <c r="AO64" s="27">
        <f t="shared" si="10"/>
        <v>2979.7879415350153</v>
      </c>
      <c r="AP64" s="27">
        <f t="shared" si="11"/>
        <v>1292.2417630659695</v>
      </c>
      <c r="AQ64" s="27">
        <f t="shared" si="12"/>
        <v>-324.92583542135435</v>
      </c>
      <c r="AR64" s="27">
        <f t="shared" si="13"/>
        <v>-236.18345442682312</v>
      </c>
      <c r="AS64" s="28">
        <f t="shared" si="14"/>
        <v>813.81222494327994</v>
      </c>
      <c r="AT64" s="27"/>
      <c r="AU64" s="13">
        <v>1987</v>
      </c>
      <c r="AV64" s="19">
        <f>'FY25 Aurora Prices for SecR'!AU63-'FY25 Aurora Prices for SecR'!AF63</f>
        <v>-26.797000000000001</v>
      </c>
      <c r="AW64" s="19">
        <f>'FY25 Aurora Prices for SecR'!AV63-'FY25 Aurora Prices for SecR'!AG63</f>
        <v>-31.664999999999999</v>
      </c>
      <c r="AX64" s="19">
        <f>'FY25 Aurora Prices for SecR'!AW63-'FY25 Aurora Prices for SecR'!AH63</f>
        <v>-40.743000000000002</v>
      </c>
      <c r="AY64" s="19">
        <f>'FY25 Aurora Prices for SecR'!AX63-'FY25 Aurora Prices for SecR'!AI63</f>
        <v>-39.927</v>
      </c>
      <c r="AZ64" s="19">
        <f>'FY25 Aurora Prices for SecR'!AY63-'FY25 Aurora Prices for SecR'!AJ63</f>
        <v>-43.674999999999997</v>
      </c>
      <c r="BA64" s="19">
        <f>'FY25 Aurora Prices for SecR'!AZ63-'FY25 Aurora Prices for SecR'!AK63</f>
        <v>-33.421999999999997</v>
      </c>
      <c r="BB64" s="19">
        <f>'FY25 Aurora Prices for SecR'!BA63-'FY25 Aurora Prices for SecR'!AL63</f>
        <v>-19.829000000000001</v>
      </c>
      <c r="BC64" s="19">
        <f>'FY25 Aurora Prices for SecR'!BB63-'FY25 Aurora Prices for SecR'!AM63</f>
        <v>-13.109</v>
      </c>
      <c r="BD64" s="19">
        <f>'FY25 Aurora Prices for SecR'!BC63-'FY25 Aurora Prices for SecR'!AN63</f>
        <v>-18.677</v>
      </c>
      <c r="BE64" s="19">
        <f>'FY25 Aurora Prices for SecR'!BD63-'FY25 Aurora Prices for SecR'!AO63</f>
        <v>-35.883000000000003</v>
      </c>
      <c r="BF64" s="19">
        <f>'FY25 Aurora Prices for SecR'!BE63-'FY25 Aurora Prices for SecR'!AP63</f>
        <v>-39.939</v>
      </c>
      <c r="BG64" s="20">
        <f>'FY25 Aurora Prices for SecR'!BF63-'FY25 Aurora Prices for SecR'!AQ63</f>
        <v>-34.468000000000004</v>
      </c>
      <c r="BI64" s="13">
        <v>1987</v>
      </c>
      <c r="BJ64" s="32">
        <f t="shared" si="27"/>
        <v>5592263.0427592332</v>
      </c>
      <c r="BK64" s="32">
        <f t="shared" si="15"/>
        <v>-16734394.727771837</v>
      </c>
      <c r="BL64" s="32">
        <f t="shared" si="16"/>
        <v>-23385987.319527436</v>
      </c>
      <c r="BM64" s="32">
        <f t="shared" si="17"/>
        <v>-25150439.642728548</v>
      </c>
      <c r="BN64" s="32">
        <f t="shared" si="18"/>
        <v>-14641949.543402696</v>
      </c>
      <c r="BO64" s="32">
        <f t="shared" si="19"/>
        <v>-25395695.668507904</v>
      </c>
      <c r="BP64" s="32">
        <f t="shared" si="28"/>
        <v>-14497115.101560073</v>
      </c>
      <c r="BQ64" s="32">
        <f t="shared" si="20"/>
        <v>-14210439.807437506</v>
      </c>
      <c r="BR64" s="32">
        <f t="shared" si="21"/>
        <v>-40070519.556515627</v>
      </c>
      <c r="BS64" s="32">
        <f t="shared" si="22"/>
        <v>-34498916.320967562</v>
      </c>
      <c r="BT64" s="32">
        <f t="shared" si="23"/>
        <v>9655046.4280247428</v>
      </c>
      <c r="BU64" s="32">
        <f t="shared" si="24"/>
        <v>5861355.3411722938</v>
      </c>
      <c r="BV64" s="33">
        <f t="shared" si="25"/>
        <v>-187476792.87646291</v>
      </c>
    </row>
    <row r="65" spans="2:74" x14ac:dyDescent="0.25">
      <c r="B65" s="13">
        <v>1988</v>
      </c>
      <c r="C65" s="27">
        <f>('FY24 Inventory_80WY v 30WY'!C65)*(1-$S$3)</f>
        <v>-386.20957486034899</v>
      </c>
      <c r="D65" s="27">
        <f>('FY24 Inventory_80WY v 30WY'!D65)*(1-$S$3)</f>
        <v>281.10014862561127</v>
      </c>
      <c r="E65" s="27">
        <f>('FY24 Inventory_80WY v 30WY'!E65)*(1-$S$3)</f>
        <v>-675.58600700245677</v>
      </c>
      <c r="F65" s="27">
        <f>('FY24 Inventory_80WY v 30WY'!F65)*(1-$S$3)</f>
        <v>-936.98696047929116</v>
      </c>
      <c r="G65" s="27">
        <f>('FY24 Inventory_80WY v 30WY'!G65)*(1-$S$3)</f>
        <v>-233.50886220959578</v>
      </c>
      <c r="H65" s="27">
        <f>('FY24 Inventory_80WY v 30WY'!H65)*(1-$S$3)</f>
        <v>-36.098669378881326</v>
      </c>
      <c r="I65" s="27">
        <f>('FY24 Inventory_80WY v 30WY'!I65*(1-$S$3))*15/30+('FY24 Inventory_80WY v 30WY'!J65*(1-$S$3)*15/30)</f>
        <v>179.67686211043591</v>
      </c>
      <c r="J65" s="27">
        <f>('FY24 Inventory_80WY v 30WY'!J65)*(1-$S$3)</f>
        <v>578.64243861467753</v>
      </c>
      <c r="K65" s="27">
        <f>('FY24 Inventory_80WY v 30WY'!K65)*(1-$S$3)</f>
        <v>970.07967272981205</v>
      </c>
      <c r="L65" s="27">
        <f>('FY24 Inventory_80WY v 30WY'!L65)*(1-$S$3)</f>
        <v>1242.8215482806936</v>
      </c>
      <c r="M65" s="27">
        <f>('FY24 Inventory_80WY v 30WY'!M65)*(1-$S$3)</f>
        <v>884.91819082223299</v>
      </c>
      <c r="N65" s="27">
        <f>('FY24 Inventory_80WY v 30WY'!N65)*(1-$S$3)</f>
        <v>312.32012761638714</v>
      </c>
      <c r="O65" s="28">
        <f t="shared" si="2"/>
        <v>182.42959658605744</v>
      </c>
      <c r="Q65" s="13">
        <v>1988</v>
      </c>
      <c r="R65" s="27"/>
      <c r="S65" s="27"/>
      <c r="T65" s="27"/>
      <c r="U65" s="27"/>
      <c r="V65" s="27"/>
      <c r="W65" s="27"/>
      <c r="X65" s="27"/>
      <c r="Y65" s="27"/>
      <c r="Z65" s="27"/>
      <c r="AA65" s="27"/>
      <c r="AB65" s="27"/>
      <c r="AC65" s="27"/>
      <c r="AD65" s="28"/>
      <c r="AF65" s="13">
        <v>1988</v>
      </c>
      <c r="AG65" s="27">
        <f t="shared" si="3"/>
        <v>-386.20957486034899</v>
      </c>
      <c r="AH65" s="27">
        <f t="shared" si="4"/>
        <v>281.10014862561127</v>
      </c>
      <c r="AI65" s="27">
        <f t="shared" si="5"/>
        <v>-675.58600700245677</v>
      </c>
      <c r="AJ65" s="27">
        <f t="shared" si="6"/>
        <v>-936.98696047929116</v>
      </c>
      <c r="AK65" s="27">
        <f t="shared" si="26"/>
        <v>-233.50886220959578</v>
      </c>
      <c r="AL65" s="27">
        <f t="shared" si="7"/>
        <v>-36.098669378881326</v>
      </c>
      <c r="AM65" s="27">
        <f t="shared" si="8"/>
        <v>179.67686211043591</v>
      </c>
      <c r="AN65" s="27">
        <f t="shared" si="9"/>
        <v>578.64243861467753</v>
      </c>
      <c r="AO65" s="27">
        <f t="shared" si="10"/>
        <v>970.07967272981205</v>
      </c>
      <c r="AP65" s="27">
        <f t="shared" si="11"/>
        <v>1242.8215482806936</v>
      </c>
      <c r="AQ65" s="27">
        <f t="shared" si="12"/>
        <v>884.91819082223299</v>
      </c>
      <c r="AR65" s="27">
        <f t="shared" si="13"/>
        <v>312.32012761638714</v>
      </c>
      <c r="AS65" s="28">
        <f t="shared" si="14"/>
        <v>182.42959658605744</v>
      </c>
      <c r="AT65" s="27"/>
      <c r="AU65" s="13">
        <v>1988</v>
      </c>
      <c r="AV65" s="19">
        <f>'FY25 Aurora Prices for SecR'!AU64-'FY25 Aurora Prices for SecR'!AF64</f>
        <v>-27.065000000000001</v>
      </c>
      <c r="AW65" s="19">
        <f>'FY25 Aurora Prices for SecR'!AV64-'FY25 Aurora Prices for SecR'!AG64</f>
        <v>-37.014000000000003</v>
      </c>
      <c r="AX65" s="19">
        <f>'FY25 Aurora Prices for SecR'!AW64-'FY25 Aurora Prices for SecR'!AH64</f>
        <v>-50.002000000000002</v>
      </c>
      <c r="AY65" s="19">
        <f>'FY25 Aurora Prices for SecR'!AX64-'FY25 Aurora Prices for SecR'!AI64</f>
        <v>-48.084000000000003</v>
      </c>
      <c r="AZ65" s="19">
        <f>'FY25 Aurora Prices for SecR'!AY64-'FY25 Aurora Prices for SecR'!AJ64</f>
        <v>-52.216999999999999</v>
      </c>
      <c r="BA65" s="19">
        <f>'FY25 Aurora Prices for SecR'!AZ64-'FY25 Aurora Prices for SecR'!AK64</f>
        <v>-39.938000000000002</v>
      </c>
      <c r="BB65" s="19">
        <f>'FY25 Aurora Prices for SecR'!BA64-'FY25 Aurora Prices for SecR'!AL64</f>
        <v>-25.547000000000001</v>
      </c>
      <c r="BC65" s="19">
        <f>'FY25 Aurora Prices for SecR'!BB64-'FY25 Aurora Prices for SecR'!AM64</f>
        <v>-27.129000000000001</v>
      </c>
      <c r="BD65" s="19">
        <f>'FY25 Aurora Prices for SecR'!BC64-'FY25 Aurora Prices for SecR'!AN64</f>
        <v>-22.917000000000002</v>
      </c>
      <c r="BE65" s="19">
        <f>'FY25 Aurora Prices for SecR'!BD64-'FY25 Aurora Prices for SecR'!AO64</f>
        <v>-35.479999999999997</v>
      </c>
      <c r="BF65" s="19">
        <f>'FY25 Aurora Prices for SecR'!BE64-'FY25 Aurora Prices for SecR'!AP64</f>
        <v>-40.283999999999999</v>
      </c>
      <c r="BG65" s="20">
        <f>'FY25 Aurora Prices for SecR'!BF64-'FY25 Aurora Prices for SecR'!AQ64</f>
        <v>-33.936</v>
      </c>
      <c r="BI65" s="13">
        <v>1988</v>
      </c>
      <c r="BJ65" s="32">
        <f t="shared" si="27"/>
        <v>7776855.0348349381</v>
      </c>
      <c r="BK65" s="32">
        <f t="shared" si="15"/>
        <v>-7501746.0897856597</v>
      </c>
      <c r="BL65" s="32">
        <f t="shared" si="16"/>
        <v>25132804.732469812</v>
      </c>
      <c r="BM65" s="32">
        <f t="shared" si="17"/>
        <v>33520236.269718561</v>
      </c>
      <c r="BN65" s="32">
        <f t="shared" si="18"/>
        <v>8193784.8773749666</v>
      </c>
      <c r="BO65" s="32">
        <f t="shared" si="19"/>
        <v>1071189.5326367456</v>
      </c>
      <c r="BP65" s="32">
        <f t="shared" si="28"/>
        <v>-3304947.4533614204</v>
      </c>
      <c r="BQ65" s="32">
        <f t="shared" si="20"/>
        <v>-11679305.093580125</v>
      </c>
      <c r="BR65" s="32">
        <f t="shared" si="21"/>
        <v>-16006547.419163356</v>
      </c>
      <c r="BS65" s="32">
        <f t="shared" si="22"/>
        <v>-32806909.548551258</v>
      </c>
      <c r="BT65" s="32">
        <f t="shared" si="23"/>
        <v>-26522145.032917626</v>
      </c>
      <c r="BU65" s="32">
        <f t="shared" si="24"/>
        <v>-7631205.012568594</v>
      </c>
      <c r="BV65" s="33">
        <f t="shared" si="25"/>
        <v>-29757935.202893015</v>
      </c>
    </row>
    <row r="66" spans="2:74" x14ac:dyDescent="0.25">
      <c r="B66" s="13">
        <v>1989</v>
      </c>
      <c r="C66" s="27">
        <f>('FY24 Inventory_80WY v 30WY'!C66)*(1-$S$3)</f>
        <v>-462.45448739351809</v>
      </c>
      <c r="D66" s="27">
        <f>('FY24 Inventory_80WY v 30WY'!D66)*(1-$S$3)</f>
        <v>527.50167535482956</v>
      </c>
      <c r="E66" s="27">
        <f>('FY24 Inventory_80WY v 30WY'!E66)*(1-$S$3)</f>
        <v>284.03090902264699</v>
      </c>
      <c r="F66" s="27">
        <f>('FY24 Inventory_80WY v 30WY'!F66)*(1-$S$3)</f>
        <v>269.29917922006962</v>
      </c>
      <c r="G66" s="27">
        <f>('FY24 Inventory_80WY v 30WY'!G66)*(1-$S$3)</f>
        <v>-778.08267349732512</v>
      </c>
      <c r="H66" s="27">
        <f>('FY24 Inventory_80WY v 30WY'!H66)*(1-$S$3)</f>
        <v>1498.5572600264366</v>
      </c>
      <c r="I66" s="27">
        <f>('FY24 Inventory_80WY v 30WY'!I66*(1-$S$3))*15/30+('FY24 Inventory_80WY v 30WY'!J66*(1-$S$3)*15/30)</f>
        <v>2445.8607666687203</v>
      </c>
      <c r="J66" s="27">
        <f>('FY24 Inventory_80WY v 30WY'!J66)*(1-$S$3)</f>
        <v>3161.1127194854171</v>
      </c>
      <c r="K66" s="27">
        <f>('FY24 Inventory_80WY v 30WY'!K66)*(1-$S$3)</f>
        <v>2561.7271646145314</v>
      </c>
      <c r="L66" s="27">
        <f>('FY24 Inventory_80WY v 30WY'!L66)*(1-$S$3)</f>
        <v>1342.7966220376265</v>
      </c>
      <c r="M66" s="27">
        <f>('FY24 Inventory_80WY v 30WY'!M66)*(1-$S$3)</f>
        <v>762.15768092590736</v>
      </c>
      <c r="N66" s="27">
        <f>('FY24 Inventory_80WY v 30WY'!N66)*(1-$S$3)</f>
        <v>-62.395304897953864</v>
      </c>
      <c r="O66" s="28">
        <f t="shared" si="2"/>
        <v>972.25904089857431</v>
      </c>
      <c r="Q66" s="13">
        <v>1989</v>
      </c>
      <c r="R66" s="27">
        <f>('FY24 Inventory_80WY v 30WY'!T66)*(1-$S$3)</f>
        <v>-549.35628177035267</v>
      </c>
      <c r="S66" s="27">
        <f>('FY24 Inventory_80WY v 30WY'!U66)*(1-$S$3)</f>
        <v>448.79751642272925</v>
      </c>
      <c r="T66" s="27">
        <f>('FY24 Inventory_80WY v 30WY'!V66)*(1-$S$3)</f>
        <v>175.33672344067602</v>
      </c>
      <c r="U66" s="27">
        <f>('FY24 Inventory_80WY v 30WY'!W66)*(1-$S$3)</f>
        <v>-202.21433361958543</v>
      </c>
      <c r="V66" s="27">
        <f>('FY24 Inventory_80WY v 30WY'!X66)*(1-$S$3)</f>
        <v>-1033.2635522434389</v>
      </c>
      <c r="W66" s="27">
        <f>('FY24 Inventory_80WY v 30WY'!Y66)*(1-$S$3)</f>
        <v>1120.9108842320002</v>
      </c>
      <c r="X66" s="27">
        <f>('FY24 Inventory_80WY v 30WY'!Z66*(1-$S$3))*15/30+('FY24 Inventory_80WY v 30WY'!AA66*(1-$S$3)*15/30)</f>
        <v>2475.0985191165237</v>
      </c>
      <c r="Y66" s="27">
        <f>('FY24 Inventory_80WY v 30WY'!AA66)*(1-$S$3)</f>
        <v>3434.5280789771009</v>
      </c>
      <c r="Z66" s="27">
        <f>('FY24 Inventory_80WY v 30WY'!AB66)*(1-$S$3)</f>
        <v>2343.0361000120324</v>
      </c>
      <c r="AA66" s="27">
        <f>('FY24 Inventory_80WY v 30WY'!AC66)*(1-$S$3)</f>
        <v>1426.4305801032476</v>
      </c>
      <c r="AB66" s="27">
        <f>('FY24 Inventory_80WY v 30WY'!AD66)*(1-$S$3)</f>
        <v>693.92682028304694</v>
      </c>
      <c r="AC66" s="27">
        <f>('FY24 Inventory_80WY v 30WY'!AE66)*(1-$S$3)</f>
        <v>-137.25819325393445</v>
      </c>
      <c r="AD66" s="28">
        <f>SUMPRODUCT($R$5:$AC$5,R66:AC66)/SUM($R$5:$AC$5)</f>
        <v>860.32128959856357</v>
      </c>
      <c r="AF66" s="13">
        <v>1989</v>
      </c>
      <c r="AG66" s="27">
        <f t="shared" si="3"/>
        <v>86.901794376834573</v>
      </c>
      <c r="AH66" s="27">
        <f t="shared" si="4"/>
        <v>78.704158932100313</v>
      </c>
      <c r="AI66" s="27">
        <f t="shared" si="5"/>
        <v>108.69418558197097</v>
      </c>
      <c r="AJ66" s="27">
        <f t="shared" si="6"/>
        <v>471.51351283965505</v>
      </c>
      <c r="AK66" s="27">
        <f t="shared" si="26"/>
        <v>255.18087874611376</v>
      </c>
      <c r="AL66" s="27">
        <f t="shared" si="7"/>
        <v>377.64637579443638</v>
      </c>
      <c r="AM66" s="27">
        <f t="shared" si="8"/>
        <v>-29.237752447803359</v>
      </c>
      <c r="AN66" s="27">
        <f t="shared" si="9"/>
        <v>-273.41535949168383</v>
      </c>
      <c r="AO66" s="27">
        <f t="shared" si="10"/>
        <v>218.69106460249895</v>
      </c>
      <c r="AP66" s="27">
        <f t="shared" si="11"/>
        <v>-83.633958065621073</v>
      </c>
      <c r="AQ66" s="27">
        <f t="shared" si="12"/>
        <v>68.230860642860421</v>
      </c>
      <c r="AR66" s="27">
        <f t="shared" si="13"/>
        <v>74.862888355980587</v>
      </c>
      <c r="AS66" s="28">
        <f t="shared" si="14"/>
        <v>111.9377513000107</v>
      </c>
      <c r="AT66" s="27"/>
      <c r="AU66" s="13">
        <v>1989</v>
      </c>
      <c r="AV66" s="19">
        <f>'FY25 Aurora Prices for SecR'!AU65-'FY25 Aurora Prices for SecR'!AF65</f>
        <v>3.8949999999999996</v>
      </c>
      <c r="AW66" s="19">
        <f>'FY25 Aurora Prices for SecR'!AV65-'FY25 Aurora Prices for SecR'!AG65</f>
        <v>7.070999999999998</v>
      </c>
      <c r="AX66" s="19">
        <f>'FY25 Aurora Prices for SecR'!AW65-'FY25 Aurora Prices for SecR'!AH65</f>
        <v>1.8770000000000024</v>
      </c>
      <c r="AY66" s="19">
        <f>'FY25 Aurora Prices for SecR'!AX65-'FY25 Aurora Prices for SecR'!AI65</f>
        <v>4.8190000000000026</v>
      </c>
      <c r="AZ66" s="19">
        <f>'FY25 Aurora Prices for SecR'!AY65-'FY25 Aurora Prices for SecR'!AJ65</f>
        <v>-3.304000000000002</v>
      </c>
      <c r="BA66" s="19">
        <f>'FY25 Aurora Prices for SecR'!AZ65-'FY25 Aurora Prices for SecR'!AK65</f>
        <v>-2.1670000000000016</v>
      </c>
      <c r="BB66" s="19">
        <f>'FY25 Aurora Prices for SecR'!BA65-'FY25 Aurora Prices for SecR'!AL65</f>
        <v>-2.4870000000000001</v>
      </c>
      <c r="BC66" s="19">
        <f>'FY25 Aurora Prices for SecR'!BB65-'FY25 Aurora Prices for SecR'!AM65</f>
        <v>-1.1120000000000001</v>
      </c>
      <c r="BD66" s="19">
        <f>'FY25 Aurora Prices for SecR'!BC65-'FY25 Aurora Prices for SecR'!AN65</f>
        <v>-3.0199999999999996</v>
      </c>
      <c r="BE66" s="19">
        <f>'FY25 Aurora Prices for SecR'!BD65-'FY25 Aurora Prices for SecR'!AO65</f>
        <v>-1.8000000000000682E-2</v>
      </c>
      <c r="BF66" s="19">
        <f>'FY25 Aurora Prices for SecR'!BE65-'FY25 Aurora Prices for SecR'!AP65</f>
        <v>-2.5589999999999975</v>
      </c>
      <c r="BG66" s="20">
        <f>'FY25 Aurora Prices for SecR'!BF65-'FY25 Aurora Prices for SecR'!AQ65</f>
        <v>0.60099999999999909</v>
      </c>
      <c r="BI66" s="13">
        <v>1989</v>
      </c>
      <c r="BJ66" s="32">
        <f t="shared" si="27"/>
        <v>251830.97188874133</v>
      </c>
      <c r="BK66" s="32">
        <f t="shared" si="15"/>
        <v>401248.83473020332</v>
      </c>
      <c r="BL66" s="32">
        <f t="shared" si="16"/>
        <v>151790.12583499568</v>
      </c>
      <c r="BM66" s="32">
        <f t="shared" si="17"/>
        <v>1690534.3720704783</v>
      </c>
      <c r="BN66" s="32">
        <f t="shared" si="18"/>
        <v>-566575.04290945176</v>
      </c>
      <c r="BO66" s="32">
        <f t="shared" si="19"/>
        <v>-608041.2543854824</v>
      </c>
      <c r="BP66" s="32">
        <f t="shared" si="28"/>
        <v>52354.28904313461</v>
      </c>
      <c r="BQ66" s="32">
        <f t="shared" si="20"/>
        <v>226204.18253753582</v>
      </c>
      <c r="BR66" s="32">
        <f t="shared" si="21"/>
        <v>-475521.85087167367</v>
      </c>
      <c r="BS66" s="32">
        <f t="shared" si="22"/>
        <v>1120.0259664148398</v>
      </c>
      <c r="BT66" s="32">
        <f t="shared" si="23"/>
        <v>-129904.46265449925</v>
      </c>
      <c r="BU66" s="32">
        <f t="shared" si="24"/>
        <v>32394.669049399869</v>
      </c>
      <c r="BV66" s="33">
        <f t="shared" si="25"/>
        <v>1027434.8602997967</v>
      </c>
    </row>
    <row r="67" spans="2:74" x14ac:dyDescent="0.25">
      <c r="B67" s="13">
        <v>1990</v>
      </c>
      <c r="C67" s="27">
        <f>('FY24 Inventory_80WY v 30WY'!C67)*(1-$S$3)</f>
        <v>-150.3327294687696</v>
      </c>
      <c r="D67" s="27">
        <f>('FY24 Inventory_80WY v 30WY'!D67)*(1-$S$3)</f>
        <v>601.51332642896818</v>
      </c>
      <c r="E67" s="27">
        <f>('FY24 Inventory_80WY v 30WY'!E67)*(1-$S$3)</f>
        <v>1331.3863995797708</v>
      </c>
      <c r="F67" s="27">
        <f>('FY24 Inventory_80WY v 30WY'!F67)*(1-$S$3)</f>
        <v>2397.5933677306689</v>
      </c>
      <c r="G67" s="27">
        <f>('FY24 Inventory_80WY v 30WY'!G67)*(1-$S$3)</f>
        <v>3784.8560485199628</v>
      </c>
      <c r="H67" s="27">
        <f>('FY24 Inventory_80WY v 30WY'!H67)*(1-$S$3)</f>
        <v>2176.1291935088038</v>
      </c>
      <c r="I67" s="27">
        <f>('FY24 Inventory_80WY v 30WY'!I67*(1-$S$3))*15/30+('FY24 Inventory_80WY v 30WY'!J67*(1-$S$3)*15/30)</f>
        <v>1831.3328977050523</v>
      </c>
      <c r="J67" s="27">
        <f>('FY24 Inventory_80WY v 30WY'!J67)*(1-$S$3)</f>
        <v>2380.4522289446022</v>
      </c>
      <c r="K67" s="27">
        <f>('FY24 Inventory_80WY v 30WY'!K67)*(1-$S$3)</f>
        <v>1913.7179629887464</v>
      </c>
      <c r="L67" s="27">
        <f>('FY24 Inventory_80WY v 30WY'!L67)*(1-$S$3)</f>
        <v>3719.5941443594347</v>
      </c>
      <c r="M67" s="27">
        <f>('FY24 Inventory_80WY v 30WY'!M67)*(1-$S$3)</f>
        <v>3177.7345803857738</v>
      </c>
      <c r="N67" s="27">
        <f>('FY24 Inventory_80WY v 30WY'!N67)*(1-$S$3)</f>
        <v>2006.969427324085</v>
      </c>
      <c r="O67" s="28">
        <f t="shared" si="2"/>
        <v>2089.111346667813</v>
      </c>
      <c r="Q67" s="13">
        <v>1990</v>
      </c>
      <c r="R67" s="27">
        <f>('FY24 Inventory_80WY v 30WY'!T67)*(1-$S$3)</f>
        <v>-177.13127380946946</v>
      </c>
      <c r="S67" s="27">
        <f>('FY24 Inventory_80WY v 30WY'!U67)*(1-$S$3)</f>
        <v>524.8426203872375</v>
      </c>
      <c r="T67" s="27">
        <f>('FY24 Inventory_80WY v 30WY'!V67)*(1-$S$3)</f>
        <v>1403.9097782126387</v>
      </c>
      <c r="U67" s="27">
        <f>('FY24 Inventory_80WY v 30WY'!W67)*(1-$S$3)</f>
        <v>1918.098236466848</v>
      </c>
      <c r="V67" s="27">
        <f>('FY24 Inventory_80WY v 30WY'!X67)*(1-$S$3)</f>
        <v>3562.1479834545207</v>
      </c>
      <c r="W67" s="27">
        <f>('FY24 Inventory_80WY v 30WY'!Y67)*(1-$S$3)</f>
        <v>1782.6685350513608</v>
      </c>
      <c r="X67" s="27">
        <f>('FY24 Inventory_80WY v 30WY'!Z67)*(1-$S$3)</f>
        <v>1835.3858425980332</v>
      </c>
      <c r="Y67" s="27">
        <f>('FY24 Inventory_80WY v 30WY'!AA67)*(1-$S$3)</f>
        <v>2098.4041120085863</v>
      </c>
      <c r="Z67" s="27">
        <f>('FY24 Inventory_80WY v 30WY'!AB67)*(1-$S$3)</f>
        <v>1607.2459376775425</v>
      </c>
      <c r="AA67" s="27">
        <f>('FY24 Inventory_80WY v 30WY'!AC67)*(1-$S$3)</f>
        <v>3467.3918030891723</v>
      </c>
      <c r="AB67" s="27">
        <f>('FY24 Inventory_80WY v 30WY'!AD67)*(1-$S$3)</f>
        <v>2753.4231540047635</v>
      </c>
      <c r="AC67" s="27">
        <f>('FY24 Inventory_80WY v 30WY'!AE67)*(1-$S$3)</f>
        <v>2069.7420885949623</v>
      </c>
      <c r="AD67" s="28">
        <f>SUMPRODUCT($R$5:$AC$5,R67:AC67)/SUM($R$5:$AC$5)</f>
        <v>1894.3943109509307</v>
      </c>
      <c r="AF67" s="13">
        <v>1990</v>
      </c>
      <c r="AG67" s="27">
        <f t="shared" si="3"/>
        <v>26.798544340699863</v>
      </c>
      <c r="AH67" s="27">
        <f t="shared" si="4"/>
        <v>76.670706041730682</v>
      </c>
      <c r="AI67" s="27">
        <f t="shared" si="5"/>
        <v>-72.523378632867889</v>
      </c>
      <c r="AJ67" s="27">
        <f t="shared" si="6"/>
        <v>479.49513126382089</v>
      </c>
      <c r="AK67" s="27">
        <f t="shared" si="26"/>
        <v>222.70806506544204</v>
      </c>
      <c r="AL67" s="27">
        <f t="shared" si="7"/>
        <v>393.46065845744306</v>
      </c>
      <c r="AM67" s="27">
        <f t="shared" si="8"/>
        <v>-4.0529448929808041</v>
      </c>
      <c r="AN67" s="27">
        <f t="shared" si="9"/>
        <v>282.04811693601596</v>
      </c>
      <c r="AO67" s="27">
        <f t="shared" si="10"/>
        <v>306.47202531120388</v>
      </c>
      <c r="AP67" s="27">
        <f t="shared" si="11"/>
        <v>252.20234127026242</v>
      </c>
      <c r="AQ67" s="27">
        <f t="shared" si="12"/>
        <v>424.31142638101028</v>
      </c>
      <c r="AR67" s="27">
        <f t="shared" si="13"/>
        <v>-62.772661270877279</v>
      </c>
      <c r="AS67" s="28">
        <f t="shared" si="14"/>
        <v>194.71703571688204</v>
      </c>
      <c r="AT67" s="27"/>
      <c r="AU67" s="13">
        <v>1990</v>
      </c>
      <c r="AV67" s="19">
        <f>'FY25 Aurora Prices for SecR'!AU66-'FY25 Aurora Prices for SecR'!AF66</f>
        <v>-1.4890000000000008</v>
      </c>
      <c r="AW67" s="19">
        <f>'FY25 Aurora Prices for SecR'!AV66-'FY25 Aurora Prices for SecR'!AG66</f>
        <v>-0.39899999999999736</v>
      </c>
      <c r="AX67" s="19">
        <f>'FY25 Aurora Prices for SecR'!AW66-'FY25 Aurora Prices for SecR'!AH66</f>
        <v>0.16700000000000159</v>
      </c>
      <c r="AY67" s="19">
        <f>'FY25 Aurora Prices for SecR'!AX66-'FY25 Aurora Prices for SecR'!AI66</f>
        <v>1.75</v>
      </c>
      <c r="AZ67" s="19">
        <f>'FY25 Aurora Prices for SecR'!AY66-'FY25 Aurora Prices for SecR'!AJ66</f>
        <v>2.1380000000000017</v>
      </c>
      <c r="BA67" s="19">
        <f>'FY25 Aurora Prices for SecR'!AZ66-'FY25 Aurora Prices for SecR'!AK66</f>
        <v>1.2390000000000008</v>
      </c>
      <c r="BB67" s="19">
        <f>'FY25 Aurora Prices for SecR'!BA66-'FY25 Aurora Prices for SecR'!AL66</f>
        <v>-2.0380000000000003</v>
      </c>
      <c r="BC67" s="19">
        <f>'FY25 Aurora Prices for SecR'!BB66-'FY25 Aurora Prices for SecR'!AM66</f>
        <v>0.36899999999999977</v>
      </c>
      <c r="BD67" s="19">
        <f>'FY25 Aurora Prices for SecR'!BC66-'FY25 Aurora Prices for SecR'!AN66</f>
        <v>1.8449999999999998</v>
      </c>
      <c r="BE67" s="19">
        <f>'FY25 Aurora Prices for SecR'!BD66-'FY25 Aurora Prices for SecR'!AO66</f>
        <v>3.7110000000000021</v>
      </c>
      <c r="BF67" s="19">
        <f>'FY25 Aurora Prices for SecR'!BE66-'FY25 Aurora Prices for SecR'!AP66</f>
        <v>-0.71600000000000108</v>
      </c>
      <c r="BG67" s="20">
        <f>'FY25 Aurora Prices for SecR'!BF66-'FY25 Aurora Prices for SecR'!AQ66</f>
        <v>3.014999999999997</v>
      </c>
      <c r="BI67" s="13">
        <v>1990</v>
      </c>
      <c r="BJ67" s="32">
        <f t="shared" si="27"/>
        <v>-29687.856197336776</v>
      </c>
      <c r="BK67" s="32">
        <f t="shared" si="15"/>
        <v>-22056.552043378895</v>
      </c>
      <c r="BL67" s="32">
        <f t="shared" si="16"/>
        <v>-9010.8847483766549</v>
      </c>
      <c r="BM67" s="32">
        <f t="shared" si="17"/>
        <v>624302.66090549482</v>
      </c>
      <c r="BN67" s="32">
        <f t="shared" si="18"/>
        <v>319972.6945698632</v>
      </c>
      <c r="BO67" s="32">
        <f t="shared" si="19"/>
        <v>362210.83258077782</v>
      </c>
      <c r="BP67" s="32">
        <f t="shared" si="28"/>
        <v>5947.129218164313</v>
      </c>
      <c r="BQ67" s="32">
        <f t="shared" si="20"/>
        <v>77432.36183114603</v>
      </c>
      <c r="BR67" s="32">
        <f t="shared" si="21"/>
        <v>407117.43842340319</v>
      </c>
      <c r="BS67" s="32">
        <f t="shared" si="22"/>
        <v>696326.62900973461</v>
      </c>
      <c r="BT67" s="32">
        <f t="shared" si="23"/>
        <v>-226032.39407887004</v>
      </c>
      <c r="BU67" s="32">
        <f t="shared" si="24"/>
        <v>-136266.89308682029</v>
      </c>
      <c r="BV67" s="33">
        <f t="shared" si="25"/>
        <v>2070255.166383802</v>
      </c>
    </row>
    <row r="68" spans="2:74" x14ac:dyDescent="0.25">
      <c r="B68" s="13">
        <v>1991</v>
      </c>
      <c r="C68" s="27">
        <f>('FY24 Inventory_80WY v 30WY'!C68)*(1-$S$3)</f>
        <v>-322.45319110692799</v>
      </c>
      <c r="D68" s="27">
        <f>('FY24 Inventory_80WY v 30WY'!D68)*(1-$S$3)</f>
        <v>2395.8595816558664</v>
      </c>
      <c r="E68" s="27">
        <f>('FY24 Inventory_80WY v 30WY'!E68)*(1-$S$3)</f>
        <v>1856.3496508982869</v>
      </c>
      <c r="F68" s="27">
        <f>('FY24 Inventory_80WY v 30WY'!F68)*(1-$S$3)</f>
        <v>3359.6089612173805</v>
      </c>
      <c r="G68" s="27">
        <f>('FY24 Inventory_80WY v 30WY'!G68)*(1-$S$3)</f>
        <v>4614.7160879935564</v>
      </c>
      <c r="H68" s="27">
        <f>('FY24 Inventory_80WY v 30WY'!H68)*(1-$S$3)</f>
        <v>2391.1187059289878</v>
      </c>
      <c r="I68" s="27">
        <f>('FY24 Inventory_80WY v 30WY'!I68*(1-$S$3))*15/30+('FY24 Inventory_80WY v 30WY'!J68*(1-$S$3)*15/30)</f>
        <v>1652.4350900804957</v>
      </c>
      <c r="J68" s="27">
        <f>('FY24 Inventory_80WY v 30WY'!J68)*(1-$S$3)</f>
        <v>1126.8143164506494</v>
      </c>
      <c r="K68" s="27">
        <f>('FY24 Inventory_80WY v 30WY'!K68)*(1-$S$3)</f>
        <v>2532.6023840732114</v>
      </c>
      <c r="L68" s="27">
        <f>('FY24 Inventory_80WY v 30WY'!L68)*(1-$S$3)</f>
        <v>2797.3981331730083</v>
      </c>
      <c r="M68" s="27">
        <f>('FY24 Inventory_80WY v 30WY'!M68)*(1-$S$3)</f>
        <v>4072.7892770857261</v>
      </c>
      <c r="N68" s="27">
        <f>('FY24 Inventory_80WY v 30WY'!N68)*(1-$S$3)</f>
        <v>2601.8638726821428</v>
      </c>
      <c r="O68" s="28">
        <f t="shared" si="2"/>
        <v>2406.6451433373154</v>
      </c>
      <c r="Q68" s="13">
        <v>1991</v>
      </c>
      <c r="R68" s="27">
        <f>('FY24 Inventory_80WY v 30WY'!T68)*(1-$S$3)</f>
        <v>-341.53322941711292</v>
      </c>
      <c r="S68" s="27">
        <f>('FY24 Inventory_80WY v 30WY'!U68)*(1-$S$3)</f>
        <v>2463.6913857274549</v>
      </c>
      <c r="T68" s="27">
        <f>('FY24 Inventory_80WY v 30WY'!V68)*(1-$S$3)</f>
        <v>1541.3021639735014</v>
      </c>
      <c r="U68" s="27">
        <f>('FY24 Inventory_80WY v 30WY'!W68)*(1-$S$3)</f>
        <v>2947.4984454961509</v>
      </c>
      <c r="V68" s="27">
        <f>('FY24 Inventory_80WY v 30WY'!X68)*(1-$S$3)</f>
        <v>4140.9783083158745</v>
      </c>
      <c r="W68" s="27">
        <f>('FY24 Inventory_80WY v 30WY'!Y68)*(1-$S$3)</f>
        <v>2107.7263743996741</v>
      </c>
      <c r="X68" s="27">
        <f>('FY24 Inventory_80WY v 30WY'!Z68)*(1-$S$3)</f>
        <v>2186.4031621106069</v>
      </c>
      <c r="Y68" s="27">
        <f>('FY24 Inventory_80WY v 30WY'!AA68)*(1-$S$3)</f>
        <v>998.66671568286199</v>
      </c>
      <c r="Z68" s="27">
        <f>('FY24 Inventory_80WY v 30WY'!AB68)*(1-$S$3)</f>
        <v>2271.564933559413</v>
      </c>
      <c r="AA68" s="27">
        <f>('FY24 Inventory_80WY v 30WY'!AC68)*(1-$S$3)</f>
        <v>3004.4025885176889</v>
      </c>
      <c r="AB68" s="27">
        <f>('FY24 Inventory_80WY v 30WY'!AD68)*(1-$S$3)</f>
        <v>4207.0213221019176</v>
      </c>
      <c r="AC68" s="27">
        <f>('FY24 Inventory_80WY v 30WY'!AE68)*(1-$S$3)</f>
        <v>2487.9734237864341</v>
      </c>
      <c r="AD68" s="28">
        <f>SUMPRODUCT($R$5:$AC$5,R68:AC68)/SUM($R$5:$AC$5)</f>
        <v>2319.6406231978876</v>
      </c>
      <c r="AF68" s="13">
        <v>1991</v>
      </c>
      <c r="AG68" s="27">
        <f t="shared" si="3"/>
        <v>19.080038310184932</v>
      </c>
      <c r="AH68" s="27">
        <f t="shared" si="4"/>
        <v>-67.831804071588522</v>
      </c>
      <c r="AI68" s="27">
        <f t="shared" si="5"/>
        <v>315.04748692478552</v>
      </c>
      <c r="AJ68" s="27">
        <f t="shared" si="6"/>
        <v>412.1105157212296</v>
      </c>
      <c r="AK68" s="27">
        <f t="shared" si="26"/>
        <v>473.73777967768183</v>
      </c>
      <c r="AL68" s="27">
        <f t="shared" si="7"/>
        <v>283.39233152931365</v>
      </c>
      <c r="AM68" s="27">
        <f t="shared" si="8"/>
        <v>-533.96807203011122</v>
      </c>
      <c r="AN68" s="27">
        <f t="shared" si="9"/>
        <v>128.14760076778737</v>
      </c>
      <c r="AO68" s="27">
        <f t="shared" si="10"/>
        <v>261.03745051379838</v>
      </c>
      <c r="AP68" s="27">
        <f t="shared" si="11"/>
        <v>-207.00445534468054</v>
      </c>
      <c r="AQ68" s="27">
        <f t="shared" si="12"/>
        <v>-134.23204501619148</v>
      </c>
      <c r="AR68" s="27">
        <f t="shared" si="13"/>
        <v>113.89044889570869</v>
      </c>
      <c r="AS68" s="28">
        <f t="shared" si="14"/>
        <v>87.004520139428067</v>
      </c>
      <c r="AT68" s="27"/>
      <c r="AU68" s="13">
        <v>1991</v>
      </c>
      <c r="AV68" s="19">
        <f>'FY25 Aurora Prices for SecR'!AU67-'FY25 Aurora Prices for SecR'!AF67</f>
        <v>1.6580000000000013</v>
      </c>
      <c r="AW68" s="19">
        <f>'FY25 Aurora Prices for SecR'!AV67-'FY25 Aurora Prices for SecR'!AG67</f>
        <v>1.5169999999999995</v>
      </c>
      <c r="AX68" s="19">
        <f>'FY25 Aurora Prices for SecR'!AW67-'FY25 Aurora Prices for SecR'!AH67</f>
        <v>1.7459999999999987</v>
      </c>
      <c r="AY68" s="19">
        <f>'FY25 Aurora Prices for SecR'!AX67-'FY25 Aurora Prices for SecR'!AI67</f>
        <v>4.3149999999999977</v>
      </c>
      <c r="AZ68" s="19">
        <f>'FY25 Aurora Prices for SecR'!AY67-'FY25 Aurora Prices for SecR'!AJ67</f>
        <v>4.6469999999999985</v>
      </c>
      <c r="BA68" s="19">
        <f>'FY25 Aurora Prices for SecR'!AZ67-'FY25 Aurora Prices for SecR'!AK67</f>
        <v>-0.83200000000000074</v>
      </c>
      <c r="BB68" s="19">
        <f>'FY25 Aurora Prices for SecR'!BA67-'FY25 Aurora Prices for SecR'!AL67</f>
        <v>-2.593</v>
      </c>
      <c r="BC68" s="19">
        <f>'FY25 Aurora Prices for SecR'!BB67-'FY25 Aurora Prices for SecR'!AM67</f>
        <v>-0.5860000000000003</v>
      </c>
      <c r="BD68" s="19">
        <f>'FY25 Aurora Prices for SecR'!BC67-'FY25 Aurora Prices for SecR'!AN67</f>
        <v>1.1020000000000003</v>
      </c>
      <c r="BE68" s="19">
        <f>'FY25 Aurora Prices for SecR'!BD67-'FY25 Aurora Prices for SecR'!AO67</f>
        <v>-3.1839999999999993</v>
      </c>
      <c r="BF68" s="19">
        <f>'FY25 Aurora Prices for SecR'!BE67-'FY25 Aurora Prices for SecR'!AP67</f>
        <v>-1.5110000000000028</v>
      </c>
      <c r="BG68" s="20">
        <f>'FY25 Aurora Prices for SecR'!BF67-'FY25 Aurora Prices for SecR'!AQ67</f>
        <v>0.96600000000000108</v>
      </c>
      <c r="BI68" s="13">
        <v>1991</v>
      </c>
      <c r="BJ68" s="32">
        <f t="shared" si="27"/>
        <v>23536.219417605262</v>
      </c>
      <c r="BK68" s="32">
        <f t="shared" si="15"/>
        <v>-74191.510525928417</v>
      </c>
      <c r="BL68" s="32">
        <f t="shared" si="16"/>
        <v>409254.24665498227</v>
      </c>
      <c r="BM68" s="32">
        <f t="shared" si="17"/>
        <v>1323023.1152508059</v>
      </c>
      <c r="BN68" s="32">
        <f t="shared" si="18"/>
        <v>1479380.7585729894</v>
      </c>
      <c r="BO68" s="32">
        <f t="shared" si="19"/>
        <v>-175186.33793546516</v>
      </c>
      <c r="BP68" s="32">
        <f t="shared" si="28"/>
        <v>996897.03175733646</v>
      </c>
      <c r="BQ68" s="32">
        <f t="shared" si="20"/>
        <v>-55870.303573143035</v>
      </c>
      <c r="BR68" s="32">
        <f t="shared" si="21"/>
        <v>207117.55473566824</v>
      </c>
      <c r="BS68" s="32">
        <f t="shared" si="22"/>
        <v>490372.02624819218</v>
      </c>
      <c r="BT68" s="32">
        <f t="shared" si="23"/>
        <v>150901.51729448247</v>
      </c>
      <c r="BU68" s="32">
        <f t="shared" si="24"/>
        <v>79213.08501594339</v>
      </c>
      <c r="BV68" s="33">
        <f>SUM(BJ68:BU68)</f>
        <v>4854447.4029134689</v>
      </c>
    </row>
    <row r="69" spans="2:74" x14ac:dyDescent="0.25">
      <c r="B69" s="13">
        <v>1992</v>
      </c>
      <c r="C69" s="27">
        <f>('FY24 Inventory_80WY v 30WY'!C69)*(1-$S$3)</f>
        <v>-5.2043474526119162</v>
      </c>
      <c r="D69" s="27">
        <f>('FY24 Inventory_80WY v 30WY'!D69)*(1-$S$3)</f>
        <v>427.13935346053705</v>
      </c>
      <c r="E69" s="27">
        <f>('FY24 Inventory_80WY v 30WY'!E69)*(1-$S$3)</f>
        <v>-737.16273213008014</v>
      </c>
      <c r="F69" s="27">
        <f>('FY24 Inventory_80WY v 30WY'!F69)*(1-$S$3)</f>
        <v>490.0876861312297</v>
      </c>
      <c r="G69" s="27">
        <f>('FY24 Inventory_80WY v 30WY'!G69)*(1-$S$3)</f>
        <v>618.94890805979287</v>
      </c>
      <c r="H69" s="27">
        <f>('FY24 Inventory_80WY v 30WY'!H69)*(1-$S$3)</f>
        <v>846.44718028871102</v>
      </c>
      <c r="I69" s="27">
        <f>('FY24 Inventory_80WY v 30WY'!I69*(1-$S$3))*15/30+('FY24 Inventory_80WY v 30WY'!J69*(1-$S$3)*15/30)</f>
        <v>180.23526491300976</v>
      </c>
      <c r="J69" s="27">
        <f>('FY24 Inventory_80WY v 30WY'!J69)*(1-$S$3)</f>
        <v>276.01022347869957</v>
      </c>
      <c r="K69" s="27">
        <f>('FY24 Inventory_80WY v 30WY'!K69)*(1-$S$3)</f>
        <v>1876.3157223601354</v>
      </c>
      <c r="L69" s="27">
        <f>('FY24 Inventory_80WY v 30WY'!L69)*(1-$S$3)</f>
        <v>676.70752122158149</v>
      </c>
      <c r="M69" s="27">
        <f>('FY24 Inventory_80WY v 30WY'!M69)*(1-$S$3)</f>
        <v>-198.13300272004741</v>
      </c>
      <c r="N69" s="27">
        <f>('FY24 Inventory_80WY v 30WY'!N69)*(1-$S$3)</f>
        <v>66.332015393139713</v>
      </c>
      <c r="O69" s="28">
        <f t="shared" si="2"/>
        <v>371.57560915991684</v>
      </c>
      <c r="Q69" s="13">
        <v>1992</v>
      </c>
      <c r="R69" s="27">
        <f>('FY24 Inventory_80WY v 30WY'!T69)*(1-$S$3)</f>
        <v>-251.03857325393722</v>
      </c>
      <c r="S69" s="27">
        <f>('FY24 Inventory_80WY v 30WY'!U69)*(1-$S$3)</f>
        <v>440.5679556448672</v>
      </c>
      <c r="T69" s="27">
        <f>('FY24 Inventory_80WY v 30WY'!V69)*(1-$S$3)</f>
        <v>-915.34330246808076</v>
      </c>
      <c r="U69" s="27">
        <f>('FY24 Inventory_80WY v 30WY'!W69)*(1-$S$3)</f>
        <v>189.50682092306985</v>
      </c>
      <c r="V69" s="27">
        <f>('FY24 Inventory_80WY v 30WY'!X69)*(1-$S$3)</f>
        <v>284.2431931271588</v>
      </c>
      <c r="W69" s="27">
        <f>('FY24 Inventory_80WY v 30WY'!Y69)*(1-$S$3)</f>
        <v>488.26621314808256</v>
      </c>
      <c r="X69" s="27">
        <f>('FY24 Inventory_80WY v 30WY'!Z69)*(1-$S$3)</f>
        <v>61.46478408016074</v>
      </c>
      <c r="Y69" s="27">
        <f>('FY24 Inventory_80WY v 30WY'!AA69)*(1-$S$3)</f>
        <v>88.826135932275449</v>
      </c>
      <c r="Z69" s="27">
        <f>('FY24 Inventory_80WY v 30WY'!AB69)*(1-$S$3)</f>
        <v>1765.369546372031</v>
      </c>
      <c r="AA69" s="27">
        <f>('FY24 Inventory_80WY v 30WY'!AC69)*(1-$S$3)</f>
        <v>555.77560257965138</v>
      </c>
      <c r="AB69" s="27">
        <f>('FY24 Inventory_80WY v 30WY'!AD69)*(1-$S$3)</f>
        <v>-319.35888605615571</v>
      </c>
      <c r="AC69" s="27">
        <f>('FY24 Inventory_80WY v 30WY'!AE69)*(1-$S$3)</f>
        <v>-53.847660321431405</v>
      </c>
      <c r="AD69" s="28">
        <f>SUMPRODUCT($R$5:$AC$5,R69:AC69)/SUM($R$5:$AC$5)</f>
        <v>189.86058928324763</v>
      </c>
      <c r="AF69" s="13">
        <v>1992</v>
      </c>
      <c r="AG69" s="27">
        <f t="shared" si="3"/>
        <v>245.83422580132529</v>
      </c>
      <c r="AH69" s="27">
        <f t="shared" si="4"/>
        <v>-13.428602184330146</v>
      </c>
      <c r="AI69" s="27">
        <f t="shared" si="5"/>
        <v>178.18057033800062</v>
      </c>
      <c r="AJ69" s="27">
        <f t="shared" si="6"/>
        <v>300.58086520815982</v>
      </c>
      <c r="AK69" s="27">
        <f t="shared" si="26"/>
        <v>334.70571493263407</v>
      </c>
      <c r="AL69" s="27">
        <f t="shared" si="7"/>
        <v>358.18096714062847</v>
      </c>
      <c r="AM69" s="27">
        <f t="shared" si="8"/>
        <v>118.77048083284902</v>
      </c>
      <c r="AN69" s="27">
        <f t="shared" si="9"/>
        <v>187.18408754642411</v>
      </c>
      <c r="AO69" s="27">
        <f t="shared" si="10"/>
        <v>110.94617598810441</v>
      </c>
      <c r="AP69" s="27">
        <f t="shared" si="11"/>
        <v>120.93191864193011</v>
      </c>
      <c r="AQ69" s="27">
        <f t="shared" si="12"/>
        <v>121.2258833361083</v>
      </c>
      <c r="AR69" s="27">
        <f t="shared" si="13"/>
        <v>120.17967571457112</v>
      </c>
      <c r="AS69" s="28">
        <f t="shared" si="14"/>
        <v>181.71501987666923</v>
      </c>
      <c r="AT69" s="27"/>
      <c r="AU69" s="13">
        <v>1992</v>
      </c>
      <c r="AV69" s="19">
        <f>'FY25 Aurora Prices for SecR'!AU68-'FY25 Aurora Prices for SecR'!AF68</f>
        <v>1.3820000000000014</v>
      </c>
      <c r="AW69" s="19">
        <f>'FY25 Aurora Prices for SecR'!AV68-'FY25 Aurora Prices for SecR'!AG68</f>
        <v>0.41499999999999915</v>
      </c>
      <c r="AX69" s="19">
        <f>'FY25 Aurora Prices for SecR'!AW68-'FY25 Aurora Prices for SecR'!AH68</f>
        <v>-1.0389999999999944</v>
      </c>
      <c r="AY69" s="19">
        <f>'FY25 Aurora Prices for SecR'!AX68-'FY25 Aurora Prices for SecR'!AI68</f>
        <v>-4.4380000000000024</v>
      </c>
      <c r="AZ69" s="19">
        <f>'FY25 Aurora Prices for SecR'!AY68-'FY25 Aurora Prices for SecR'!AJ68</f>
        <v>-3.5079999999999956</v>
      </c>
      <c r="BA69" s="19">
        <f>'FY25 Aurora Prices for SecR'!AZ68-'FY25 Aurora Prices for SecR'!AK68</f>
        <v>-1.527000000000001</v>
      </c>
      <c r="BB69" s="19">
        <f>'FY25 Aurora Prices for SecR'!BA68-'FY25 Aurora Prices for SecR'!AL68</f>
        <v>-0.60200000000000031</v>
      </c>
      <c r="BC69" s="19">
        <f>'FY25 Aurora Prices for SecR'!BB68-'FY25 Aurora Prices for SecR'!AM68</f>
        <v>-3.0219999999999985</v>
      </c>
      <c r="BD69" s="19">
        <f>'FY25 Aurora Prices for SecR'!BC68-'FY25 Aurora Prices for SecR'!AN68</f>
        <v>0.51699999999999946</v>
      </c>
      <c r="BE69" s="19">
        <f>'FY25 Aurora Prices for SecR'!BD68-'FY25 Aurora Prices for SecR'!AO68</f>
        <v>1.2530000000000001</v>
      </c>
      <c r="BF69" s="19">
        <f>'FY25 Aurora Prices for SecR'!BE68-'FY25 Aurora Prices for SecR'!AP68</f>
        <v>1.5760000000000005</v>
      </c>
      <c r="BG69" s="20">
        <f>'FY25 Aurora Prices for SecR'!BF68-'FY25 Aurora Prices for SecR'!AQ68</f>
        <v>-1.9440000000000026</v>
      </c>
      <c r="BI69" s="13">
        <v>1992</v>
      </c>
      <c r="BJ69" s="32">
        <f t="shared" si="27"/>
        <v>252768.71764272935</v>
      </c>
      <c r="BK69" s="32">
        <f t="shared" si="15"/>
        <v>-4018.0392025843362</v>
      </c>
      <c r="BL69" s="32">
        <f t="shared" si="16"/>
        <v>-137736.43176039917</v>
      </c>
      <c r="BM69" s="32">
        <f t="shared" si="17"/>
        <v>-992479.54256659758</v>
      </c>
      <c r="BN69" s="32">
        <f t="shared" si="18"/>
        <v>-789027.21944503218</v>
      </c>
      <c r="BO69" s="32">
        <f t="shared" si="19"/>
        <v>-406378.1562600389</v>
      </c>
      <c r="BP69" s="32">
        <f t="shared" si="28"/>
        <v>-51479.877212190098</v>
      </c>
      <c r="BQ69" s="32">
        <f t="shared" si="20"/>
        <v>-420858.71254857827</v>
      </c>
      <c r="BR69" s="32">
        <f t="shared" si="21"/>
        <v>41298.604549811942</v>
      </c>
      <c r="BS69" s="32">
        <f t="shared" si="22"/>
        <v>112736.6043794038</v>
      </c>
      <c r="BT69" s="32">
        <f t="shared" si="23"/>
        <v>142142.68215045382</v>
      </c>
      <c r="BU69" s="32">
        <f t="shared" si="24"/>
        <v>-168213.08850417114</v>
      </c>
      <c r="BV69" s="33">
        <f t="shared" si="25"/>
        <v>-2421244.4587771925</v>
      </c>
    </row>
    <row r="70" spans="2:74" x14ac:dyDescent="0.25">
      <c r="B70" s="13">
        <v>1993</v>
      </c>
      <c r="C70" s="27">
        <f>('FY24 Inventory_80WY v 30WY'!C70)*(1-$S$3)</f>
        <v>-544.94771434246411</v>
      </c>
      <c r="D70" s="27">
        <f>('FY24 Inventory_80WY v 30WY'!D70)*(1-$S$3)</f>
        <v>165.29004263514443</v>
      </c>
      <c r="E70" s="27">
        <f>('FY24 Inventory_80WY v 30WY'!E70)*(1-$S$3)</f>
        <v>-260.8474234004911</v>
      </c>
      <c r="F70" s="27">
        <f>('FY24 Inventory_80WY v 30WY'!F70)*(1-$S$3)</f>
        <v>-519.2266381068863</v>
      </c>
      <c r="G70" s="27">
        <f>('FY24 Inventory_80WY v 30WY'!G70)*(1-$S$3)</f>
        <v>-1163.3534075022199</v>
      </c>
      <c r="H70" s="27">
        <f>('FY24 Inventory_80WY v 30WY'!H70)*(1-$S$3)</f>
        <v>485.67839825472004</v>
      </c>
      <c r="I70" s="27">
        <f>('FY24 Inventory_80WY v 30WY'!I70*(1-$S$3))*15/30+('FY24 Inventory_80WY v 30WY'!J70*(1-$S$3)*15/30)</f>
        <v>432.27011762265943</v>
      </c>
      <c r="J70" s="27">
        <f>('FY24 Inventory_80WY v 30WY'!J70)*(1-$S$3)</f>
        <v>-382.17734908670286</v>
      </c>
      <c r="K70" s="27">
        <f>('FY24 Inventory_80WY v 30WY'!K70)*(1-$S$3)</f>
        <v>3319.6686714544462</v>
      </c>
      <c r="L70" s="27">
        <f>('FY24 Inventory_80WY v 30WY'!L70)*(1-$S$3)</f>
        <v>2452.6521709692661</v>
      </c>
      <c r="M70" s="27">
        <f>('FY24 Inventory_80WY v 30WY'!M70)*(1-$S$3)</f>
        <v>1183.7098221076087</v>
      </c>
      <c r="N70" s="27">
        <f>('FY24 Inventory_80WY v 30WY'!N70)*(1-$S$3)</f>
        <v>759.67249196285707</v>
      </c>
      <c r="O70" s="28">
        <f t="shared" si="2"/>
        <v>500.21883299621948</v>
      </c>
      <c r="Q70" s="13">
        <v>1993</v>
      </c>
      <c r="R70" s="27">
        <f>('FY24 Inventory_80WY v 30WY'!T70)*(1-$S$3)</f>
        <v>-604.67159565361555</v>
      </c>
      <c r="S70" s="27">
        <f>('FY24 Inventory_80WY v 30WY'!U70)*(1-$S$3)</f>
        <v>126.98696513804377</v>
      </c>
      <c r="T70" s="27">
        <f>('FY24 Inventory_80WY v 30WY'!V70)*(1-$S$3)</f>
        <v>-437.45828925351822</v>
      </c>
      <c r="U70" s="27">
        <f>('FY24 Inventory_80WY v 30WY'!W70)*(1-$S$3)</f>
        <v>-848.61721390853916</v>
      </c>
      <c r="V70" s="27">
        <f>('FY24 Inventory_80WY v 30WY'!X70)*(1-$S$3)</f>
        <v>-1618.6110015263603</v>
      </c>
      <c r="W70" s="27">
        <f>('FY24 Inventory_80WY v 30WY'!Y70)*(1-$S$3)</f>
        <v>171.85056330599497</v>
      </c>
      <c r="X70" s="27">
        <f>('FY24 Inventory_80WY v 30WY'!Z70)*(1-$S$3)</f>
        <v>1258.0572066805394</v>
      </c>
      <c r="Y70" s="27">
        <f>('FY24 Inventory_80WY v 30WY'!AA70)*(1-$S$3)</f>
        <v>-526.46469016309334</v>
      </c>
      <c r="Z70" s="27">
        <f>('FY24 Inventory_80WY v 30WY'!AB70)*(1-$S$3)</f>
        <v>3403.9788214849646</v>
      </c>
      <c r="AA70" s="27">
        <f>('FY24 Inventory_80WY v 30WY'!AC70)*(1-$S$3)</f>
        <v>2146.9899990999452</v>
      </c>
      <c r="AB70" s="27">
        <f>('FY24 Inventory_80WY v 30WY'!AD70)*(1-$S$3)</f>
        <v>1040.6338785500925</v>
      </c>
      <c r="AC70" s="27">
        <f>('FY24 Inventory_80WY v 30WY'!AE70)*(1-$S$3)</f>
        <v>497.51634538263903</v>
      </c>
      <c r="AD70" s="28">
        <f>SUMPRODUCT($R$5:$AC$5,R70:AC70)/SUM($R$5:$AC$5)</f>
        <v>390.36532880151344</v>
      </c>
      <c r="AF70" s="13">
        <v>1993</v>
      </c>
      <c r="AG70" s="27">
        <f t="shared" si="3"/>
        <v>59.723881311151445</v>
      </c>
      <c r="AH70" s="27">
        <f t="shared" si="4"/>
        <v>38.303077497100659</v>
      </c>
      <c r="AI70" s="27">
        <f t="shared" si="5"/>
        <v>176.61086585302712</v>
      </c>
      <c r="AJ70" s="27">
        <f t="shared" si="6"/>
        <v>329.39057580165286</v>
      </c>
      <c r="AK70" s="27">
        <f t="shared" si="26"/>
        <v>455.25759402414042</v>
      </c>
      <c r="AL70" s="27">
        <f t="shared" si="7"/>
        <v>313.82783494872507</v>
      </c>
      <c r="AM70" s="27">
        <f t="shared" si="8"/>
        <v>-825.78708905787994</v>
      </c>
      <c r="AN70" s="27">
        <f t="shared" si="9"/>
        <v>144.28734107639048</v>
      </c>
      <c r="AO70" s="27">
        <f t="shared" si="10"/>
        <v>-84.310150030518344</v>
      </c>
      <c r="AP70" s="27">
        <f t="shared" si="11"/>
        <v>305.6621718693209</v>
      </c>
      <c r="AQ70" s="27">
        <f t="shared" si="12"/>
        <v>143.07594355751621</v>
      </c>
      <c r="AR70" s="27">
        <f t="shared" si="13"/>
        <v>262.15614658021804</v>
      </c>
      <c r="AS70" s="28">
        <f t="shared" si="14"/>
        <v>109.85350419470601</v>
      </c>
      <c r="AT70" s="27"/>
      <c r="AU70" s="13">
        <v>1993</v>
      </c>
      <c r="AV70" s="19">
        <f>'FY25 Aurora Prices for SecR'!AU69-'FY25 Aurora Prices for SecR'!AF69</f>
        <v>0.33099999999999596</v>
      </c>
      <c r="AW70" s="19">
        <f>'FY25 Aurora Prices for SecR'!AV69-'FY25 Aurora Prices for SecR'!AG69</f>
        <v>0.50199999999999534</v>
      </c>
      <c r="AX70" s="19">
        <f>'FY25 Aurora Prices for SecR'!AW69-'FY25 Aurora Prices for SecR'!AH69</f>
        <v>0.43800000000000239</v>
      </c>
      <c r="AY70" s="19">
        <f>'FY25 Aurora Prices for SecR'!AX69-'FY25 Aurora Prices for SecR'!AI69</f>
        <v>-5.9200000000000017</v>
      </c>
      <c r="AZ70" s="19">
        <f>'FY25 Aurora Prices for SecR'!AY69-'FY25 Aurora Prices for SecR'!AJ69</f>
        <v>7.2430000000000021</v>
      </c>
      <c r="BA70" s="19">
        <f>'FY25 Aurora Prices for SecR'!AZ69-'FY25 Aurora Prices for SecR'!AK69</f>
        <v>1.5990000000000038</v>
      </c>
      <c r="BB70" s="19">
        <f>'FY25 Aurora Prices for SecR'!BA69-'FY25 Aurora Prices for SecR'!AL69</f>
        <v>0.25900000000000034</v>
      </c>
      <c r="BC70" s="19">
        <f>'FY25 Aurora Prices for SecR'!BB69-'FY25 Aurora Prices for SecR'!AM69</f>
        <v>-0.17399999999999949</v>
      </c>
      <c r="BD70" s="19">
        <f>'FY25 Aurora Prices for SecR'!BC69-'FY25 Aurora Prices for SecR'!AN69</f>
        <v>1.9809999999999999</v>
      </c>
      <c r="BE70" s="19">
        <f>'FY25 Aurora Prices for SecR'!BD69-'FY25 Aurora Prices for SecR'!AO69</f>
        <v>0.5210000000000008</v>
      </c>
      <c r="BF70" s="19">
        <f>'FY25 Aurora Prices for SecR'!BE69-'FY25 Aurora Prices for SecR'!AP69</f>
        <v>1.6459999999999937</v>
      </c>
      <c r="BG70" s="20">
        <f>'FY25 Aurora Prices for SecR'!BF69-'FY25 Aurora Prices for SecR'!AQ69</f>
        <v>-1.9149999999999991</v>
      </c>
      <c r="BI70" s="13">
        <v>1993</v>
      </c>
      <c r="BJ70" s="32">
        <f t="shared" si="27"/>
        <v>14707.84190720922</v>
      </c>
      <c r="BK70" s="32">
        <f t="shared" si="15"/>
        <v>13863.492475455478</v>
      </c>
      <c r="BL70" s="32">
        <f t="shared" si="16"/>
        <v>57552.536077257966</v>
      </c>
      <c r="BM70" s="32">
        <f t="shared" si="17"/>
        <v>-1450794.2033068645</v>
      </c>
      <c r="BN70" s="32">
        <f t="shared" si="18"/>
        <v>2215873.4663633234</v>
      </c>
      <c r="BO70" s="32">
        <f t="shared" si="19"/>
        <v>372845.35610567831</v>
      </c>
      <c r="BP70" s="32">
        <f t="shared" si="28"/>
        <v>-153992.77636751367</v>
      </c>
      <c r="BQ70" s="32">
        <f t="shared" si="20"/>
        <v>-18678.862026385148</v>
      </c>
      <c r="BR70" s="32">
        <f t="shared" si="21"/>
        <v>-120253.25319152891</v>
      </c>
      <c r="BS70" s="32">
        <f t="shared" si="22"/>
        <v>118481.99370867384</v>
      </c>
      <c r="BT70" s="32">
        <f t="shared" si="23"/>
        <v>175214.23430317905</v>
      </c>
      <c r="BU70" s="32">
        <f t="shared" si="24"/>
        <v>-361460.89490480447</v>
      </c>
      <c r="BV70" s="33">
        <f t="shared" si="25"/>
        <v>863358.93114368012</v>
      </c>
    </row>
    <row r="71" spans="2:74" x14ac:dyDescent="0.25">
      <c r="B71" s="13">
        <v>1994</v>
      </c>
      <c r="C71" s="27">
        <f>('FY24 Inventory_80WY v 30WY'!C71)*(1-$S$3)</f>
        <v>-220.07615477309827</v>
      </c>
      <c r="D71" s="27">
        <f>('FY24 Inventory_80WY v 30WY'!D71)*(1-$S$3)</f>
        <v>369.40433063842585</v>
      </c>
      <c r="E71" s="27">
        <f>('FY24 Inventory_80WY v 30WY'!E71)*(1-$S$3)</f>
        <v>-217.72672977571222</v>
      </c>
      <c r="F71" s="27">
        <f>('FY24 Inventory_80WY v 30WY'!F71)*(1-$S$3)</f>
        <v>-619.44214750103322</v>
      </c>
      <c r="G71" s="27">
        <f>('FY24 Inventory_80WY v 30WY'!G71)*(1-$S$3)</f>
        <v>244.79502163443379</v>
      </c>
      <c r="H71" s="27">
        <f>('FY24 Inventory_80WY v 30WY'!H71)*(1-$S$3)</f>
        <v>38.560314433253396</v>
      </c>
      <c r="I71" s="27">
        <f>('FY24 Inventory_80WY v 30WY'!I71*(1-$S$3))*15/30+('FY24 Inventory_80WY v 30WY'!J71*(1-$S$3)*15/30)</f>
        <v>446.33979162487884</v>
      </c>
      <c r="J71" s="27">
        <f>('FY24 Inventory_80WY v 30WY'!J71)*(1-$S$3)</f>
        <v>1041.8638604373198</v>
      </c>
      <c r="K71" s="27">
        <f>('FY24 Inventory_80WY v 30WY'!K71)*(1-$S$3)</f>
        <v>1696.3390391715714</v>
      </c>
      <c r="L71" s="27">
        <f>('FY24 Inventory_80WY v 30WY'!L71)*(1-$S$3)</f>
        <v>944.59021231234271</v>
      </c>
      <c r="M71" s="27">
        <f>('FY24 Inventory_80WY v 30WY'!M71)*(1-$S$3)</f>
        <v>410.35625560746172</v>
      </c>
      <c r="N71" s="27">
        <f>('FY24 Inventory_80WY v 30WY'!N71)*(1-$S$3)</f>
        <v>83.396793335241469</v>
      </c>
      <c r="O71" s="28">
        <f t="shared" ref="O71:O95" si="29">SUMPRODUCT($C$5:$N$5,C71:N71)/SUM($R$5:$AC$5)</f>
        <v>349.18996807990715</v>
      </c>
      <c r="Q71" s="13">
        <v>1994</v>
      </c>
      <c r="R71" s="27">
        <f>('FY24 Inventory_80WY v 30WY'!T71)*(1-$S$3)</f>
        <v>-222.92872412486639</v>
      </c>
      <c r="S71" s="27">
        <f>('FY24 Inventory_80WY v 30WY'!U71)*(1-$S$3)</f>
        <v>325.28145102592072</v>
      </c>
      <c r="T71" s="27">
        <f>('FY24 Inventory_80WY v 30WY'!V71)*(1-$S$3)</f>
        <v>-488.04890842063747</v>
      </c>
      <c r="U71" s="27">
        <f>('FY24 Inventory_80WY v 30WY'!W71)*(1-$S$3)</f>
        <v>-752.03903519116693</v>
      </c>
      <c r="V71" s="27">
        <f>('FY24 Inventory_80WY v 30WY'!X71)*(1-$S$3)</f>
        <v>-255.15462684100879</v>
      </c>
      <c r="W71" s="27">
        <f>('FY24 Inventory_80WY v 30WY'!Y71)*(1-$S$3)</f>
        <v>-101.78104512120153</v>
      </c>
      <c r="X71" s="27">
        <f>('FY24 Inventory_80WY v 30WY'!Z71)*(1-$S$3)</f>
        <v>-225.16575959931137</v>
      </c>
      <c r="Y71" s="27">
        <f>('FY24 Inventory_80WY v 30WY'!AA71)*(1-$S$3)</f>
        <v>989.29898426177294</v>
      </c>
      <c r="Z71" s="27">
        <f>('FY24 Inventory_80WY v 30WY'!AB71)*(1-$S$3)</f>
        <v>1639.0572127550088</v>
      </c>
      <c r="AA71" s="27">
        <f>('FY24 Inventory_80WY v 30WY'!AC71)*(1-$S$3)</f>
        <v>804.68591117278243</v>
      </c>
      <c r="AB71" s="27">
        <f>('FY24 Inventory_80WY v 30WY'!AD71)*(1-$S$3)</f>
        <v>161.44354822720445</v>
      </c>
      <c r="AC71" s="27">
        <f>('FY24 Inventory_80WY v 30WY'!AE71)*(1-$S$3)</f>
        <v>44.297111309419876</v>
      </c>
      <c r="AD71" s="28">
        <f t="shared" ref="AD71:AD85" si="30">SUMPRODUCT($R$5:$AC$5,R71:AC71)/SUM($R$5:$AC$5)</f>
        <v>160.23867901034578</v>
      </c>
      <c r="AF71" s="13">
        <v>1994</v>
      </c>
      <c r="AG71" s="27">
        <f t="shared" ref="AG71:AG85" si="31">C71-R71</f>
        <v>2.8525693517681248</v>
      </c>
      <c r="AH71" s="27">
        <f t="shared" ref="AH71:AH85" si="32">D71-S71</f>
        <v>44.12287961250513</v>
      </c>
      <c r="AI71" s="27">
        <f t="shared" ref="AI71:AI85" si="33">E71-T71</f>
        <v>270.32217864492526</v>
      </c>
      <c r="AJ71" s="27">
        <f t="shared" ref="AJ71:AJ85" si="34">F71-U71</f>
        <v>132.59688769013371</v>
      </c>
      <c r="AK71" s="27">
        <f t="shared" ref="AK71:AK85" si="35">G71-V71</f>
        <v>499.94964847544259</v>
      </c>
      <c r="AL71" s="27">
        <f t="shared" ref="AL71:AL85" si="36">H71-W71</f>
        <v>140.34135955445493</v>
      </c>
      <c r="AM71" s="27">
        <f t="shared" ref="AM71:AM85" si="37">I71-X71</f>
        <v>671.50555122419019</v>
      </c>
      <c r="AN71" s="27">
        <f t="shared" ref="AN71:AN85" si="38">J71-Y71</f>
        <v>52.564876175546829</v>
      </c>
      <c r="AO71" s="27">
        <f t="shared" ref="AO71:AO85" si="39">K71-Z71</f>
        <v>57.281826416562581</v>
      </c>
      <c r="AP71" s="27">
        <f t="shared" ref="AP71:AP85" si="40">L71-AA71</f>
        <v>139.90430113956029</v>
      </c>
      <c r="AQ71" s="27">
        <f t="shared" ref="AQ71:AQ85" si="41">M71-AB71</f>
        <v>248.91270738025727</v>
      </c>
      <c r="AR71" s="27">
        <f t="shared" ref="AR71:AR85" si="42">N71-AC71</f>
        <v>39.099682025821593</v>
      </c>
      <c r="AS71" s="28">
        <f t="shared" ref="AS71:AS85" si="43">SUMPRODUCT($AG$5:$AR$5,AG71:AR71)/SUM($R$5:$AC$5)</f>
        <v>188.95128906956137</v>
      </c>
      <c r="AT71" s="27"/>
      <c r="AU71" s="13">
        <v>1994</v>
      </c>
      <c r="AV71" s="19">
        <f>'FY25 Aurora Prices for SecR'!AU70-'FY25 Aurora Prices for SecR'!AF70</f>
        <v>-0.37399999999999878</v>
      </c>
      <c r="AW71" s="19">
        <f>'FY25 Aurora Prices for SecR'!AV70-'FY25 Aurora Prices for SecR'!AG70</f>
        <v>1.5300000000000011</v>
      </c>
      <c r="AX71" s="19">
        <f>'FY25 Aurora Prices for SecR'!AW70-'FY25 Aurora Prices for SecR'!AH70</f>
        <v>-2.230000000000004</v>
      </c>
      <c r="AY71" s="19">
        <f>'FY25 Aurora Prices for SecR'!AX70-'FY25 Aurora Prices for SecR'!AI70</f>
        <v>-4.8900000000000006</v>
      </c>
      <c r="AZ71" s="19">
        <f>'FY25 Aurora Prices for SecR'!AY70-'FY25 Aurora Prices for SecR'!AJ70</f>
        <v>-2.2140000000000057</v>
      </c>
      <c r="BA71" s="19">
        <f>'FY25 Aurora Prices for SecR'!AZ70-'FY25 Aurora Prices for SecR'!AK70</f>
        <v>-1.0959999999999965</v>
      </c>
      <c r="BB71" s="19">
        <f>'FY25 Aurora Prices for SecR'!BA70-'FY25 Aurora Prices for SecR'!AL70</f>
        <v>4.5999999999999375E-2</v>
      </c>
      <c r="BC71" s="19">
        <f>'FY25 Aurora Prices for SecR'!BB70-'FY25 Aurora Prices for SecR'!AM70</f>
        <v>-1.8389999999999986</v>
      </c>
      <c r="BD71" s="19">
        <f>'FY25 Aurora Prices for SecR'!BC70-'FY25 Aurora Prices for SecR'!AN70</f>
        <v>-1.3019999999999996</v>
      </c>
      <c r="BE71" s="19">
        <f>'FY25 Aurora Prices for SecR'!BD70-'FY25 Aurora Prices for SecR'!AO70</f>
        <v>-1.0830000000000055</v>
      </c>
      <c r="BF71" s="19">
        <f>'FY25 Aurora Prices for SecR'!BE70-'FY25 Aurora Prices for SecR'!AP70</f>
        <v>-2.286999999999999</v>
      </c>
      <c r="BG71" s="20">
        <f>'FY25 Aurora Prices for SecR'!BF70-'FY25 Aurora Prices for SecR'!AQ70</f>
        <v>-0.78399999999999892</v>
      </c>
      <c r="BI71" s="13">
        <v>1994</v>
      </c>
      <c r="BJ71" s="32">
        <f t="shared" ref="BJ71:BJ85" si="44">(BJ$5*AG71)*AV71</f>
        <v>-793.74453754558874</v>
      </c>
      <c r="BK71" s="32">
        <f t="shared" ref="BK71:BK85" si="45">(BK$5*AH71)*AW71</f>
        <v>48673.272186942821</v>
      </c>
      <c r="BL71" s="32">
        <f t="shared" ref="BL71:BL85" si="46">(BL$5*AI71)*AX71</f>
        <v>-448496.93303336919</v>
      </c>
      <c r="BM71" s="32">
        <f t="shared" ref="BM71:BM85" si="47">(BM$5*AJ71)*AY71</f>
        <v>-482408.6929187369</v>
      </c>
      <c r="BN71" s="32">
        <f t="shared" ref="BN71:BN85" si="48">(BN$5*AK71)*AZ71</f>
        <v>-743829.08659895323</v>
      </c>
      <c r="BO71" s="32">
        <f t="shared" ref="BO71:BO85" si="49">(BO$5*AL71)*BA71</f>
        <v>-114283.89864325982</v>
      </c>
      <c r="BP71" s="32">
        <f t="shared" ref="BP71:BP85" si="50">(BP$5*AM71)*BB71</f>
        <v>22240.263856544876</v>
      </c>
      <c r="BQ71" s="32">
        <f t="shared" ref="BQ71:BQ85" si="51">(BQ$5*AN71)*BC71</f>
        <v>-71920.10462140193</v>
      </c>
      <c r="BR71" s="32">
        <f t="shared" ref="BR71:BR85" si="52">(BR$5*AO71)*BD71</f>
        <v>-53698.275355942409</v>
      </c>
      <c r="BS71" s="32">
        <f t="shared" ref="BS71:BS85" si="53">(BS$5*AP71)*BE71</f>
        <v>-112728.17045180357</v>
      </c>
      <c r="BT71" s="32">
        <f t="shared" ref="BT71:BT85" si="54">(BT$5*AQ71)*BF71</f>
        <v>-423531.94116331422</v>
      </c>
      <c r="BU71" s="32">
        <f t="shared" ref="BU71:BU85" si="55">(BU$5*AR71)*BG71</f>
        <v>-22070.988509935745</v>
      </c>
      <c r="BV71" s="33">
        <f t="shared" ref="BV71:BV85" si="56">SUM(BJ71:BU71)</f>
        <v>-2402848.2997907749</v>
      </c>
    </row>
    <row r="72" spans="2:74" x14ac:dyDescent="0.25">
      <c r="B72" s="13">
        <v>1995</v>
      </c>
      <c r="C72" s="27">
        <f>('FY24 Inventory_80WY v 30WY'!C72)*(1-$S$3)</f>
        <v>-314.1980064219116</v>
      </c>
      <c r="D72" s="27">
        <f>('FY24 Inventory_80WY v 30WY'!D72)*(1-$S$3)</f>
        <v>81.175587530383154</v>
      </c>
      <c r="E72" s="27">
        <f>('FY24 Inventory_80WY v 30WY'!E72)*(1-$S$3)</f>
        <v>-77.859038811228999</v>
      </c>
      <c r="F72" s="27">
        <f>('FY24 Inventory_80WY v 30WY'!F72)*(1-$S$3)</f>
        <v>853.39616024510326</v>
      </c>
      <c r="G72" s="27">
        <f>('FY24 Inventory_80WY v 30WY'!G72)*(1-$S$3)</f>
        <v>1524.7319334063352</v>
      </c>
      <c r="H72" s="27">
        <f>('FY24 Inventory_80WY v 30WY'!H72)*(1-$S$3)</f>
        <v>2738.6306294819419</v>
      </c>
      <c r="I72" s="27">
        <f>('FY24 Inventory_80WY v 30WY'!I72*(1-$S$3))*15/30+('FY24 Inventory_80WY v 30WY'!J72*(1-$S$3)*15/30)</f>
        <v>493.9987766967235</v>
      </c>
      <c r="J72" s="27">
        <f>('FY24 Inventory_80WY v 30WY'!J72)*(1-$S$3)</f>
        <v>-8.8079482147069026</v>
      </c>
      <c r="K72" s="27">
        <f>('FY24 Inventory_80WY v 30WY'!K72)*(1-$S$3)</f>
        <v>2318.0074885360259</v>
      </c>
      <c r="L72" s="27">
        <f>('FY24 Inventory_80WY v 30WY'!L72)*(1-$S$3)</f>
        <v>4109.5903531828762</v>
      </c>
      <c r="M72" s="27">
        <f>('FY24 Inventory_80WY v 30WY'!M72)*(1-$S$3)</f>
        <v>1646.4455708141295</v>
      </c>
      <c r="N72" s="27">
        <f>('FY24 Inventory_80WY v 30WY'!N72)*(1-$S$3)</f>
        <v>897.1399205442176</v>
      </c>
      <c r="O72" s="28">
        <f t="shared" si="29"/>
        <v>1188.094655807522</v>
      </c>
      <c r="Q72" s="13">
        <v>1995</v>
      </c>
      <c r="R72" s="27">
        <f>('FY24 Inventory_80WY v 30WY'!T72)*(1-$S$3)</f>
        <v>-418.24493508587113</v>
      </c>
      <c r="S72" s="27">
        <f>('FY24 Inventory_80WY v 30WY'!U72)*(1-$S$3)</f>
        <v>141.1873792650602</v>
      </c>
      <c r="T72" s="27">
        <f>('FY24 Inventory_80WY v 30WY'!V72)*(1-$S$3)</f>
        <v>-94.202953889555914</v>
      </c>
      <c r="U72" s="27">
        <f>('FY24 Inventory_80WY v 30WY'!W72)*(1-$S$3)</f>
        <v>382.62890929578441</v>
      </c>
      <c r="V72" s="27">
        <f>('FY24 Inventory_80WY v 30WY'!X72)*(1-$S$3)</f>
        <v>1383.4194217769168</v>
      </c>
      <c r="W72" s="27">
        <f>('FY24 Inventory_80WY v 30WY'!Y72)*(1-$S$3)</f>
        <v>2433.6913798860505</v>
      </c>
      <c r="X72" s="27">
        <f>('FY24 Inventory_80WY v 30WY'!Z72)*(1-$S$3)</f>
        <v>741.09966811307174</v>
      </c>
      <c r="Y72" s="27">
        <f>('FY24 Inventory_80WY v 30WY'!AA72)*(1-$S$3)</f>
        <v>-109.08901482495118</v>
      </c>
      <c r="Z72" s="27">
        <f>('FY24 Inventory_80WY v 30WY'!AB72)*(1-$S$3)</f>
        <v>2001.3956165911445</v>
      </c>
      <c r="AA72" s="27">
        <f>('FY24 Inventory_80WY v 30WY'!AC72)*(1-$S$3)</f>
        <v>3746.9084345885822</v>
      </c>
      <c r="AB72" s="27">
        <f>('FY24 Inventory_80WY v 30WY'!AD72)*(1-$S$3)</f>
        <v>2126.4892802517616</v>
      </c>
      <c r="AC72" s="27">
        <f>('FY24 Inventory_80WY v 30WY'!AE72)*(1-$S$3)</f>
        <v>737.89172677202748</v>
      </c>
      <c r="AD72" s="28">
        <f t="shared" si="30"/>
        <v>1088.7700510653224</v>
      </c>
      <c r="AF72" s="13">
        <v>1995</v>
      </c>
      <c r="AG72" s="27">
        <f t="shared" si="31"/>
        <v>104.04692866395953</v>
      </c>
      <c r="AH72" s="27">
        <f t="shared" si="32"/>
        <v>-60.011791734677047</v>
      </c>
      <c r="AI72" s="27">
        <f t="shared" si="33"/>
        <v>16.343915078326916</v>
      </c>
      <c r="AJ72" s="27">
        <f t="shared" si="34"/>
        <v>470.76725094931885</v>
      </c>
      <c r="AK72" s="27">
        <f t="shared" si="35"/>
        <v>141.3125116294184</v>
      </c>
      <c r="AL72" s="27">
        <f t="shared" si="36"/>
        <v>304.9392495958914</v>
      </c>
      <c r="AM72" s="27">
        <f t="shared" si="37"/>
        <v>-247.10089141634825</v>
      </c>
      <c r="AN72" s="27">
        <f t="shared" si="38"/>
        <v>100.28106661024428</v>
      </c>
      <c r="AO72" s="27">
        <f t="shared" si="39"/>
        <v>316.61187194488139</v>
      </c>
      <c r="AP72" s="27">
        <f t="shared" si="40"/>
        <v>362.68191859429407</v>
      </c>
      <c r="AQ72" s="27">
        <f t="shared" si="41"/>
        <v>-480.04370943763206</v>
      </c>
      <c r="AR72" s="27">
        <f t="shared" si="42"/>
        <v>159.24819377219012</v>
      </c>
      <c r="AS72" s="28">
        <f t="shared" si="43"/>
        <v>99.32460474219954</v>
      </c>
      <c r="AT72" s="27"/>
      <c r="AU72" s="13">
        <v>1995</v>
      </c>
      <c r="AV72" s="19">
        <f>'FY25 Aurora Prices for SecR'!AU71-'FY25 Aurora Prices for SecR'!AF71</f>
        <v>-0.24600000000000222</v>
      </c>
      <c r="AW72" s="19">
        <f>'FY25 Aurora Prices for SecR'!AV71-'FY25 Aurora Prices for SecR'!AG71</f>
        <v>0.94400000000000261</v>
      </c>
      <c r="AX72" s="19">
        <f>'FY25 Aurora Prices for SecR'!AW71-'FY25 Aurora Prices for SecR'!AH71</f>
        <v>4.6180000000000021</v>
      </c>
      <c r="AY72" s="19">
        <f>'FY25 Aurora Prices for SecR'!AX71-'FY25 Aurora Prices for SecR'!AI71</f>
        <v>-2.8000000000005798E-2</v>
      </c>
      <c r="AZ72" s="19">
        <f>'FY25 Aurora Prices for SecR'!AY71-'FY25 Aurora Prices for SecR'!AJ71</f>
        <v>1.3140000000000001</v>
      </c>
      <c r="BA72" s="19">
        <f>'FY25 Aurora Prices for SecR'!AZ71-'FY25 Aurora Prices for SecR'!AK71</f>
        <v>1.990000000000002</v>
      </c>
      <c r="BB72" s="19">
        <f>'FY25 Aurora Prices for SecR'!BA71-'FY25 Aurora Prices for SecR'!AL71</f>
        <v>1.7059999999999995</v>
      </c>
      <c r="BC72" s="19">
        <f>'FY25 Aurora Prices for SecR'!BB71-'FY25 Aurora Prices for SecR'!AM71</f>
        <v>2.1549999999999976</v>
      </c>
      <c r="BD72" s="19">
        <f>'FY25 Aurora Prices for SecR'!BC71-'FY25 Aurora Prices for SecR'!AN71</f>
        <v>2.5350000000000001</v>
      </c>
      <c r="BE72" s="19">
        <f>'FY25 Aurora Prices for SecR'!BD71-'FY25 Aurora Prices for SecR'!AO71</f>
        <v>-2.1020000000000003</v>
      </c>
      <c r="BF72" s="19">
        <f>'FY25 Aurora Prices for SecR'!BE71-'FY25 Aurora Prices for SecR'!AP71</f>
        <v>-1.5890000000000057</v>
      </c>
      <c r="BG72" s="20">
        <f>'FY25 Aurora Prices for SecR'!BF71-'FY25 Aurora Prices for SecR'!AQ71</f>
        <v>-0.58099999999999952</v>
      </c>
      <c r="BI72" s="13">
        <v>1995</v>
      </c>
      <c r="BJ72" s="32">
        <f t="shared" si="44"/>
        <v>-19043.085071792702</v>
      </c>
      <c r="BK72" s="32">
        <f t="shared" si="45"/>
        <v>-40845.465737622944</v>
      </c>
      <c r="BL72" s="32">
        <f t="shared" si="46"/>
        <v>56154.292674795019</v>
      </c>
      <c r="BM72" s="32">
        <f t="shared" si="47"/>
        <v>-9807.0233717782412</v>
      </c>
      <c r="BN72" s="32">
        <f t="shared" si="48"/>
        <v>124780.07826886949</v>
      </c>
      <c r="BO72" s="32">
        <f t="shared" si="49"/>
        <v>450874.02627499757</v>
      </c>
      <c r="BP72" s="32">
        <f t="shared" si="50"/>
        <v>-303518.9669445288</v>
      </c>
      <c r="BQ72" s="32">
        <f t="shared" si="51"/>
        <v>160782.63971753666</v>
      </c>
      <c r="BR72" s="32">
        <f t="shared" si="52"/>
        <v>577879.98867379758</v>
      </c>
      <c r="BS72" s="32">
        <f t="shared" si="53"/>
        <v>-567193.90030659339</v>
      </c>
      <c r="BT72" s="32">
        <f t="shared" si="54"/>
        <v>567515.35399652168</v>
      </c>
      <c r="BU72" s="32">
        <f t="shared" si="55"/>
        <v>-66616.704418782509</v>
      </c>
      <c r="BV72" s="33">
        <f t="shared" si="56"/>
        <v>930961.23375541938</v>
      </c>
    </row>
    <row r="73" spans="2:74" x14ac:dyDescent="0.25">
      <c r="B73" s="13">
        <v>1996</v>
      </c>
      <c r="C73" s="27">
        <f>('FY24 Inventory_80WY v 30WY'!C73)*(1-$S$3)</f>
        <v>840.78873712394386</v>
      </c>
      <c r="D73" s="27">
        <f>('FY24 Inventory_80WY v 30WY'!D73)*(1-$S$3)</f>
        <v>3085.2473259903559</v>
      </c>
      <c r="E73" s="27">
        <f>('FY24 Inventory_80WY v 30WY'!E73)*(1-$S$3)</f>
        <v>5255.5345442912621</v>
      </c>
      <c r="F73" s="27">
        <f>('FY24 Inventory_80WY v 30WY'!F73)*(1-$S$3)</f>
        <v>5745.8515226464797</v>
      </c>
      <c r="G73" s="27">
        <f>('FY24 Inventory_80WY v 30WY'!G73)*(1-$S$3)</f>
        <v>5818.5515661422105</v>
      </c>
      <c r="H73" s="27">
        <f>('FY24 Inventory_80WY v 30WY'!H73)*(1-$S$3)</f>
        <v>5761.736256964964</v>
      </c>
      <c r="I73" s="27">
        <f>('FY24 Inventory_80WY v 30WY'!I73*(1-$S$3))*15/30+('FY24 Inventory_80WY v 30WY'!J73*(1-$S$3)*15/30)</f>
        <v>3370.0886275487501</v>
      </c>
      <c r="J73" s="27">
        <f>('FY24 Inventory_80WY v 30WY'!J73)*(1-$S$3)</f>
        <v>4120.4873336578694</v>
      </c>
      <c r="K73" s="27">
        <f>('FY24 Inventory_80WY v 30WY'!K73)*(1-$S$3)</f>
        <v>3363.7094420647268</v>
      </c>
      <c r="L73" s="27">
        <f>('FY24 Inventory_80WY v 30WY'!L73)*(1-$S$3)</f>
        <v>4570.6635406065279</v>
      </c>
      <c r="M73" s="27">
        <f>('FY24 Inventory_80WY v 30WY'!M73)*(1-$S$3)</f>
        <v>4201.4281898216605</v>
      </c>
      <c r="N73" s="27">
        <f>('FY24 Inventory_80WY v 30WY'!N73)*(1-$S$3)</f>
        <v>2368.1394612375129</v>
      </c>
      <c r="O73" s="28">
        <f t="shared" si="29"/>
        <v>4037.8483919550463</v>
      </c>
      <c r="Q73" s="13">
        <v>1996</v>
      </c>
      <c r="R73" s="27">
        <f>('FY24 Inventory_80WY v 30WY'!T73)*(1-$S$3)</f>
        <v>783.51782684309455</v>
      </c>
      <c r="S73" s="27">
        <f>('FY24 Inventory_80WY v 30WY'!U73)*(1-$S$3)</f>
        <v>3117.9623355693348</v>
      </c>
      <c r="T73" s="27">
        <f>('FY24 Inventory_80WY v 30WY'!V73)*(1-$S$3)</f>
        <v>5080.2283216576698</v>
      </c>
      <c r="U73" s="27">
        <f>('FY24 Inventory_80WY v 30WY'!W73)*(1-$S$3)</f>
        <v>5236.8338418331932</v>
      </c>
      <c r="V73" s="27">
        <f>('FY24 Inventory_80WY v 30WY'!X73)*(1-$S$3)</f>
        <v>5739.8380740469684</v>
      </c>
      <c r="W73" s="27">
        <f>('FY24 Inventory_80WY v 30WY'!Y73)*(1-$S$3)</f>
        <v>5342.4354695029861</v>
      </c>
      <c r="X73" s="27">
        <f>('FY24 Inventory_80WY v 30WY'!Z73)*(1-$S$3)</f>
        <v>2761.3415440681429</v>
      </c>
      <c r="Y73" s="27">
        <f>('FY24 Inventory_80WY v 30WY'!AA73)*(1-$S$3)</f>
        <v>4579.2488788215414</v>
      </c>
      <c r="Z73" s="27">
        <f>('FY24 Inventory_80WY v 30WY'!AB73)*(1-$S$3)</f>
        <v>3664.7390394589261</v>
      </c>
      <c r="AA73" s="27">
        <f>('FY24 Inventory_80WY v 30WY'!AC73)*(1-$S$3)</f>
        <v>4436.139923027572</v>
      </c>
      <c r="AB73" s="27">
        <f>('FY24 Inventory_80WY v 30WY'!AD73)*(1-$S$3)</f>
        <v>3873.3934881375367</v>
      </c>
      <c r="AC73" s="27">
        <f>('FY24 Inventory_80WY v 30WY'!AE73)*(1-$S$3)</f>
        <v>2176.3693307711469</v>
      </c>
      <c r="AD73" s="28">
        <f t="shared" si="30"/>
        <v>3894.5777463925815</v>
      </c>
      <c r="AF73" s="13">
        <v>1996</v>
      </c>
      <c r="AG73" s="27">
        <f t="shared" si="31"/>
        <v>57.270910280849307</v>
      </c>
      <c r="AH73" s="27">
        <f t="shared" si="32"/>
        <v>-32.715009578978879</v>
      </c>
      <c r="AI73" s="27">
        <f t="shared" si="33"/>
        <v>175.30622263359237</v>
      </c>
      <c r="AJ73" s="27">
        <f t="shared" si="34"/>
        <v>509.01768081328646</v>
      </c>
      <c r="AK73" s="27">
        <f t="shared" si="35"/>
        <v>78.713492095242145</v>
      </c>
      <c r="AL73" s="27">
        <f t="shared" si="36"/>
        <v>419.30078746197796</v>
      </c>
      <c r="AM73" s="27">
        <f t="shared" si="37"/>
        <v>608.74708348060722</v>
      </c>
      <c r="AN73" s="27">
        <f t="shared" si="38"/>
        <v>-458.76154516367205</v>
      </c>
      <c r="AO73" s="27">
        <f t="shared" si="39"/>
        <v>-301.0295973941993</v>
      </c>
      <c r="AP73" s="27">
        <f t="shared" si="40"/>
        <v>134.52361757895596</v>
      </c>
      <c r="AQ73" s="27">
        <f t="shared" si="41"/>
        <v>328.03470168412377</v>
      </c>
      <c r="AR73" s="27">
        <f t="shared" si="42"/>
        <v>191.77013046636603</v>
      </c>
      <c r="AS73" s="28">
        <f t="shared" si="43"/>
        <v>143.27064556246521</v>
      </c>
      <c r="AT73" s="27"/>
      <c r="AU73" s="13">
        <v>1996</v>
      </c>
      <c r="AV73" s="19">
        <f>'FY25 Aurora Prices for SecR'!AU72-'FY25 Aurora Prices for SecR'!AF72</f>
        <v>0.17000000000000171</v>
      </c>
      <c r="AW73" s="19">
        <f>'FY25 Aurora Prices for SecR'!AV72-'FY25 Aurora Prices for SecR'!AG72</f>
        <v>-1.3249999999999993</v>
      </c>
      <c r="AX73" s="19">
        <f>'FY25 Aurora Prices for SecR'!AW72-'FY25 Aurora Prices for SecR'!AH72</f>
        <v>0.40399999999999991</v>
      </c>
      <c r="AY73" s="19">
        <f>'FY25 Aurora Prices for SecR'!AX72-'FY25 Aurora Prices for SecR'!AI72</f>
        <v>4.3020000000000005</v>
      </c>
      <c r="AZ73" s="19">
        <f>'FY25 Aurora Prices for SecR'!AY72-'FY25 Aurora Prices for SecR'!AJ72</f>
        <v>-0.74400000000000155</v>
      </c>
      <c r="BA73" s="19">
        <f>'FY25 Aurora Prices for SecR'!AZ72-'FY25 Aurora Prices for SecR'!AK72</f>
        <v>-1.7030000000000001</v>
      </c>
      <c r="BB73" s="19">
        <f>'FY25 Aurora Prices for SecR'!BA72-'FY25 Aurora Prices for SecR'!AL72</f>
        <v>-6.0000000000000053E-2</v>
      </c>
      <c r="BC73" s="19">
        <f>'FY25 Aurora Prices for SecR'!BB72-'FY25 Aurora Prices for SecR'!AM72</f>
        <v>-2.1729999999999992</v>
      </c>
      <c r="BD73" s="19">
        <f>'FY25 Aurora Prices for SecR'!BC72-'FY25 Aurora Prices for SecR'!AN72</f>
        <v>0.64300000000000002</v>
      </c>
      <c r="BE73" s="19">
        <f>'FY25 Aurora Prices for SecR'!BD72-'FY25 Aurora Prices for SecR'!AO72</f>
        <v>0.82499999999999929</v>
      </c>
      <c r="BF73" s="19">
        <f>'FY25 Aurora Prices for SecR'!BE72-'FY25 Aurora Prices for SecR'!AP72</f>
        <v>-6.4349999999999987</v>
      </c>
      <c r="BG73" s="20">
        <f>'FY25 Aurora Prices for SecR'!BF72-'FY25 Aurora Prices for SecR'!AQ72</f>
        <v>-1.5519999999999996</v>
      </c>
      <c r="BI73" s="13">
        <v>1996</v>
      </c>
      <c r="BJ73" s="32">
        <f t="shared" si="44"/>
        <v>7243.6247323218922</v>
      </c>
      <c r="BK73" s="32">
        <f t="shared" si="45"/>
        <v>31253.466526037984</v>
      </c>
      <c r="BL73" s="32">
        <f t="shared" si="46"/>
        <v>52692.84317431465</v>
      </c>
      <c r="BM73" s="32">
        <f t="shared" si="47"/>
        <v>1629206.7827669163</v>
      </c>
      <c r="BN73" s="32">
        <f t="shared" si="48"/>
        <v>-39354.227215874103</v>
      </c>
      <c r="BO73" s="32">
        <f t="shared" si="49"/>
        <v>-530553.44609847711</v>
      </c>
      <c r="BP73" s="32">
        <f t="shared" si="50"/>
        <v>-26297.874006362257</v>
      </c>
      <c r="BQ73" s="32">
        <f t="shared" si="51"/>
        <v>741685.29520465026</v>
      </c>
      <c r="BR73" s="32">
        <f t="shared" si="52"/>
        <v>-139364.6624096185</v>
      </c>
      <c r="BS73" s="32">
        <f t="shared" si="53"/>
        <v>82570.5964699631</v>
      </c>
      <c r="BT73" s="32">
        <f t="shared" si="54"/>
        <v>-1570512.0591709781</v>
      </c>
      <c r="BU73" s="32">
        <f t="shared" si="55"/>
        <v>-214291.614588336</v>
      </c>
      <c r="BV73" s="33">
        <f t="shared" si="56"/>
        <v>24278.725384558405</v>
      </c>
    </row>
    <row r="74" spans="2:74" x14ac:dyDescent="0.25">
      <c r="B74" s="13">
        <v>1997</v>
      </c>
      <c r="C74" s="27">
        <f>('FY24 Inventory_80WY v 30WY'!C74)*(1-$S$3)</f>
        <v>95.861325394608045</v>
      </c>
      <c r="D74" s="27">
        <f>('FY24 Inventory_80WY v 30WY'!D74)*(1-$S$3)</f>
        <v>893.37629558284789</v>
      </c>
      <c r="E74" s="27">
        <f>('FY24 Inventory_80WY v 30WY'!E74)*(1-$S$3)</f>
        <v>1739.5144415347147</v>
      </c>
      <c r="F74" s="27">
        <f>('FY24 Inventory_80WY v 30WY'!F74)*(1-$S$3)</f>
        <v>5736.7086156983078</v>
      </c>
      <c r="G74" s="27">
        <f>('FY24 Inventory_80WY v 30WY'!G74)*(1-$S$3)</f>
        <v>6002.4845957367415</v>
      </c>
      <c r="H74" s="27">
        <f>('FY24 Inventory_80WY v 30WY'!H74)*(1-$S$3)</f>
        <v>5109.6837945570014</v>
      </c>
      <c r="I74" s="27">
        <f>('FY24 Inventory_80WY v 30WY'!I74*(1-$S$3))*15/30+('FY24 Inventory_80WY v 30WY'!J74*(1-$S$3)*15/30)</f>
        <v>4544.3411619433818</v>
      </c>
      <c r="J74" s="27">
        <f>('FY24 Inventory_80WY v 30WY'!J74)*(1-$S$3)</f>
        <v>4919.8198312614386</v>
      </c>
      <c r="K74" s="27">
        <f>('FY24 Inventory_80WY v 30WY'!K74)*(1-$S$3)</f>
        <v>5569.9264737262474</v>
      </c>
      <c r="L74" s="27">
        <f>('FY24 Inventory_80WY v 30WY'!L74)*(1-$S$3)</f>
        <v>5554.0396551345611</v>
      </c>
      <c r="M74" s="27">
        <f>('FY24 Inventory_80WY v 30WY'!M74)*(1-$S$3)</f>
        <v>4447.652584724623</v>
      </c>
      <c r="N74" s="27">
        <f>('FY24 Inventory_80WY v 30WY'!N74)*(1-$S$3)</f>
        <v>2389.5107087236083</v>
      </c>
      <c r="O74" s="28">
        <f t="shared" si="29"/>
        <v>3905.50744136507</v>
      </c>
      <c r="Q74" s="13">
        <v>1997</v>
      </c>
      <c r="R74" s="27">
        <f>('FY24 Inventory_80WY v 30WY'!T74)*(1-$S$3)</f>
        <v>46.214789797720051</v>
      </c>
      <c r="S74" s="27">
        <f>('FY24 Inventory_80WY v 30WY'!U74)*(1-$S$3)</f>
        <v>863.92517676053103</v>
      </c>
      <c r="T74" s="27">
        <f>('FY24 Inventory_80WY v 30WY'!V74)*(1-$S$3)</f>
        <v>1735.8890511851603</v>
      </c>
      <c r="U74" s="27">
        <f>('FY24 Inventory_80WY v 30WY'!W74)*(1-$S$3)</f>
        <v>5255.7547398623228</v>
      </c>
      <c r="V74" s="27">
        <f>('FY24 Inventory_80WY v 30WY'!X74)*(1-$S$3)</f>
        <v>5722.1024420024014</v>
      </c>
      <c r="W74" s="27">
        <f>('FY24 Inventory_80WY v 30WY'!Y74)*(1-$S$3)</f>
        <v>4629.3862527379333</v>
      </c>
      <c r="X74" s="27">
        <f>('FY24 Inventory_80WY v 30WY'!Z74)*(1-$S$3)</f>
        <v>4211.0380071117324</v>
      </c>
      <c r="Y74" s="27">
        <f>('FY24 Inventory_80WY v 30WY'!AA74)*(1-$S$3)</f>
        <v>5385.5903061284826</v>
      </c>
      <c r="Z74" s="27">
        <f>('FY24 Inventory_80WY v 30WY'!AB74)*(1-$S$3)</f>
        <v>5798.6350038676228</v>
      </c>
      <c r="AA74" s="27">
        <f>('FY24 Inventory_80WY v 30WY'!AC74)*(1-$S$3)</f>
        <v>5743.7017297020202</v>
      </c>
      <c r="AB74" s="27">
        <f>('FY24 Inventory_80WY v 30WY'!AD74)*(1-$S$3)</f>
        <v>4249.0921831983569</v>
      </c>
      <c r="AC74" s="27">
        <f>('FY24 Inventory_80WY v 30WY'!AE74)*(1-$S$3)</f>
        <v>2569.2544076777508</v>
      </c>
      <c r="AD74" s="28">
        <f t="shared" si="30"/>
        <v>3840.4439798851204</v>
      </c>
      <c r="AF74" s="13">
        <v>1997</v>
      </c>
      <c r="AG74" s="27">
        <f t="shared" si="31"/>
        <v>49.646535596887993</v>
      </c>
      <c r="AH74" s="27">
        <f t="shared" si="32"/>
        <v>29.451118822316857</v>
      </c>
      <c r="AI74" s="27">
        <f t="shared" si="33"/>
        <v>3.6253903495544364</v>
      </c>
      <c r="AJ74" s="27">
        <f t="shared" si="34"/>
        <v>480.95387583598495</v>
      </c>
      <c r="AK74" s="27">
        <f t="shared" si="35"/>
        <v>280.38215373434014</v>
      </c>
      <c r="AL74" s="27">
        <f t="shared" si="36"/>
        <v>480.2975418190681</v>
      </c>
      <c r="AM74" s="27">
        <f t="shared" si="37"/>
        <v>333.30315483164941</v>
      </c>
      <c r="AN74" s="27">
        <f t="shared" si="38"/>
        <v>-465.77047486704396</v>
      </c>
      <c r="AO74" s="27">
        <f t="shared" si="39"/>
        <v>-228.70853014137538</v>
      </c>
      <c r="AP74" s="27">
        <f t="shared" si="40"/>
        <v>-189.66207456745906</v>
      </c>
      <c r="AQ74" s="27">
        <f t="shared" si="41"/>
        <v>198.56040152626611</v>
      </c>
      <c r="AR74" s="27">
        <f t="shared" si="42"/>
        <v>-179.74369895414247</v>
      </c>
      <c r="AS74" s="28">
        <f t="shared" si="43"/>
        <v>65.063461479948273</v>
      </c>
      <c r="AT74" s="27"/>
      <c r="AU74" s="13">
        <v>1997</v>
      </c>
      <c r="AV74" s="19">
        <f>'FY25 Aurora Prices for SecR'!AU73-'FY25 Aurora Prices for SecR'!AF73</f>
        <v>2.8260000000000005</v>
      </c>
      <c r="AW74" s="19">
        <f>'FY25 Aurora Prices for SecR'!AV73-'FY25 Aurora Prices for SecR'!AG73</f>
        <v>-1.2729999999999997</v>
      </c>
      <c r="AX74" s="19">
        <f>'FY25 Aurora Prices for SecR'!AW73-'FY25 Aurora Prices for SecR'!AH73</f>
        <v>-2.0839999999999961</v>
      </c>
      <c r="AY74" s="19">
        <f>'FY25 Aurora Prices for SecR'!AX73-'FY25 Aurora Prices for SecR'!AI73</f>
        <v>-9.1999999999998749E-2</v>
      </c>
      <c r="AZ74" s="19">
        <f>'FY25 Aurora Prices for SecR'!AY73-'FY25 Aurora Prices for SecR'!AJ73</f>
        <v>3.8129999999999988</v>
      </c>
      <c r="BA74" s="19">
        <f>'FY25 Aurora Prices for SecR'!AZ73-'FY25 Aurora Prices for SecR'!AK73</f>
        <v>-0.54299999999999926</v>
      </c>
      <c r="BB74" s="19">
        <f>'FY25 Aurora Prices for SecR'!BA73-'FY25 Aurora Prices for SecR'!AL73</f>
        <v>0</v>
      </c>
      <c r="BC74" s="19">
        <f>'FY25 Aurora Prices for SecR'!BB73-'FY25 Aurora Prices for SecR'!AM73</f>
        <v>0</v>
      </c>
      <c r="BD74" s="19">
        <f>'FY25 Aurora Prices for SecR'!BC73-'FY25 Aurora Prices for SecR'!AN73</f>
        <v>0</v>
      </c>
      <c r="BE74" s="19">
        <f>'FY25 Aurora Prices for SecR'!BD73-'FY25 Aurora Prices for SecR'!AO73</f>
        <v>0.29199999999999982</v>
      </c>
      <c r="BF74" s="19">
        <f>'FY25 Aurora Prices for SecR'!BE73-'FY25 Aurora Prices for SecR'!AP73</f>
        <v>-0.85200000000000031</v>
      </c>
      <c r="BG74" s="20">
        <f>'FY25 Aurora Prices for SecR'!BF73-'FY25 Aurora Prices for SecR'!AQ73</f>
        <v>0.56900000000000261</v>
      </c>
      <c r="BI74" s="13">
        <v>1997</v>
      </c>
      <c r="BJ74" s="32">
        <f t="shared" si="44"/>
        <v>104384.02554002329</v>
      </c>
      <c r="BK74" s="32">
        <f t="shared" si="45"/>
        <v>-27031.208742043545</v>
      </c>
      <c r="BL74" s="32">
        <f t="shared" si="46"/>
        <v>-5621.1532354227447</v>
      </c>
      <c r="BM74" s="32">
        <f t="shared" si="47"/>
        <v>-32920.330893221049</v>
      </c>
      <c r="BN74" s="32">
        <f t="shared" si="48"/>
        <v>718433.28627103393</v>
      </c>
      <c r="BO74" s="32">
        <f t="shared" si="49"/>
        <v>-193775.56294936093</v>
      </c>
      <c r="BP74" s="32">
        <f t="shared" si="50"/>
        <v>0</v>
      </c>
      <c r="BQ74" s="32">
        <f t="shared" si="51"/>
        <v>0</v>
      </c>
      <c r="BR74" s="32">
        <f t="shared" si="52"/>
        <v>0</v>
      </c>
      <c r="BS74" s="32">
        <f t="shared" si="53"/>
        <v>-41203.706375631322</v>
      </c>
      <c r="BT74" s="32">
        <f t="shared" si="54"/>
        <v>-125865.0558026818</v>
      </c>
      <c r="BU74" s="32">
        <f t="shared" si="55"/>
        <v>-73637.398587533418</v>
      </c>
      <c r="BV74" s="33">
        <f t="shared" si="56"/>
        <v>322762.8952251625</v>
      </c>
    </row>
    <row r="75" spans="2:74" x14ac:dyDescent="0.25">
      <c r="B75" s="13">
        <v>1998</v>
      </c>
      <c r="C75" s="27">
        <f>('FY24 Inventory_80WY v 30WY'!C75)*(1-$S$3)</f>
        <v>2378.1157747647612</v>
      </c>
      <c r="D75" s="27">
        <f>('FY24 Inventory_80WY v 30WY'!D75)*(1-$S$3)</f>
        <v>1727.1273206953592</v>
      </c>
      <c r="E75" s="27">
        <f>('FY24 Inventory_80WY v 30WY'!E75)*(1-$S$3)</f>
        <v>685.03532843611436</v>
      </c>
      <c r="F75" s="27">
        <f>('FY24 Inventory_80WY v 30WY'!F75)*(1-$S$3)</f>
        <v>1617.911127531813</v>
      </c>
      <c r="G75" s="27">
        <f>('FY24 Inventory_80WY v 30WY'!G75)*(1-$S$3)</f>
        <v>3498.7463248170848</v>
      </c>
      <c r="H75" s="27">
        <f>('FY24 Inventory_80WY v 30WY'!H75)*(1-$S$3)</f>
        <v>1452.1980074195355</v>
      </c>
      <c r="I75" s="27">
        <f>('FY24 Inventory_80WY v 30WY'!I75*(1-$S$3))*15/30+('FY24 Inventory_80WY v 30WY'!J75*(1-$S$3)*15/30)</f>
        <v>494.16032715903691</v>
      </c>
      <c r="J75" s="27">
        <f>('FY24 Inventory_80WY v 30WY'!J75)*(1-$S$3)</f>
        <v>492.31249763686395</v>
      </c>
      <c r="K75" s="27">
        <f>('FY24 Inventory_80WY v 30WY'!K75)*(1-$S$3)</f>
        <v>3854.1645774571593</v>
      </c>
      <c r="L75" s="27">
        <f>('FY24 Inventory_80WY v 30WY'!L75)*(1-$S$3)</f>
        <v>4206.8857025903808</v>
      </c>
      <c r="M75" s="27">
        <f>('FY24 Inventory_80WY v 30WY'!M75)*(1-$S$3)</f>
        <v>2668.2129334080901</v>
      </c>
      <c r="N75" s="27">
        <f>('FY24 Inventory_80WY v 30WY'!N75)*(1-$S$3)</f>
        <v>2238.797139463798</v>
      </c>
      <c r="O75" s="28">
        <f t="shared" si="29"/>
        <v>2098.4236875386473</v>
      </c>
      <c r="Q75" s="13">
        <v>1998</v>
      </c>
      <c r="R75" s="27">
        <f>('FY24 Inventory_80WY v 30WY'!T75)*(1-$S$3)</f>
        <v>2111.5359686143383</v>
      </c>
      <c r="S75" s="27">
        <f>('FY24 Inventory_80WY v 30WY'!U75)*(1-$S$3)</f>
        <v>1793.7441826322179</v>
      </c>
      <c r="T75" s="27">
        <f>('FY24 Inventory_80WY v 30WY'!V75)*(1-$S$3)</f>
        <v>672.59214742859297</v>
      </c>
      <c r="U75" s="27">
        <f>('FY24 Inventory_80WY v 30WY'!W75)*(1-$S$3)</f>
        <v>1559.6902555484542</v>
      </c>
      <c r="V75" s="27">
        <f>('FY24 Inventory_80WY v 30WY'!X75)*(1-$S$3)</f>
        <v>2674.3559918769006</v>
      </c>
      <c r="W75" s="27">
        <f>('FY24 Inventory_80WY v 30WY'!Y75)*(1-$S$3)</f>
        <v>1334.6680660952034</v>
      </c>
      <c r="X75" s="27">
        <f>('FY24 Inventory_80WY v 30WY'!Z75)*(1-$S$3)</f>
        <v>601.87636683540836</v>
      </c>
      <c r="Y75" s="27">
        <f>('FY24 Inventory_80WY v 30WY'!AA75)*(1-$S$3)</f>
        <v>444.93047566167837</v>
      </c>
      <c r="Z75" s="27">
        <f>('FY24 Inventory_80WY v 30WY'!AB75)*(1-$S$3)</f>
        <v>3895.7560442802155</v>
      </c>
      <c r="AA75" s="27">
        <f>('FY24 Inventory_80WY v 30WY'!AC75)*(1-$S$3)</f>
        <v>3841.5209096902081</v>
      </c>
      <c r="AB75" s="27">
        <f>('FY24 Inventory_80WY v 30WY'!AD75)*(1-$S$3)</f>
        <v>2532.4293625697273</v>
      </c>
      <c r="AC75" s="27">
        <f>('FY24 Inventory_80WY v 30WY'!AE75)*(1-$S$3)</f>
        <v>2333.4147218097933</v>
      </c>
      <c r="AD75" s="28">
        <f t="shared" si="30"/>
        <v>1975.5156662045451</v>
      </c>
      <c r="AF75" s="13">
        <v>1998</v>
      </c>
      <c r="AG75" s="27">
        <f t="shared" si="31"/>
        <v>266.57980615042288</v>
      </c>
      <c r="AH75" s="27">
        <f t="shared" si="32"/>
        <v>-66.616861936858641</v>
      </c>
      <c r="AI75" s="27">
        <f t="shared" si="33"/>
        <v>12.443181007521389</v>
      </c>
      <c r="AJ75" s="27">
        <f t="shared" si="34"/>
        <v>58.220871983358848</v>
      </c>
      <c r="AK75" s="27">
        <f t="shared" si="35"/>
        <v>824.39033294018418</v>
      </c>
      <c r="AL75" s="27">
        <f t="shared" si="36"/>
        <v>117.52994132433219</v>
      </c>
      <c r="AM75" s="27">
        <f t="shared" si="37"/>
        <v>-107.71603967637145</v>
      </c>
      <c r="AN75" s="27">
        <f t="shared" si="38"/>
        <v>47.38202197518558</v>
      </c>
      <c r="AO75" s="27">
        <f t="shared" si="39"/>
        <v>-41.59146682305618</v>
      </c>
      <c r="AP75" s="27">
        <f t="shared" si="40"/>
        <v>365.36479290017269</v>
      </c>
      <c r="AQ75" s="27">
        <f t="shared" si="41"/>
        <v>135.78357083836272</v>
      </c>
      <c r="AR75" s="27">
        <f t="shared" si="42"/>
        <v>-94.617582345995288</v>
      </c>
      <c r="AS75" s="28">
        <f t="shared" si="43"/>
        <v>122.90802133410287</v>
      </c>
      <c r="AT75" s="27"/>
      <c r="AU75" s="13">
        <v>1998</v>
      </c>
      <c r="AV75" s="19">
        <f>'FY25 Aurora Prices for SecR'!AU74-'FY25 Aurora Prices for SecR'!AF74</f>
        <v>2.5789999999999997</v>
      </c>
      <c r="AW75" s="19">
        <f>'FY25 Aurora Prices for SecR'!AV74-'FY25 Aurora Prices for SecR'!AG74</f>
        <v>-0.86899999999999977</v>
      </c>
      <c r="AX75" s="19">
        <f>'FY25 Aurora Prices for SecR'!AW74-'FY25 Aurora Prices for SecR'!AH74</f>
        <v>-1.0470000000000041</v>
      </c>
      <c r="AY75" s="19">
        <f>'FY25 Aurora Prices for SecR'!AX74-'FY25 Aurora Prices for SecR'!AI74</f>
        <v>-1.9310000000000009</v>
      </c>
      <c r="AZ75" s="19">
        <f>'FY25 Aurora Prices for SecR'!AY74-'FY25 Aurora Prices for SecR'!AJ74</f>
        <v>0.93200000000000216</v>
      </c>
      <c r="BA75" s="19">
        <f>'FY25 Aurora Prices for SecR'!AZ74-'FY25 Aurora Prices for SecR'!AK74</f>
        <v>1.6010000000000026</v>
      </c>
      <c r="BB75" s="19">
        <f>'FY25 Aurora Prices for SecR'!BA74-'FY25 Aurora Prices for SecR'!AL74</f>
        <v>6.7000000000000171E-2</v>
      </c>
      <c r="BC75" s="19">
        <f>'FY25 Aurora Prices for SecR'!BB74-'FY25 Aurora Prices for SecR'!AM74</f>
        <v>-1.0679999999999996</v>
      </c>
      <c r="BD75" s="19">
        <f>'FY25 Aurora Prices for SecR'!BC74-'FY25 Aurora Prices for SecR'!AN74</f>
        <v>0.91699999999999982</v>
      </c>
      <c r="BE75" s="19">
        <f>'FY25 Aurora Prices for SecR'!BD74-'FY25 Aurora Prices for SecR'!AO74</f>
        <v>-1.1640000000000015</v>
      </c>
      <c r="BF75" s="19">
        <f>'FY25 Aurora Prices for SecR'!BE74-'FY25 Aurora Prices for SecR'!AP74</f>
        <v>-1.6830000000000034</v>
      </c>
      <c r="BG75" s="20">
        <f>'FY25 Aurora Prices for SecR'!BF74-'FY25 Aurora Prices for SecR'!AQ74</f>
        <v>0.87800000000000367</v>
      </c>
      <c r="BI75" s="13">
        <v>1998</v>
      </c>
      <c r="BJ75" s="32">
        <f t="shared" si="44"/>
        <v>511506.9341260838</v>
      </c>
      <c r="BK75" s="32">
        <f t="shared" si="45"/>
        <v>41738.728229676839</v>
      </c>
      <c r="BL75" s="32">
        <f t="shared" si="46"/>
        <v>-9692.8398230669591</v>
      </c>
      <c r="BM75" s="32">
        <f t="shared" si="47"/>
        <v>-83643.83082710029</v>
      </c>
      <c r="BN75" s="32">
        <f t="shared" si="48"/>
        <v>516318.96308177034</v>
      </c>
      <c r="BO75" s="32">
        <f t="shared" si="49"/>
        <v>139806.91899277031</v>
      </c>
      <c r="BP75" s="32">
        <f t="shared" si="50"/>
        <v>-5196.2217539881722</v>
      </c>
      <c r="BQ75" s="32">
        <f t="shared" si="51"/>
        <v>-37649.375605306646</v>
      </c>
      <c r="BR75" s="32">
        <f t="shared" si="52"/>
        <v>-27460.350055254607</v>
      </c>
      <c r="BS75" s="32">
        <f t="shared" si="53"/>
        <v>-316411.75648823637</v>
      </c>
      <c r="BT75" s="32">
        <f t="shared" si="54"/>
        <v>-170021.66979239791</v>
      </c>
      <c r="BU75" s="32">
        <f t="shared" si="55"/>
        <v>-59813.450855844632</v>
      </c>
      <c r="BV75" s="33">
        <f t="shared" si="56"/>
        <v>499482.04922910559</v>
      </c>
    </row>
    <row r="76" spans="2:74" x14ac:dyDescent="0.25">
      <c r="B76" s="13">
        <v>1999</v>
      </c>
      <c r="C76" s="27">
        <f>('FY24 Inventory_80WY v 30WY'!C76)*(1-$S$3)</f>
        <v>-49.58063510314259</v>
      </c>
      <c r="D76" s="27">
        <f>('FY24 Inventory_80WY v 30WY'!D76)*(1-$S$3)</f>
        <v>24.93944940353223</v>
      </c>
      <c r="E76" s="27">
        <f>('FY24 Inventory_80WY v 30WY'!E76)*(1-$S$3)</f>
        <v>1201.1436305435409</v>
      </c>
      <c r="F76" s="27">
        <f>('FY24 Inventory_80WY v 30WY'!F76)*(1-$S$3)</f>
        <v>4542.6336417835755</v>
      </c>
      <c r="G76" s="27">
        <f>('FY24 Inventory_80WY v 30WY'!G76)*(1-$S$3)</f>
        <v>4338.1582536454698</v>
      </c>
      <c r="H76" s="27">
        <f>('FY24 Inventory_80WY v 30WY'!H76)*(1-$S$3)</f>
        <v>5260.4754437451384</v>
      </c>
      <c r="I76" s="27">
        <f>('FY24 Inventory_80WY v 30WY'!I76*(1-$S$3))*15/30+('FY24 Inventory_80WY v 30WY'!J76*(1-$S$3)*15/30)</f>
        <v>2252.9120458992224</v>
      </c>
      <c r="J76" s="27">
        <f>('FY24 Inventory_80WY v 30WY'!J76)*(1-$S$3)</f>
        <v>2300.1738330030448</v>
      </c>
      <c r="K76" s="27">
        <f>('FY24 Inventory_80WY v 30WY'!K76)*(1-$S$3)</f>
        <v>2517.9176361320037</v>
      </c>
      <c r="L76" s="27">
        <f>('FY24 Inventory_80WY v 30WY'!L76)*(1-$S$3)</f>
        <v>4332.7389999029901</v>
      </c>
      <c r="M76" s="27">
        <f>('FY24 Inventory_80WY v 30WY'!M76)*(1-$S$3)</f>
        <v>4544.6547107987117</v>
      </c>
      <c r="N76" s="27">
        <f>('FY24 Inventory_80WY v 30WY'!N76)*(1-$S$3)</f>
        <v>3496.3552843323728</v>
      </c>
      <c r="O76" s="28">
        <f t="shared" si="29"/>
        <v>2893.4614920736412</v>
      </c>
      <c r="Q76" s="13">
        <v>1999</v>
      </c>
      <c r="R76" s="27">
        <f>('FY24 Inventory_80WY v 30WY'!T76)*(1-$S$3)</f>
        <v>-168.6273902944354</v>
      </c>
      <c r="S76" s="27">
        <f>('FY24 Inventory_80WY v 30WY'!U76)*(1-$S$3)</f>
        <v>36.363694740316852</v>
      </c>
      <c r="T76" s="27">
        <f>('FY24 Inventory_80WY v 30WY'!V76)*(1-$S$3)</f>
        <v>953.99798131798968</v>
      </c>
      <c r="U76" s="27">
        <f>('FY24 Inventory_80WY v 30WY'!W76)*(1-$S$3)</f>
        <v>4224.6738951741372</v>
      </c>
      <c r="V76" s="27">
        <f>('FY24 Inventory_80WY v 30WY'!X76)*(1-$S$3)</f>
        <v>3942.4933903551992</v>
      </c>
      <c r="W76" s="27">
        <f>('FY24 Inventory_80WY v 30WY'!Y76)*(1-$S$3)</f>
        <v>5103.6485872638723</v>
      </c>
      <c r="X76" s="27">
        <f>('FY24 Inventory_80WY v 30WY'!Z76)*(1-$S$3)</f>
        <v>2079.5599289093493</v>
      </c>
      <c r="Y76" s="27">
        <f>('FY24 Inventory_80WY v 30WY'!AA76)*(1-$S$3)</f>
        <v>2614.623516842054</v>
      </c>
      <c r="Z76" s="27">
        <f>('FY24 Inventory_80WY v 30WY'!AB76)*(1-$S$3)</f>
        <v>2071.9667257579772</v>
      </c>
      <c r="AA76" s="27">
        <f>('FY24 Inventory_80WY v 30WY'!AC76)*(1-$S$3)</f>
        <v>4404.8560642558059</v>
      </c>
      <c r="AB76" s="27">
        <f>('FY24 Inventory_80WY v 30WY'!AD76)*(1-$S$3)</f>
        <v>4660.080287935486</v>
      </c>
      <c r="AC76" s="27">
        <f>('FY24 Inventory_80WY v 30WY'!AE76)*(1-$S$3)</f>
        <v>3538.8886905460954</v>
      </c>
      <c r="AD76" s="28">
        <f t="shared" si="30"/>
        <v>2787.870932809255</v>
      </c>
      <c r="AF76" s="13">
        <v>1999</v>
      </c>
      <c r="AG76" s="27">
        <f t="shared" si="31"/>
        <v>119.04675519129282</v>
      </c>
      <c r="AH76" s="27">
        <f t="shared" si="32"/>
        <v>-11.424245336784622</v>
      </c>
      <c r="AI76" s="27">
        <f t="shared" si="33"/>
        <v>247.14564922555121</v>
      </c>
      <c r="AJ76" s="27">
        <f t="shared" si="34"/>
        <v>317.9597466094383</v>
      </c>
      <c r="AK76" s="27">
        <f t="shared" si="35"/>
        <v>395.66486329027066</v>
      </c>
      <c r="AL76" s="27">
        <f t="shared" si="36"/>
        <v>156.82685648126608</v>
      </c>
      <c r="AM76" s="27">
        <f t="shared" si="37"/>
        <v>173.35211698987314</v>
      </c>
      <c r="AN76" s="27">
        <f t="shared" si="38"/>
        <v>-314.44968383900914</v>
      </c>
      <c r="AO76" s="27">
        <f t="shared" si="39"/>
        <v>445.95091037402653</v>
      </c>
      <c r="AP76" s="27">
        <f t="shared" si="40"/>
        <v>-72.11706435281576</v>
      </c>
      <c r="AQ76" s="27">
        <f t="shared" si="41"/>
        <v>-115.42557713677434</v>
      </c>
      <c r="AR76" s="27">
        <f t="shared" si="42"/>
        <v>-42.533406213722628</v>
      </c>
      <c r="AS76" s="28">
        <f t="shared" si="43"/>
        <v>105.59055926438637</v>
      </c>
      <c r="AT76" s="27"/>
      <c r="AU76" s="13">
        <v>1999</v>
      </c>
      <c r="AV76" s="19">
        <f>'FY25 Aurora Prices for SecR'!AU75-'FY25 Aurora Prices for SecR'!AF75</f>
        <v>3.8000000000000007</v>
      </c>
      <c r="AW76" s="19">
        <f>'FY25 Aurora Prices for SecR'!AV75-'FY25 Aurora Prices for SecR'!AG75</f>
        <v>2.4039999999999999</v>
      </c>
      <c r="AX76" s="19">
        <f>'FY25 Aurora Prices for SecR'!AW75-'FY25 Aurora Prices for SecR'!AH75</f>
        <v>1.4299999999999997</v>
      </c>
      <c r="AY76" s="19">
        <f>'FY25 Aurora Prices for SecR'!AX75-'FY25 Aurora Prices for SecR'!AI75</f>
        <v>-0.44500000000000028</v>
      </c>
      <c r="AZ76" s="19">
        <f>'FY25 Aurora Prices for SecR'!AY75-'FY25 Aurora Prices for SecR'!AJ75</f>
        <v>0.40599999999999881</v>
      </c>
      <c r="BA76" s="19">
        <f>'FY25 Aurora Prices for SecR'!AZ75-'FY25 Aurora Prices for SecR'!AK75</f>
        <v>-1.7809999999999997</v>
      </c>
      <c r="BB76" s="19">
        <f>'FY25 Aurora Prices for SecR'!BA75-'FY25 Aurora Prices for SecR'!AL75</f>
        <v>1.9340000000000002</v>
      </c>
      <c r="BC76" s="19">
        <f>'FY25 Aurora Prices for SecR'!BB75-'FY25 Aurora Prices for SecR'!AM75</f>
        <v>3.1939999999999991</v>
      </c>
      <c r="BD76" s="19">
        <f>'FY25 Aurora Prices for SecR'!BC75-'FY25 Aurora Prices for SecR'!AN75</f>
        <v>0</v>
      </c>
      <c r="BE76" s="19">
        <f>'FY25 Aurora Prices for SecR'!BD75-'FY25 Aurora Prices for SecR'!AO75</f>
        <v>-9.6000000000000085E-2</v>
      </c>
      <c r="BF76" s="19">
        <f>'FY25 Aurora Prices for SecR'!BE75-'FY25 Aurora Prices for SecR'!AP75</f>
        <v>1.1869999999999976</v>
      </c>
      <c r="BG76" s="20">
        <f>'FY25 Aurora Prices for SecR'!BF75-'FY25 Aurora Prices for SecR'!AQ75</f>
        <v>2.5850000000000009</v>
      </c>
      <c r="BI76" s="13">
        <v>1999</v>
      </c>
      <c r="BJ76" s="32">
        <f t="shared" si="44"/>
        <v>336568.9862768231</v>
      </c>
      <c r="BK76" s="32">
        <f t="shared" si="45"/>
        <v>-19801.461654323397</v>
      </c>
      <c r="BL76" s="32">
        <f t="shared" si="46"/>
        <v>262943.19912404835</v>
      </c>
      <c r="BM76" s="32">
        <f t="shared" si="47"/>
        <v>-105270.1129074529</v>
      </c>
      <c r="BN76" s="32">
        <f t="shared" si="48"/>
        <v>107950.03598121081</v>
      </c>
      <c r="BO76" s="32">
        <f t="shared" si="49"/>
        <v>-207526.3131250992</v>
      </c>
      <c r="BP76" s="32">
        <f t="shared" si="50"/>
        <v>241389.35586605855</v>
      </c>
      <c r="BQ76" s="32">
        <f t="shared" si="51"/>
        <v>-747238.10389525536</v>
      </c>
      <c r="BR76" s="32">
        <f t="shared" si="52"/>
        <v>0</v>
      </c>
      <c r="BS76" s="32">
        <f t="shared" si="53"/>
        <v>5150.8892043355172</v>
      </c>
      <c r="BT76" s="32">
        <f t="shared" si="54"/>
        <v>-101935.55908564504</v>
      </c>
      <c r="BU76" s="32">
        <f t="shared" si="55"/>
        <v>-79163.175644980583</v>
      </c>
      <c r="BV76" s="33">
        <f t="shared" si="56"/>
        <v>-306932.2598602802</v>
      </c>
    </row>
    <row r="77" spans="2:74" x14ac:dyDescent="0.25">
      <c r="B77" s="13">
        <v>2000</v>
      </c>
      <c r="C77" s="27">
        <f>('FY24 Inventory_80WY v 30WY'!C77)*(1-$S$3)</f>
        <v>-77.175707031292433</v>
      </c>
      <c r="D77" s="27">
        <f>('FY24 Inventory_80WY v 30WY'!D77)*(1-$S$3)</f>
        <v>2300.0049405040595</v>
      </c>
      <c r="E77" s="27">
        <f>('FY24 Inventory_80WY v 30WY'!E77)*(1-$S$3)</f>
        <v>2194.1437808319329</v>
      </c>
      <c r="F77" s="27">
        <f>('FY24 Inventory_80WY v 30WY'!F77)*(1-$S$3)</f>
        <v>2801.8378003265889</v>
      </c>
      <c r="G77" s="27">
        <f>('FY24 Inventory_80WY v 30WY'!G77)*(1-$S$3)</f>
        <v>2721.9484641282825</v>
      </c>
      <c r="H77" s="27">
        <f>('FY24 Inventory_80WY v 30WY'!H77)*(1-$S$3)</f>
        <v>2463.3556831547039</v>
      </c>
      <c r="I77" s="27">
        <f>('FY24 Inventory_80WY v 30WY'!I77*(1-$S$3))*15/30+('FY24 Inventory_80WY v 30WY'!J77*(1-$S$3)*15/30)</f>
        <v>3000.7919889230061</v>
      </c>
      <c r="J77" s="27">
        <f>('FY24 Inventory_80WY v 30WY'!J77)*(1-$S$3)</f>
        <v>3153.2733508773827</v>
      </c>
      <c r="K77" s="27">
        <f>('FY24 Inventory_80WY v 30WY'!K77)*(1-$S$3)</f>
        <v>2711.9647341865661</v>
      </c>
      <c r="L77" s="27">
        <f>('FY24 Inventory_80WY v 30WY'!L77)*(1-$S$3)</f>
        <v>1217.9745491657784</v>
      </c>
      <c r="M77" s="27">
        <f>('FY24 Inventory_80WY v 30WY'!M77)*(1-$S$3)</f>
        <v>2123.0551335076761</v>
      </c>
      <c r="N77" s="27">
        <f>('FY24 Inventory_80WY v 30WY'!N77)*(1-$S$3)</f>
        <v>1333.8173274282422</v>
      </c>
      <c r="O77" s="28">
        <f t="shared" si="29"/>
        <v>2155.5493774293705</v>
      </c>
      <c r="Q77" s="13">
        <v>2000</v>
      </c>
      <c r="R77" s="27">
        <f>('FY24 Inventory_80WY v 30WY'!T77)*(1-$S$3)</f>
        <v>-164.10181640908965</v>
      </c>
      <c r="S77" s="27">
        <f>('FY24 Inventory_80WY v 30WY'!U77)*(1-$S$3)</f>
        <v>2413.5081688573632</v>
      </c>
      <c r="T77" s="27">
        <f>('FY24 Inventory_80WY v 30WY'!V77)*(1-$S$3)</f>
        <v>2100.7300215532032</v>
      </c>
      <c r="U77" s="27">
        <f>('FY24 Inventory_80WY v 30WY'!W77)*(1-$S$3)</f>
        <v>2477.0282167142914</v>
      </c>
      <c r="V77" s="27">
        <f>('FY24 Inventory_80WY v 30WY'!X77)*(1-$S$3)</f>
        <v>2845.5603967308848</v>
      </c>
      <c r="W77" s="27">
        <f>('FY24 Inventory_80WY v 30WY'!Y77)*(1-$S$3)</f>
        <v>2106.6258333991468</v>
      </c>
      <c r="X77" s="27">
        <f>('FY24 Inventory_80WY v 30WY'!Z77)*(1-$S$3)</f>
        <v>2075.8198532505585</v>
      </c>
      <c r="Y77" s="27">
        <f>('FY24 Inventory_80WY v 30WY'!AA77)*(1-$S$3)</f>
        <v>3342.1410301033143</v>
      </c>
      <c r="Z77" s="27">
        <f>('FY24 Inventory_80WY v 30WY'!AB77)*(1-$S$3)</f>
        <v>2500.4100092639824</v>
      </c>
      <c r="AA77" s="27">
        <f>('FY24 Inventory_80WY v 30WY'!AC77)*(1-$S$3)</f>
        <v>1915.5491163146194</v>
      </c>
      <c r="AB77" s="27">
        <f>('FY24 Inventory_80WY v 30WY'!AD77)*(1-$S$3)</f>
        <v>1768.4255768871174</v>
      </c>
      <c r="AC77" s="27">
        <f>('FY24 Inventory_80WY v 30WY'!AE77)*(1-$S$3)</f>
        <v>1326.8241903620381</v>
      </c>
      <c r="AD77" s="28">
        <f t="shared" si="30"/>
        <v>2052.3936489312355</v>
      </c>
      <c r="AF77" s="13">
        <v>2000</v>
      </c>
      <c r="AG77" s="27">
        <f t="shared" si="31"/>
        <v>86.926109377797218</v>
      </c>
      <c r="AH77" s="27">
        <f t="shared" si="32"/>
        <v>-113.50322835330371</v>
      </c>
      <c r="AI77" s="27">
        <f t="shared" si="33"/>
        <v>93.413759278729685</v>
      </c>
      <c r="AJ77" s="27">
        <f t="shared" si="34"/>
        <v>324.8095836122975</v>
      </c>
      <c r="AK77" s="27">
        <f t="shared" si="35"/>
        <v>-123.61193260260234</v>
      </c>
      <c r="AL77" s="27">
        <f t="shared" si="36"/>
        <v>356.7298497555571</v>
      </c>
      <c r="AM77" s="27">
        <f t="shared" si="37"/>
        <v>924.97213567244762</v>
      </c>
      <c r="AN77" s="27">
        <f t="shared" si="38"/>
        <v>-188.86767922593162</v>
      </c>
      <c r="AO77" s="27">
        <f t="shared" si="39"/>
        <v>211.55472492258377</v>
      </c>
      <c r="AP77" s="27">
        <f t="shared" si="40"/>
        <v>-697.57456714884097</v>
      </c>
      <c r="AQ77" s="27">
        <f t="shared" si="41"/>
        <v>354.62955662055879</v>
      </c>
      <c r="AR77" s="27">
        <f t="shared" si="42"/>
        <v>6.993137066204099</v>
      </c>
      <c r="AS77" s="28">
        <f t="shared" si="43"/>
        <v>103.15572849813447</v>
      </c>
      <c r="AT77" s="27"/>
      <c r="AU77" s="13">
        <v>2000</v>
      </c>
      <c r="AV77" s="19">
        <f>'FY25 Aurora Prices for SecR'!AU76-'FY25 Aurora Prices for SecR'!AF76</f>
        <v>-0.54500000000000171</v>
      </c>
      <c r="AW77" s="19">
        <f>'FY25 Aurora Prices for SecR'!AV76-'FY25 Aurora Prices for SecR'!AG76</f>
        <v>1.1730000000000018</v>
      </c>
      <c r="AX77" s="19">
        <f>'FY25 Aurora Prices for SecR'!AW76-'FY25 Aurora Prices for SecR'!AH76</f>
        <v>8.100000000000307E-2</v>
      </c>
      <c r="AY77" s="19">
        <f>'FY25 Aurora Prices for SecR'!AX76-'FY25 Aurora Prices for SecR'!AI76</f>
        <v>-1.3719999999999999</v>
      </c>
      <c r="AZ77" s="19">
        <f>'FY25 Aurora Prices for SecR'!AY76-'FY25 Aurora Prices for SecR'!AJ76</f>
        <v>-2.1099999999999994</v>
      </c>
      <c r="BA77" s="19">
        <f>'FY25 Aurora Prices for SecR'!AZ76-'FY25 Aurora Prices for SecR'!AK76</f>
        <v>-0.33099999999999952</v>
      </c>
      <c r="BB77" s="19">
        <f>'FY25 Aurora Prices for SecR'!BA76-'FY25 Aurora Prices for SecR'!AL76</f>
        <v>1.3499999999999996</v>
      </c>
      <c r="BC77" s="19">
        <f>'FY25 Aurora Prices for SecR'!BB76-'FY25 Aurora Prices for SecR'!AM76</f>
        <v>0.3360000000000003</v>
      </c>
      <c r="BD77" s="19">
        <f>'FY25 Aurora Prices for SecR'!BC76-'FY25 Aurora Prices for SecR'!AN76</f>
        <v>-2.1439999999999984</v>
      </c>
      <c r="BE77" s="19">
        <f>'FY25 Aurora Prices for SecR'!BD76-'FY25 Aurora Prices for SecR'!AO76</f>
        <v>2.7480000000000011</v>
      </c>
      <c r="BF77" s="19">
        <f>'FY25 Aurora Prices for SecR'!BE76-'FY25 Aurora Prices for SecR'!AP76</f>
        <v>-1.2639999999999958</v>
      </c>
      <c r="BG77" s="20">
        <f>'FY25 Aurora Prices for SecR'!BF76-'FY25 Aurora Prices for SecR'!AQ76</f>
        <v>-1.6839999999999975</v>
      </c>
      <c r="BI77" s="13">
        <v>2000</v>
      </c>
      <c r="BJ77" s="32">
        <f t="shared" si="44"/>
        <v>-35246.798830509324</v>
      </c>
      <c r="BK77" s="32">
        <f t="shared" si="45"/>
        <v>-95993.425824924765</v>
      </c>
      <c r="BL77" s="32">
        <f t="shared" si="46"/>
        <v>5629.4867891735794</v>
      </c>
      <c r="BM77" s="32">
        <f t="shared" si="47"/>
        <v>-331555.22904475767</v>
      </c>
      <c r="BN77" s="32">
        <f t="shared" si="48"/>
        <v>175271.83147588186</v>
      </c>
      <c r="BO77" s="32">
        <f t="shared" si="49"/>
        <v>-87731.642139933305</v>
      </c>
      <c r="BP77" s="32">
        <f t="shared" si="50"/>
        <v>899072.9158736188</v>
      </c>
      <c r="BQ77" s="32">
        <f t="shared" si="51"/>
        <v>-47213.897923615332</v>
      </c>
      <c r="BR77" s="32">
        <f t="shared" si="52"/>
        <v>-326572.79776849388</v>
      </c>
      <c r="BS77" s="32">
        <f t="shared" si="53"/>
        <v>-1426199.5734306118</v>
      </c>
      <c r="BT77" s="32">
        <f t="shared" si="54"/>
        <v>-333499.30911887827</v>
      </c>
      <c r="BU77" s="32">
        <f t="shared" si="55"/>
        <v>-8479.0388300311333</v>
      </c>
      <c r="BV77" s="33">
        <f t="shared" si="56"/>
        <v>-1612517.4787730812</v>
      </c>
    </row>
    <row r="78" spans="2:74" x14ac:dyDescent="0.25">
      <c r="B78" s="13">
        <v>2001</v>
      </c>
      <c r="C78" s="27">
        <f>('FY24 Inventory_80WY v 30WY'!C78)*(1-$S$3)</f>
        <v>-155.70537983593627</v>
      </c>
      <c r="D78" s="27">
        <f>('FY24 Inventory_80WY v 30WY'!D78)*(1-$S$3)</f>
        <v>143.95377996184979</v>
      </c>
      <c r="E78" s="27">
        <f>('FY24 Inventory_80WY v 30WY'!E78)*(1-$S$3)</f>
        <v>-407.76270290544016</v>
      </c>
      <c r="F78" s="27">
        <f>('FY24 Inventory_80WY v 30WY'!F78)*(1-$S$3)</f>
        <v>-38.827249582250872</v>
      </c>
      <c r="G78" s="27">
        <f>('FY24 Inventory_80WY v 30WY'!G78)*(1-$S$3)</f>
        <v>624.91786431319701</v>
      </c>
      <c r="H78" s="27">
        <f>('FY24 Inventory_80WY v 30WY'!H78)*(1-$S$3)</f>
        <v>-195.16158208010864</v>
      </c>
      <c r="I78" s="27">
        <f>('FY24 Inventory_80WY v 30WY'!I78*(1-$S$3))*15/30+('FY24 Inventory_80WY v 30WY'!J78*(1-$S$3)*15/30)</f>
        <v>-893.79902948820768</v>
      </c>
      <c r="J78" s="27">
        <f>('FY24 Inventory_80WY v 30WY'!J78)*(1-$S$3)</f>
        <v>-1138.5654560062662</v>
      </c>
      <c r="K78" s="27">
        <f>('FY24 Inventory_80WY v 30WY'!K78)*(1-$S$3)</f>
        <v>405.06847302786781</v>
      </c>
      <c r="L78" s="27">
        <f>('FY24 Inventory_80WY v 30WY'!L78)*(1-$S$3)</f>
        <v>192.70107063818594</v>
      </c>
      <c r="M78" s="27">
        <f>('FY24 Inventory_80WY v 30WY'!M78)*(1-$S$3)</f>
        <v>10.663790572135085</v>
      </c>
      <c r="N78" s="27">
        <f>('FY24 Inventory_80WY v 30WY'!N78)*(1-$S$3)</f>
        <v>385.34494765653545</v>
      </c>
      <c r="O78" s="28">
        <f t="shared" si="29"/>
        <v>-95.845226418979436</v>
      </c>
      <c r="Q78" s="13">
        <v>2001</v>
      </c>
      <c r="R78" s="27">
        <f>('FY24 Inventory_80WY v 30WY'!T78)*(1-$S$3)</f>
        <v>-166.83405900876608</v>
      </c>
      <c r="S78" s="27">
        <f>('FY24 Inventory_80WY v 30WY'!U78)*(1-$S$3)</f>
        <v>146.06773567173917</v>
      </c>
      <c r="T78" s="27">
        <f>('FY24 Inventory_80WY v 30WY'!V78)*(1-$S$3)</f>
        <v>-602.15204326880394</v>
      </c>
      <c r="U78" s="27">
        <f>('FY24 Inventory_80WY v 30WY'!W78)*(1-$S$3)</f>
        <v>-541.63489661857898</v>
      </c>
      <c r="V78" s="27">
        <f>('FY24 Inventory_80WY v 30WY'!X78)*(1-$S$3)</f>
        <v>329.30765055329783</v>
      </c>
      <c r="W78" s="27">
        <f>('FY24 Inventory_80WY v 30WY'!Y78)*(1-$S$3)</f>
        <v>-600.14917868851842</v>
      </c>
      <c r="X78" s="27">
        <f>('FY24 Inventory_80WY v 30WY'!Z78)*(1-$S$3)</f>
        <v>-656.6639597388687</v>
      </c>
      <c r="Y78" s="27">
        <f>('FY24 Inventory_80WY v 30WY'!AA78)*(1-$S$3)</f>
        <v>-1274.594522760261</v>
      </c>
      <c r="Z78" s="27">
        <f>('FY24 Inventory_80WY v 30WY'!AB78)*(1-$S$3)</f>
        <v>321.82103880856613</v>
      </c>
      <c r="AA78" s="27">
        <f>('FY24 Inventory_80WY v 30WY'!AC78)*(1-$S$3)</f>
        <v>162.69935281491826</v>
      </c>
      <c r="AB78" s="27">
        <f>('FY24 Inventory_80WY v 30WY'!AD78)*(1-$S$3)</f>
        <v>-72.636248495270834</v>
      </c>
      <c r="AC78" s="27">
        <f>('FY24 Inventory_80WY v 30WY'!AE78)*(1-$S$3)</f>
        <v>312.0676446451061</v>
      </c>
      <c r="AD78" s="28">
        <f t="shared" si="30"/>
        <v>-227.40786057058472</v>
      </c>
      <c r="AF78" s="13">
        <v>2001</v>
      </c>
      <c r="AG78" s="27">
        <f t="shared" si="31"/>
        <v>11.128679172829806</v>
      </c>
      <c r="AH78" s="27">
        <f t="shared" si="32"/>
        <v>-2.1139557098893818</v>
      </c>
      <c r="AI78" s="27">
        <f t="shared" si="33"/>
        <v>194.38934036336377</v>
      </c>
      <c r="AJ78" s="27">
        <f t="shared" si="34"/>
        <v>502.80764703632809</v>
      </c>
      <c r="AK78" s="27">
        <f t="shared" si="35"/>
        <v>295.61021375989918</v>
      </c>
      <c r="AL78" s="27">
        <f t="shared" si="36"/>
        <v>404.98759660840977</v>
      </c>
      <c r="AM78" s="27">
        <f t="shared" si="37"/>
        <v>-237.13506974933898</v>
      </c>
      <c r="AN78" s="27">
        <f t="shared" si="38"/>
        <v>136.02906675399481</v>
      </c>
      <c r="AO78" s="27">
        <f t="shared" si="39"/>
        <v>83.247434219301681</v>
      </c>
      <c r="AP78" s="27">
        <f t="shared" si="40"/>
        <v>30.001717823267683</v>
      </c>
      <c r="AQ78" s="27">
        <f t="shared" si="41"/>
        <v>83.300039067405919</v>
      </c>
      <c r="AR78" s="27">
        <f t="shared" si="42"/>
        <v>73.277303011429353</v>
      </c>
      <c r="AS78" s="28">
        <f t="shared" si="43"/>
        <v>131.56263415160524</v>
      </c>
      <c r="AT78" s="27"/>
      <c r="AU78" s="13">
        <v>2001</v>
      </c>
      <c r="AV78" s="19">
        <f>'FY25 Aurora Prices for SecR'!AU77-'FY25 Aurora Prices for SecR'!AF77</f>
        <v>-3.3640000000000008</v>
      </c>
      <c r="AW78" s="19">
        <f>'FY25 Aurora Prices for SecR'!AV77-'FY25 Aurora Prices for SecR'!AG77</f>
        <v>-3.1639999999999944</v>
      </c>
      <c r="AX78" s="19">
        <f>'FY25 Aurora Prices for SecR'!AW77-'FY25 Aurora Prices for SecR'!AH77</f>
        <v>2.1840000000000046</v>
      </c>
      <c r="AY78" s="19">
        <f>'FY25 Aurora Prices for SecR'!AX77-'FY25 Aurora Prices for SecR'!AI77</f>
        <v>1.6789999999999949</v>
      </c>
      <c r="AZ78" s="19">
        <f>'FY25 Aurora Prices for SecR'!AY77-'FY25 Aurora Prices for SecR'!AJ77</f>
        <v>2.2370000000000019</v>
      </c>
      <c r="BA78" s="19">
        <f>'FY25 Aurora Prices for SecR'!AZ77-'FY25 Aurora Prices for SecR'!AK77</f>
        <v>-3.0000000000001137E-3</v>
      </c>
      <c r="BB78" s="19">
        <f>'FY25 Aurora Prices for SecR'!BA77-'FY25 Aurora Prices for SecR'!AL77</f>
        <v>4.3990000000000009</v>
      </c>
      <c r="BC78" s="19">
        <f>'FY25 Aurora Prices for SecR'!BB77-'FY25 Aurora Prices for SecR'!AM77</f>
        <v>1.5689999999999991</v>
      </c>
      <c r="BD78" s="19">
        <f>'FY25 Aurora Prices for SecR'!BC77-'FY25 Aurora Prices for SecR'!AN77</f>
        <v>2.708000000000002</v>
      </c>
      <c r="BE78" s="19">
        <f>'FY25 Aurora Prices for SecR'!BD77-'FY25 Aurora Prices for SecR'!AO77</f>
        <v>3.8629999999999995</v>
      </c>
      <c r="BF78" s="19">
        <f>'FY25 Aurora Prices for SecR'!BE77-'FY25 Aurora Prices for SecR'!AP77</f>
        <v>-1.1939999999999955</v>
      </c>
      <c r="BG78" s="20">
        <f>'FY25 Aurora Prices for SecR'!BF77-'FY25 Aurora Prices for SecR'!AQ77</f>
        <v>-0.56299999999999528</v>
      </c>
      <c r="BI78" s="13">
        <v>2001</v>
      </c>
      <c r="BJ78" s="32">
        <f t="shared" si="44"/>
        <v>-27853.036292625206</v>
      </c>
      <c r="BK78" s="32">
        <f t="shared" si="45"/>
        <v>4822.4487794508841</v>
      </c>
      <c r="BL78" s="32">
        <f t="shared" si="46"/>
        <v>315862.46159906901</v>
      </c>
      <c r="BM78" s="32">
        <f t="shared" si="47"/>
        <v>628095.24529425032</v>
      </c>
      <c r="BN78" s="32">
        <f t="shared" si="48"/>
        <v>444380.19237756141</v>
      </c>
      <c r="BO78" s="32">
        <f t="shared" si="49"/>
        <v>-902.71735284017961</v>
      </c>
      <c r="BP78" s="32">
        <f t="shared" si="50"/>
        <v>-751073.16371568653</v>
      </c>
      <c r="BQ78" s="32">
        <f t="shared" si="51"/>
        <v>158791.6266683412</v>
      </c>
      <c r="BR78" s="32">
        <f t="shared" si="52"/>
        <v>162312.51734342577</v>
      </c>
      <c r="BS78" s="32">
        <f t="shared" si="53"/>
        <v>86227.097147754583</v>
      </c>
      <c r="BT78" s="32">
        <f t="shared" si="54"/>
        <v>-73998.423504982828</v>
      </c>
      <c r="BU78" s="32">
        <f t="shared" si="55"/>
        <v>-29703.687548712755</v>
      </c>
      <c r="BV78" s="33">
        <f t="shared" si="56"/>
        <v>916960.56079500576</v>
      </c>
    </row>
    <row r="79" spans="2:74" x14ac:dyDescent="0.25">
      <c r="B79" s="13">
        <v>2002</v>
      </c>
      <c r="C79" s="27">
        <f>('FY24 Inventory_80WY v 30WY'!C79)*(1-$S$3)</f>
        <v>-595.13301745779279</v>
      </c>
      <c r="D79" s="27">
        <f>('FY24 Inventory_80WY v 30WY'!D79)*(1-$S$3)</f>
        <v>-143.4571098903742</v>
      </c>
      <c r="E79" s="27">
        <f>('FY24 Inventory_80WY v 30WY'!E79)*(1-$S$3)</f>
        <v>143.60364799075907</v>
      </c>
      <c r="F79" s="27">
        <f>('FY24 Inventory_80WY v 30WY'!F79)*(1-$S$3)</f>
        <v>-5.2903586264781639</v>
      </c>
      <c r="G79" s="27">
        <f>('FY24 Inventory_80WY v 30WY'!G79)*(1-$S$3)</f>
        <v>205.84708919381183</v>
      </c>
      <c r="H79" s="27">
        <f>('FY24 Inventory_80WY v 30WY'!H79)*(1-$S$3)</f>
        <v>475.25606981310875</v>
      </c>
      <c r="I79" s="27">
        <f>('FY24 Inventory_80WY v 30WY'!I79*(1-$S$3))*15/30+('FY24 Inventory_80WY v 30WY'!J79*(1-$S$3)*15/30)</f>
        <v>2040.3402113091925</v>
      </c>
      <c r="J79" s="27">
        <f>('FY24 Inventory_80WY v 30WY'!J79)*(1-$S$3)</f>
        <v>2707.6874933352415</v>
      </c>
      <c r="K79" s="27">
        <f>('FY24 Inventory_80WY v 30WY'!K79)*(1-$S$3)</f>
        <v>2377.8569265952833</v>
      </c>
      <c r="L79" s="27">
        <f>('FY24 Inventory_80WY v 30WY'!L79)*(1-$S$3)</f>
        <v>4093.1012892413046</v>
      </c>
      <c r="M79" s="27">
        <f>('FY24 Inventory_80WY v 30WY'!M79)*(1-$S$3)</f>
        <v>3348.7494672677121</v>
      </c>
      <c r="N79" s="27">
        <f>('FY24 Inventory_80WY v 30WY'!N79)*(1-$S$3)</f>
        <v>739.673413006901</v>
      </c>
      <c r="O79" s="28">
        <f t="shared" si="29"/>
        <v>1291.4453543855216</v>
      </c>
      <c r="Q79" s="13">
        <v>2002</v>
      </c>
      <c r="R79" s="27">
        <f>('FY24 Inventory_80WY v 30WY'!T79)*(1-$S$3)</f>
        <v>-633.03248540957497</v>
      </c>
      <c r="S79" s="27">
        <f>('FY24 Inventory_80WY v 30WY'!U79)*(1-$S$3)</f>
        <v>-139.08948966073464</v>
      </c>
      <c r="T79" s="27">
        <f>('FY24 Inventory_80WY v 30WY'!V79)*(1-$S$3)</f>
        <v>69.708714896653873</v>
      </c>
      <c r="U79" s="27">
        <f>('FY24 Inventory_80WY v 30WY'!W79)*(1-$S$3)</f>
        <v>-445.95694931680015</v>
      </c>
      <c r="V79" s="27">
        <f>('FY24 Inventory_80WY v 30WY'!X79)*(1-$S$3)</f>
        <v>-153.50880749660783</v>
      </c>
      <c r="W79" s="27">
        <f>('FY24 Inventory_80WY v 30WY'!Y79)*(1-$S$3)</f>
        <v>350.2816384307352</v>
      </c>
      <c r="X79" s="27">
        <f>('FY24 Inventory_80WY v 30WY'!Z79)*(1-$S$3)</f>
        <v>1163.3669020393643</v>
      </c>
      <c r="Y79" s="27">
        <f>('FY24 Inventory_80WY v 30WY'!AA79)*(1-$S$3)</f>
        <v>2701.4883417474834</v>
      </c>
      <c r="Z79" s="27">
        <f>('FY24 Inventory_80WY v 30WY'!AB79)*(1-$S$3)</f>
        <v>2447.4013466521769</v>
      </c>
      <c r="AA79" s="27">
        <f>('FY24 Inventory_80WY v 30WY'!AC79)*(1-$S$3)</f>
        <v>3654.5856522651929</v>
      </c>
      <c r="AB79" s="27">
        <f>('FY24 Inventory_80WY v 30WY'!AD79)*(1-$S$3)</f>
        <v>3232.1433043417801</v>
      </c>
      <c r="AC79" s="27">
        <f>('FY24 Inventory_80WY v 30WY'!AE79)*(1-$S$3)</f>
        <v>660.08553375951146</v>
      </c>
      <c r="AD79" s="28">
        <f t="shared" si="30"/>
        <v>1086.1371409198728</v>
      </c>
      <c r="AF79" s="13">
        <v>2002</v>
      </c>
      <c r="AG79" s="27">
        <f t="shared" si="31"/>
        <v>37.899467951782185</v>
      </c>
      <c r="AH79" s="27">
        <f t="shared" si="32"/>
        <v>-4.3676202296395559</v>
      </c>
      <c r="AI79" s="27">
        <f t="shared" si="33"/>
        <v>73.894933094105198</v>
      </c>
      <c r="AJ79" s="27">
        <f t="shared" si="34"/>
        <v>440.66659069032198</v>
      </c>
      <c r="AK79" s="27">
        <f t="shared" si="35"/>
        <v>359.35589669041963</v>
      </c>
      <c r="AL79" s="27">
        <f t="shared" si="36"/>
        <v>124.97443138237355</v>
      </c>
      <c r="AM79" s="27">
        <f t="shared" si="37"/>
        <v>876.97330926982818</v>
      </c>
      <c r="AN79" s="27">
        <f t="shared" si="38"/>
        <v>6.1991515877580241</v>
      </c>
      <c r="AO79" s="27">
        <f t="shared" si="39"/>
        <v>-69.544420056893614</v>
      </c>
      <c r="AP79" s="27">
        <f t="shared" si="40"/>
        <v>438.51563697611164</v>
      </c>
      <c r="AQ79" s="27">
        <f t="shared" si="41"/>
        <v>116.60616292593204</v>
      </c>
      <c r="AR79" s="27">
        <f t="shared" si="42"/>
        <v>79.587879247389537</v>
      </c>
      <c r="AS79" s="28">
        <f t="shared" si="43"/>
        <v>205.30821346564849</v>
      </c>
      <c r="AT79" s="27"/>
      <c r="AU79" s="13">
        <v>2002</v>
      </c>
      <c r="AV79" s="19">
        <f>'FY25 Aurora Prices for SecR'!AU78-'FY25 Aurora Prices for SecR'!AF78</f>
        <v>-1.740000000000002</v>
      </c>
      <c r="AW79" s="19">
        <f>'FY25 Aurora Prices for SecR'!AV78-'FY25 Aurora Prices for SecR'!AG78</f>
        <v>-1.0529999999999973</v>
      </c>
      <c r="AX79" s="19">
        <f>'FY25 Aurora Prices for SecR'!AW78-'FY25 Aurora Prices for SecR'!AH78</f>
        <v>0.30700000000000216</v>
      </c>
      <c r="AY79" s="19">
        <f>'FY25 Aurora Prices for SecR'!AX78-'FY25 Aurora Prices for SecR'!AI78</f>
        <v>-0.27600000000000335</v>
      </c>
      <c r="AZ79" s="19">
        <f>'FY25 Aurora Prices for SecR'!AY78-'FY25 Aurora Prices for SecR'!AJ78</f>
        <v>-1.1749999999999972</v>
      </c>
      <c r="BA79" s="19">
        <f>'FY25 Aurora Prices for SecR'!AZ78-'FY25 Aurora Prices for SecR'!AK78</f>
        <v>-0.53699999999999903</v>
      </c>
      <c r="BB79" s="19">
        <f>'FY25 Aurora Prices for SecR'!BA78-'FY25 Aurora Prices for SecR'!AL78</f>
        <v>-1.5459999999999994</v>
      </c>
      <c r="BC79" s="19">
        <f>'FY25 Aurora Prices for SecR'!BB78-'FY25 Aurora Prices for SecR'!AM78</f>
        <v>-2.738999999999999</v>
      </c>
      <c r="BD79" s="19">
        <f>'FY25 Aurora Prices for SecR'!BC78-'FY25 Aurora Prices for SecR'!AN78</f>
        <v>3.3310000000000004</v>
      </c>
      <c r="BE79" s="19">
        <f>'FY25 Aurora Prices for SecR'!BD78-'FY25 Aurora Prices for SecR'!AO78</f>
        <v>1.2800000000000011</v>
      </c>
      <c r="BF79" s="19">
        <f>'FY25 Aurora Prices for SecR'!BE78-'FY25 Aurora Prices for SecR'!AP78</f>
        <v>0.31900000000000261</v>
      </c>
      <c r="BG79" s="20">
        <f>'FY25 Aurora Prices for SecR'!BF78-'FY25 Aurora Prices for SecR'!AQ78</f>
        <v>2.66</v>
      </c>
      <c r="BI79" s="13">
        <v>2002</v>
      </c>
      <c r="BJ79" s="32">
        <f t="shared" si="44"/>
        <v>-49063.135231659202</v>
      </c>
      <c r="BK79" s="32">
        <f t="shared" si="45"/>
        <v>3315.9540574053276</v>
      </c>
      <c r="BL79" s="32">
        <f t="shared" si="46"/>
        <v>16878.193878158498</v>
      </c>
      <c r="BM79" s="32">
        <f t="shared" si="47"/>
        <v>-90488.240398714581</v>
      </c>
      <c r="BN79" s="32">
        <f t="shared" si="48"/>
        <v>-283747.41602675465</v>
      </c>
      <c r="BO79" s="32">
        <f t="shared" si="49"/>
        <v>-49863.67335168452</v>
      </c>
      <c r="BP79" s="32">
        <f t="shared" si="50"/>
        <v>-976176.53001443075</v>
      </c>
      <c r="BQ79" s="32">
        <f t="shared" si="51"/>
        <v>-12632.730291958702</v>
      </c>
      <c r="BR79" s="32">
        <f t="shared" si="52"/>
        <v>-166789.7735108491</v>
      </c>
      <c r="BS79" s="32">
        <f t="shared" si="53"/>
        <v>417607.21140509099</v>
      </c>
      <c r="BT79" s="32">
        <f t="shared" si="54"/>
        <v>27674.840284189231</v>
      </c>
      <c r="BU79" s="32">
        <f t="shared" si="55"/>
        <v>152426.70633460046</v>
      </c>
      <c r="BV79" s="33">
        <f t="shared" si="56"/>
        <v>-1010858.592866607</v>
      </c>
    </row>
    <row r="80" spans="2:74" x14ac:dyDescent="0.25">
      <c r="B80" s="13">
        <v>2003</v>
      </c>
      <c r="C80" s="27">
        <f>('FY24 Inventory_80WY v 30WY'!C80)*(1-$S$3)</f>
        <v>-187.37159380461469</v>
      </c>
      <c r="D80" s="27">
        <f>('FY24 Inventory_80WY v 30WY'!D80)*(1-$S$3)</f>
        <v>459.1153717058433</v>
      </c>
      <c r="E80" s="27">
        <f>('FY24 Inventory_80WY v 30WY'!E80)*(1-$S$3)</f>
        <v>-431.42132499635579</v>
      </c>
      <c r="F80" s="27">
        <f>('FY24 Inventory_80WY v 30WY'!F80)*(1-$S$3)</f>
        <v>40.848106798000806</v>
      </c>
      <c r="G80" s="27">
        <f>('FY24 Inventory_80WY v 30WY'!G80)*(1-$S$3)</f>
        <v>863.46458633097166</v>
      </c>
      <c r="H80" s="27">
        <f>('FY24 Inventory_80WY v 30WY'!H80)*(1-$S$3)</f>
        <v>2194.3380317196757</v>
      </c>
      <c r="I80" s="27">
        <f>('FY24 Inventory_80WY v 30WY'!I80*(1-$S$3))*15/30+('FY24 Inventory_80WY v 30WY'!J80*(1-$S$3)*15/30)</f>
        <v>1316.7812788315571</v>
      </c>
      <c r="J80" s="27">
        <f>('FY24 Inventory_80WY v 30WY'!J80)*(1-$S$3)</f>
        <v>1430.7278143324079</v>
      </c>
      <c r="K80" s="27">
        <f>('FY24 Inventory_80WY v 30WY'!K80)*(1-$S$3)</f>
        <v>1388.7480491442193</v>
      </c>
      <c r="L80" s="27">
        <f>('FY24 Inventory_80WY v 30WY'!L80)*(1-$S$3)</f>
        <v>3231.4916309969603</v>
      </c>
      <c r="M80" s="27">
        <f>('FY24 Inventory_80WY v 30WY'!M80)*(1-$S$3)</f>
        <v>309.51225722896669</v>
      </c>
      <c r="N80" s="27">
        <f>('FY24 Inventory_80WY v 30WY'!N80)*(1-$S$3)</f>
        <v>-276.12117697386572</v>
      </c>
      <c r="O80" s="28">
        <f t="shared" si="29"/>
        <v>862.99256368454485</v>
      </c>
      <c r="Q80" s="13">
        <v>2003</v>
      </c>
      <c r="R80" s="27">
        <f>('FY24 Inventory_80WY v 30WY'!T80)*(1-$S$3)</f>
        <v>-239.50465510050117</v>
      </c>
      <c r="S80" s="27">
        <f>('FY24 Inventory_80WY v 30WY'!U80)*(1-$S$3)</f>
        <v>494.93907450364384</v>
      </c>
      <c r="T80" s="27">
        <f>('FY24 Inventory_80WY v 30WY'!V80)*(1-$S$3)</f>
        <v>-604.81907955755685</v>
      </c>
      <c r="U80" s="27">
        <f>('FY24 Inventory_80WY v 30WY'!W80)*(1-$S$3)</f>
        <v>-149.62686644648045</v>
      </c>
      <c r="V80" s="27">
        <f>('FY24 Inventory_80WY v 30WY'!X80)*(1-$S$3)</f>
        <v>111.94410851326273</v>
      </c>
      <c r="W80" s="27">
        <f>('FY24 Inventory_80WY v 30WY'!Y80)*(1-$S$3)</f>
        <v>1953.5186845595899</v>
      </c>
      <c r="X80" s="27">
        <f>('FY24 Inventory_80WY v 30WY'!Z80)*(1-$S$3)</f>
        <v>1115.7429439722955</v>
      </c>
      <c r="Y80" s="27">
        <f>('FY24 Inventory_80WY v 30WY'!AA80)*(1-$S$3)</f>
        <v>1295.3530693928517</v>
      </c>
      <c r="Z80" s="27">
        <f>('FY24 Inventory_80WY v 30WY'!AB80)*(1-$S$3)</f>
        <v>1764.8510297261494</v>
      </c>
      <c r="AA80" s="27">
        <f>('FY24 Inventory_80WY v 30WY'!AC80)*(1-$S$3)</f>
        <v>2912.4416423840012</v>
      </c>
      <c r="AB80" s="27">
        <f>('FY24 Inventory_80WY v 30WY'!AD80)*(1-$S$3)</f>
        <v>344.34274689923888</v>
      </c>
      <c r="AC80" s="27">
        <f>('FY24 Inventory_80WY v 30WY'!AE80)*(1-$S$3)</f>
        <v>-456.99078576650146</v>
      </c>
      <c r="AD80" s="28">
        <f t="shared" si="30"/>
        <v>716.41863169064504</v>
      </c>
      <c r="AF80" s="13">
        <v>2003</v>
      </c>
      <c r="AG80" s="27">
        <f t="shared" si="31"/>
        <v>52.133061295886478</v>
      </c>
      <c r="AH80" s="27">
        <f t="shared" si="32"/>
        <v>-35.823702797800536</v>
      </c>
      <c r="AI80" s="27">
        <f t="shared" si="33"/>
        <v>173.39775456120105</v>
      </c>
      <c r="AJ80" s="27">
        <f t="shared" si="34"/>
        <v>190.47497324448125</v>
      </c>
      <c r="AK80" s="27">
        <f t="shared" si="35"/>
        <v>751.52047781770898</v>
      </c>
      <c r="AL80" s="27">
        <f t="shared" si="36"/>
        <v>240.81934716008573</v>
      </c>
      <c r="AM80" s="27">
        <f t="shared" si="37"/>
        <v>201.03833485926157</v>
      </c>
      <c r="AN80" s="27">
        <f t="shared" si="38"/>
        <v>135.37474493955619</v>
      </c>
      <c r="AO80" s="27">
        <f t="shared" si="39"/>
        <v>-376.10298058193007</v>
      </c>
      <c r="AP80" s="27">
        <f t="shared" si="40"/>
        <v>319.04998861295917</v>
      </c>
      <c r="AQ80" s="27">
        <f t="shared" si="41"/>
        <v>-34.830489670272186</v>
      </c>
      <c r="AR80" s="27">
        <f t="shared" si="42"/>
        <v>180.86960879263574</v>
      </c>
      <c r="AS80" s="28">
        <f t="shared" si="43"/>
        <v>146.57393199389983</v>
      </c>
      <c r="AT80" s="27"/>
      <c r="AU80" s="13">
        <v>2003</v>
      </c>
      <c r="AV80" s="19">
        <f>'FY25 Aurora Prices for SecR'!AU79-'FY25 Aurora Prices for SecR'!AF79</f>
        <v>0.24399999999999977</v>
      </c>
      <c r="AW80" s="19">
        <f>'FY25 Aurora Prices for SecR'!AV79-'FY25 Aurora Prices for SecR'!AG79</f>
        <v>-1.1469999999999985</v>
      </c>
      <c r="AX80" s="19">
        <f>'FY25 Aurora Prices for SecR'!AW79-'FY25 Aurora Prices for SecR'!AH79</f>
        <v>-2.5100000000000051</v>
      </c>
      <c r="AY80" s="19">
        <f>'FY25 Aurora Prices for SecR'!AX79-'FY25 Aurora Prices for SecR'!AI79</f>
        <v>0.70600000000000307</v>
      </c>
      <c r="AZ80" s="19">
        <f>'FY25 Aurora Prices for SecR'!AY79-'FY25 Aurora Prices for SecR'!AJ79</f>
        <v>1.2249999999999943</v>
      </c>
      <c r="BA80" s="19">
        <f>'FY25 Aurora Prices for SecR'!AZ79-'FY25 Aurora Prices for SecR'!AK79</f>
        <v>-0.16999999999999815</v>
      </c>
      <c r="BB80" s="19">
        <f>'FY25 Aurora Prices for SecR'!BA79-'FY25 Aurora Prices for SecR'!AL79</f>
        <v>1.0640000000000001</v>
      </c>
      <c r="BC80" s="19">
        <f>'FY25 Aurora Prices for SecR'!BB79-'FY25 Aurora Prices for SecR'!AM79</f>
        <v>-2.1720000000000006</v>
      </c>
      <c r="BD80" s="19">
        <f>'FY25 Aurora Prices for SecR'!BC79-'FY25 Aurora Prices for SecR'!AN79</f>
        <v>1.7639999999999993</v>
      </c>
      <c r="BE80" s="19">
        <f>'FY25 Aurora Prices for SecR'!BD79-'FY25 Aurora Prices for SecR'!AO79</f>
        <v>-1.3539999999999992</v>
      </c>
      <c r="BF80" s="19">
        <f>'FY25 Aurora Prices for SecR'!BE79-'FY25 Aurora Prices for SecR'!AP79</f>
        <v>-0.13700000000000045</v>
      </c>
      <c r="BG80" s="20">
        <f>'FY25 Aurora Prices for SecR'!BF79-'FY25 Aurora Prices for SecR'!AQ79</f>
        <v>0.37800000000000011</v>
      </c>
      <c r="BI80" s="13">
        <v>2003</v>
      </c>
      <c r="BJ80" s="32">
        <f t="shared" si="44"/>
        <v>9464.0274154100389</v>
      </c>
      <c r="BK80" s="32">
        <f t="shared" si="45"/>
        <v>29625.736505644632</v>
      </c>
      <c r="BL80" s="32">
        <f t="shared" si="46"/>
        <v>-323809.90277776995</v>
      </c>
      <c r="BM80" s="32">
        <f t="shared" si="47"/>
        <v>100049.64634628964</v>
      </c>
      <c r="BN80" s="32">
        <f t="shared" si="48"/>
        <v>618651.65733953519</v>
      </c>
      <c r="BO80" s="32">
        <f t="shared" si="49"/>
        <v>-30417.891739790095</v>
      </c>
      <c r="BP80" s="32">
        <f t="shared" si="50"/>
        <v>154011.4475689831</v>
      </c>
      <c r="BQ80" s="32">
        <f t="shared" si="51"/>
        <v>-218761.25583048482</v>
      </c>
      <c r="BR80" s="32">
        <f t="shared" si="52"/>
        <v>-477680.87357749761</v>
      </c>
      <c r="BS80" s="32">
        <f t="shared" si="53"/>
        <v>-321403.30132896814</v>
      </c>
      <c r="BT80" s="32">
        <f t="shared" si="54"/>
        <v>3550.2021511115149</v>
      </c>
      <c r="BU80" s="32">
        <f t="shared" si="55"/>
        <v>49225.472729003755</v>
      </c>
      <c r="BV80" s="33">
        <f t="shared" si="56"/>
        <v>-407495.03519853274</v>
      </c>
    </row>
    <row r="81" spans="2:77" x14ac:dyDescent="0.25">
      <c r="B81" s="13">
        <v>2004</v>
      </c>
      <c r="C81" s="27">
        <f>('FY24 Inventory_80WY v 30WY'!C81)*(1-$S$3)</f>
        <v>-378.99236838611552</v>
      </c>
      <c r="D81" s="27">
        <f>('FY24 Inventory_80WY v 30WY'!D81)*(1-$S$3)</f>
        <v>782.88127930348367</v>
      </c>
      <c r="E81" s="27">
        <f>('FY24 Inventory_80WY v 30WY'!E81)*(1-$S$3)</f>
        <v>749.08353157571798</v>
      </c>
      <c r="F81" s="27">
        <f>('FY24 Inventory_80WY v 30WY'!F81)*(1-$S$3)</f>
        <v>902.59625334589373</v>
      </c>
      <c r="G81" s="27">
        <f>('FY24 Inventory_80WY v 30WY'!G81)*(1-$S$3)</f>
        <v>906.53419345895031</v>
      </c>
      <c r="H81" s="27">
        <f>('FY24 Inventory_80WY v 30WY'!H81)*(1-$S$3)</f>
        <v>444.54936584796366</v>
      </c>
      <c r="I81" s="27">
        <f>('FY24 Inventory_80WY v 30WY'!I81*(1-$S$3))*15/30+('FY24 Inventory_80WY v 30WY'!J81*(1-$S$3)*15/30)</f>
        <v>774.55860376213695</v>
      </c>
      <c r="J81" s="27">
        <f>('FY24 Inventory_80WY v 30WY'!J81)*(1-$S$3)</f>
        <v>727.48542019676893</v>
      </c>
      <c r="K81" s="27">
        <f>('FY24 Inventory_80WY v 30WY'!K81)*(1-$S$3)</f>
        <v>1277.0352778128411</v>
      </c>
      <c r="L81" s="27">
        <f>('FY24 Inventory_80WY v 30WY'!L81)*(1-$S$3)</f>
        <v>2149.8111800409538</v>
      </c>
      <c r="M81" s="27">
        <f>('FY24 Inventory_80WY v 30WY'!M81)*(1-$S$3)</f>
        <v>474.70501179052422</v>
      </c>
      <c r="N81" s="27">
        <f>('FY24 Inventory_80WY v 30WY'!N81)*(1-$S$3)</f>
        <v>-331.43696523193108</v>
      </c>
      <c r="O81" s="28">
        <f t="shared" si="29"/>
        <v>705.84819363306872</v>
      </c>
      <c r="Q81" s="13">
        <v>2004</v>
      </c>
      <c r="R81" s="27">
        <f>('FY24 Inventory_80WY v 30WY'!T81)*(1-$S$3)</f>
        <v>-418.11787846842503</v>
      </c>
      <c r="S81" s="27">
        <f>('FY24 Inventory_80WY v 30WY'!U81)*(1-$S$3)</f>
        <v>764.4859423941723</v>
      </c>
      <c r="T81" s="27">
        <f>('FY24 Inventory_80WY v 30WY'!V81)*(1-$S$3)</f>
        <v>647.4069430522303</v>
      </c>
      <c r="U81" s="27">
        <f>('FY24 Inventory_80WY v 30WY'!W81)*(1-$S$3)</f>
        <v>596.98424917301918</v>
      </c>
      <c r="V81" s="27">
        <f>('FY24 Inventory_80WY v 30WY'!X81)*(1-$S$3)</f>
        <v>742.46358655614404</v>
      </c>
      <c r="W81" s="27">
        <f>('FY24 Inventory_80WY v 30WY'!Y81)*(1-$S$3)</f>
        <v>242.45521356931252</v>
      </c>
      <c r="X81" s="27">
        <f>('FY24 Inventory_80WY v 30WY'!Z81)*(1-$S$3)</f>
        <v>610.15811844341818</v>
      </c>
      <c r="Y81" s="27">
        <f>('FY24 Inventory_80WY v 30WY'!AA81)*(1-$S$3)</f>
        <v>217.15409834156009</v>
      </c>
      <c r="Z81" s="27">
        <f>('FY24 Inventory_80WY v 30WY'!AB81)*(1-$S$3)</f>
        <v>1426.2158296062541</v>
      </c>
      <c r="AA81" s="27">
        <f>('FY24 Inventory_80WY v 30WY'!AC81)*(1-$S$3)</f>
        <v>1981.7703610773845</v>
      </c>
      <c r="AB81" s="27">
        <f>('FY24 Inventory_80WY v 30WY'!AD81)*(1-$S$3)</f>
        <v>326.24389088563186</v>
      </c>
      <c r="AC81" s="27">
        <f>('FY24 Inventory_80WY v 30WY'!AE81)*(1-$S$3)</f>
        <v>-381.47309692799314</v>
      </c>
      <c r="AD81" s="28">
        <f t="shared" si="30"/>
        <v>561.10448963278736</v>
      </c>
      <c r="AF81" s="13">
        <v>2004</v>
      </c>
      <c r="AG81" s="27">
        <f t="shared" si="31"/>
        <v>39.125510082309518</v>
      </c>
      <c r="AH81" s="27">
        <f t="shared" si="32"/>
        <v>18.395336909311368</v>
      </c>
      <c r="AI81" s="27">
        <f t="shared" si="33"/>
        <v>101.67658852348768</v>
      </c>
      <c r="AJ81" s="27">
        <f t="shared" si="34"/>
        <v>305.61200417287455</v>
      </c>
      <c r="AK81" s="27">
        <f t="shared" si="35"/>
        <v>164.07060690280628</v>
      </c>
      <c r="AL81" s="27">
        <f t="shared" si="36"/>
        <v>202.09415227865114</v>
      </c>
      <c r="AM81" s="27">
        <f t="shared" si="37"/>
        <v>164.40048531871878</v>
      </c>
      <c r="AN81" s="27">
        <f t="shared" si="38"/>
        <v>510.33132185520884</v>
      </c>
      <c r="AO81" s="27">
        <f t="shared" si="39"/>
        <v>-149.18055179341309</v>
      </c>
      <c r="AP81" s="27">
        <f t="shared" si="40"/>
        <v>168.04081896356934</v>
      </c>
      <c r="AQ81" s="27">
        <f t="shared" si="41"/>
        <v>148.46112090489237</v>
      </c>
      <c r="AR81" s="27">
        <f t="shared" si="42"/>
        <v>50.036131696062057</v>
      </c>
      <c r="AS81" s="28">
        <f t="shared" si="43"/>
        <v>144.74370400028138</v>
      </c>
      <c r="AT81" s="27"/>
      <c r="AU81" s="13">
        <v>2004</v>
      </c>
      <c r="AV81" s="19">
        <f>'FY25 Aurora Prices for SecR'!AU80-'FY25 Aurora Prices for SecR'!AF80</f>
        <v>-1.8030000000000008</v>
      </c>
      <c r="AW81" s="19">
        <f>'FY25 Aurora Prices for SecR'!AV80-'FY25 Aurora Prices for SecR'!AG80</f>
        <v>0.3089999999999975</v>
      </c>
      <c r="AX81" s="19">
        <f>'FY25 Aurora Prices for SecR'!AW80-'FY25 Aurora Prices for SecR'!AH80</f>
        <v>0.90399999999999636</v>
      </c>
      <c r="AY81" s="19">
        <f>'FY25 Aurora Prices for SecR'!AX80-'FY25 Aurora Prices for SecR'!AI80</f>
        <v>-2.1980000000000004</v>
      </c>
      <c r="AZ81" s="19">
        <f>'FY25 Aurora Prices for SecR'!AY80-'FY25 Aurora Prices for SecR'!AJ80</f>
        <v>-1.5870000000000033</v>
      </c>
      <c r="BA81" s="19">
        <f>'FY25 Aurora Prices for SecR'!AZ80-'FY25 Aurora Prices for SecR'!AK80</f>
        <v>-2.3250000000000028</v>
      </c>
      <c r="BB81" s="19">
        <f>'FY25 Aurora Prices for SecR'!BA80-'FY25 Aurora Prices for SecR'!AL80</f>
        <v>-1.4619999999999997</v>
      </c>
      <c r="BC81" s="19">
        <f>'FY25 Aurora Prices for SecR'!BB80-'FY25 Aurora Prices for SecR'!AM80</f>
        <v>-3.4869999999999983</v>
      </c>
      <c r="BD81" s="19">
        <f>'FY25 Aurora Prices for SecR'!BC80-'FY25 Aurora Prices for SecR'!AN80</f>
        <v>-0.88799999999999812</v>
      </c>
      <c r="BE81" s="19">
        <f>'FY25 Aurora Prices for SecR'!BD80-'FY25 Aurora Prices for SecR'!AO80</f>
        <v>-2.8109999999999999</v>
      </c>
      <c r="BF81" s="19">
        <f>'FY25 Aurora Prices for SecR'!BE80-'FY25 Aurora Prices for SecR'!AP80</f>
        <v>-7.0019999999999953</v>
      </c>
      <c r="BG81" s="20">
        <f>'FY25 Aurora Prices for SecR'!BF80-'FY25 Aurora Prices for SecR'!AQ80</f>
        <v>-5.1439999999999948</v>
      </c>
      <c r="BI81" s="13">
        <v>2004</v>
      </c>
      <c r="BJ81" s="32">
        <f t="shared" si="44"/>
        <v>-52484.211240732642</v>
      </c>
      <c r="BK81" s="32">
        <f t="shared" si="45"/>
        <v>4098.2787146885366</v>
      </c>
      <c r="BL81" s="32">
        <f t="shared" si="46"/>
        <v>68385.233202772972</v>
      </c>
      <c r="BM81" s="32">
        <f t="shared" si="47"/>
        <v>-499770.9777679519</v>
      </c>
      <c r="BN81" s="32">
        <f t="shared" si="48"/>
        <v>-174975.39571999476</v>
      </c>
      <c r="BO81" s="32">
        <f t="shared" si="49"/>
        <v>-349112.59570756333</v>
      </c>
      <c r="BP81" s="32">
        <f t="shared" si="50"/>
        <v>-173054.5268658961</v>
      </c>
      <c r="BQ81" s="32">
        <f t="shared" si="51"/>
        <v>-1323966.8375659795</v>
      </c>
      <c r="BR81" s="32">
        <f t="shared" si="52"/>
        <v>95380.077594636401</v>
      </c>
      <c r="BS81" s="32">
        <f t="shared" si="53"/>
        <v>-351437.88012730551</v>
      </c>
      <c r="BT81" s="32">
        <f t="shared" si="54"/>
        <v>-773406.42782058544</v>
      </c>
      <c r="BU81" s="32">
        <f t="shared" si="55"/>
        <v>-185317.82024007093</v>
      </c>
      <c r="BV81" s="33">
        <f t="shared" si="56"/>
        <v>-3715663.0835439824</v>
      </c>
    </row>
    <row r="82" spans="2:77" x14ac:dyDescent="0.25">
      <c r="B82" s="13">
        <v>2005</v>
      </c>
      <c r="C82" s="27">
        <f>('FY24 Inventory_80WY v 30WY'!C82)*(1-$S$3)</f>
        <v>486.16360305098021</v>
      </c>
      <c r="D82" s="27">
        <f>('FY24 Inventory_80WY v 30WY'!D82)*(1-$S$3)</f>
        <v>887.20393245016317</v>
      </c>
      <c r="E82" s="27">
        <f>('FY24 Inventory_80WY v 30WY'!E82)*(1-$S$3)</f>
        <v>1405.4274611331164</v>
      </c>
      <c r="F82" s="27">
        <f>('FY24 Inventory_80WY v 30WY'!F82)*(1-$S$3)</f>
        <v>1637.1476249329673</v>
      </c>
      <c r="G82" s="27">
        <f>('FY24 Inventory_80WY v 30WY'!G82)*(1-$S$3)</f>
        <v>2922.7103871156601</v>
      </c>
      <c r="H82" s="27">
        <f>('FY24 Inventory_80WY v 30WY'!H82)*(1-$S$3)</f>
        <v>674.88699810140236</v>
      </c>
      <c r="I82" s="27">
        <f>('FY24 Inventory_80WY v 30WY'!I82*(1-$S$3))*15/30+('FY24 Inventory_80WY v 30WY'!J82*(1-$S$3)*15/30)</f>
        <v>-288.73223207141382</v>
      </c>
      <c r="J82" s="27">
        <f>('FY24 Inventory_80WY v 30WY'!J82)*(1-$S$3)</f>
        <v>-341.71095133863156</v>
      </c>
      <c r="K82" s="27">
        <f>('FY24 Inventory_80WY v 30WY'!K82)*(1-$S$3)</f>
        <v>1347.2187849427501</v>
      </c>
      <c r="L82" s="27">
        <f>('FY24 Inventory_80WY v 30WY'!L82)*(1-$S$3)</f>
        <v>1892.81359682989</v>
      </c>
      <c r="M82" s="27">
        <f>('FY24 Inventory_80WY v 30WY'!M82)*(1-$S$3)</f>
        <v>1228.7064539529108</v>
      </c>
      <c r="N82" s="27">
        <f>('FY24 Inventory_80WY v 30WY'!N82)*(1-$S$3)</f>
        <v>416.18865977159658</v>
      </c>
      <c r="O82" s="28">
        <f t="shared" si="29"/>
        <v>1011.472849636998</v>
      </c>
      <c r="Q82" s="13">
        <v>2005</v>
      </c>
      <c r="R82" s="27">
        <f>('FY24 Inventory_80WY v 30WY'!T82)*(1-$S$3)</f>
        <v>380.08011642884225</v>
      </c>
      <c r="S82" s="27">
        <f>('FY24 Inventory_80WY v 30WY'!U82)*(1-$S$3)</f>
        <v>920.38788428220039</v>
      </c>
      <c r="T82" s="27">
        <f>('FY24 Inventory_80WY v 30WY'!V82)*(1-$S$3)</f>
        <v>1333.4034266589958</v>
      </c>
      <c r="U82" s="27">
        <f>('FY24 Inventory_80WY v 30WY'!W82)*(1-$S$3)</f>
        <v>1428.0315617171855</v>
      </c>
      <c r="V82" s="27">
        <f>('FY24 Inventory_80WY v 30WY'!X82)*(1-$S$3)</f>
        <v>2606.8746957299754</v>
      </c>
      <c r="W82" s="27">
        <f>('FY24 Inventory_80WY v 30WY'!Y82)*(1-$S$3)</f>
        <v>438.42311892884373</v>
      </c>
      <c r="X82" s="27">
        <f>('FY24 Inventory_80WY v 30WY'!Z82)*(1-$S$3)</f>
        <v>-371.56055435538713</v>
      </c>
      <c r="Y82" s="27">
        <f>('FY24 Inventory_80WY v 30WY'!AA82)*(1-$S$3)</f>
        <v>-637.67746457363683</v>
      </c>
      <c r="Z82" s="27">
        <f>('FY24 Inventory_80WY v 30WY'!AB82)*(1-$S$3)</f>
        <v>1140.5046053734679</v>
      </c>
      <c r="AA82" s="27">
        <f>('FY24 Inventory_80WY v 30WY'!AC82)*(1-$S$3)</f>
        <v>1886.8840518737768</v>
      </c>
      <c r="AB82" s="27">
        <f>('FY24 Inventory_80WY v 30WY'!AD82)*(1-$S$3)</f>
        <v>1300.8114133526224</v>
      </c>
      <c r="AC82" s="27">
        <f>('FY24 Inventory_80WY v 30WY'!AE82)*(1-$S$3)</f>
        <v>286.40539331936236</v>
      </c>
      <c r="AD82" s="28">
        <f t="shared" si="30"/>
        <v>883.05023605544443</v>
      </c>
      <c r="AF82" s="13">
        <v>2005</v>
      </c>
      <c r="AG82" s="27">
        <f t="shared" si="31"/>
        <v>106.08348662213797</v>
      </c>
      <c r="AH82" s="27">
        <f t="shared" si="32"/>
        <v>-33.183951832037224</v>
      </c>
      <c r="AI82" s="27">
        <f t="shared" si="33"/>
        <v>72.024034474120526</v>
      </c>
      <c r="AJ82" s="27">
        <f t="shared" si="34"/>
        <v>209.11606321578188</v>
      </c>
      <c r="AK82" s="27">
        <f t="shared" si="35"/>
        <v>315.83569138568464</v>
      </c>
      <c r="AL82" s="27">
        <f t="shared" si="36"/>
        <v>236.46387917255862</v>
      </c>
      <c r="AM82" s="27">
        <f t="shared" si="37"/>
        <v>82.828322283973307</v>
      </c>
      <c r="AN82" s="27">
        <f t="shared" si="38"/>
        <v>295.96651323500527</v>
      </c>
      <c r="AO82" s="27">
        <f t="shared" si="39"/>
        <v>206.71417956928212</v>
      </c>
      <c r="AP82" s="27">
        <f t="shared" si="40"/>
        <v>5.9295449561132045</v>
      </c>
      <c r="AQ82" s="27">
        <f t="shared" si="41"/>
        <v>-72.104959399711561</v>
      </c>
      <c r="AR82" s="27">
        <f t="shared" si="42"/>
        <v>129.78326645223422</v>
      </c>
      <c r="AS82" s="28">
        <f t="shared" si="43"/>
        <v>128.42261358155361</v>
      </c>
      <c r="AT82" s="27"/>
      <c r="AU82" s="13">
        <v>2005</v>
      </c>
      <c r="AV82" s="19">
        <f>'FY25 Aurora Prices for SecR'!AU81-'FY25 Aurora Prices for SecR'!AF81</f>
        <v>1.2809999999999988</v>
      </c>
      <c r="AW82" s="19">
        <f>'FY25 Aurora Prices for SecR'!AV81-'FY25 Aurora Prices for SecR'!AG81</f>
        <v>0.13999999999999702</v>
      </c>
      <c r="AX82" s="19">
        <f>'FY25 Aurora Prices for SecR'!AW81-'FY25 Aurora Prices for SecR'!AH81</f>
        <v>-0.53299999999999415</v>
      </c>
      <c r="AY82" s="19">
        <f>'FY25 Aurora Prices for SecR'!AX81-'FY25 Aurora Prices for SecR'!AI81</f>
        <v>1.4510000000000005</v>
      </c>
      <c r="AZ82" s="19">
        <f>'FY25 Aurora Prices for SecR'!AY81-'FY25 Aurora Prices for SecR'!AJ81</f>
        <v>1.088000000000001</v>
      </c>
      <c r="BA82" s="19">
        <f>'FY25 Aurora Prices for SecR'!AZ81-'FY25 Aurora Prices for SecR'!AK81</f>
        <v>0.742999999999995</v>
      </c>
      <c r="BB82" s="19">
        <f>'FY25 Aurora Prices for SecR'!BA81-'FY25 Aurora Prices for SecR'!AL81</f>
        <v>-1.4510000000000005</v>
      </c>
      <c r="BC82" s="19">
        <f>'FY25 Aurora Prices for SecR'!BB81-'FY25 Aurora Prices for SecR'!AM81</f>
        <v>-2.8689999999999998</v>
      </c>
      <c r="BD82" s="19">
        <f>'FY25 Aurora Prices for SecR'!BC81-'FY25 Aurora Prices for SecR'!AN81</f>
        <v>-1.3830000000000027</v>
      </c>
      <c r="BE82" s="19">
        <f>'FY25 Aurora Prices for SecR'!BD81-'FY25 Aurora Prices for SecR'!AO81</f>
        <v>-0.86299999999999955</v>
      </c>
      <c r="BF82" s="19">
        <f>'FY25 Aurora Prices for SecR'!BE81-'FY25 Aurora Prices for SecR'!AP81</f>
        <v>-2.1189999999999998</v>
      </c>
      <c r="BG82" s="20">
        <f>'FY25 Aurora Prices for SecR'!BF81-'FY25 Aurora Prices for SecR'!AQ81</f>
        <v>-0.96300000000000097</v>
      </c>
      <c r="BI82" s="13">
        <v>2005</v>
      </c>
      <c r="BJ82" s="32">
        <f t="shared" si="44"/>
        <v>101104.3520940412</v>
      </c>
      <c r="BK82" s="32">
        <f t="shared" si="45"/>
        <v>-3349.5880979257659</v>
      </c>
      <c r="BL82" s="32">
        <f t="shared" si="46"/>
        <v>-28561.274918781128</v>
      </c>
      <c r="BM82" s="32">
        <f t="shared" si="47"/>
        <v>225749.99134821811</v>
      </c>
      <c r="BN82" s="32">
        <f t="shared" si="48"/>
        <v>230918.84405696412</v>
      </c>
      <c r="BO82" s="32">
        <f t="shared" si="49"/>
        <v>130539.64803333094</v>
      </c>
      <c r="BP82" s="32">
        <f t="shared" si="50"/>
        <v>-86532.404856512614</v>
      </c>
      <c r="BQ82" s="32">
        <f t="shared" si="51"/>
        <v>-631751.17729459517</v>
      </c>
      <c r="BR82" s="32">
        <f t="shared" si="52"/>
        <v>-205837.71144790875</v>
      </c>
      <c r="BS82" s="32">
        <f t="shared" si="53"/>
        <v>-3807.1947890615156</v>
      </c>
      <c r="BT82" s="32">
        <f t="shared" si="54"/>
        <v>113676.06427218365</v>
      </c>
      <c r="BU82" s="32">
        <f t="shared" si="55"/>
        <v>-89986.525627321214</v>
      </c>
      <c r="BV82" s="33">
        <f t="shared" si="56"/>
        <v>-247836.97722736828</v>
      </c>
    </row>
    <row r="83" spans="2:77" x14ac:dyDescent="0.25">
      <c r="B83" s="13">
        <v>2006</v>
      </c>
      <c r="C83" s="27">
        <f>('FY24 Inventory_80WY v 30WY'!C83)*(1-$S$3)</f>
        <v>-513.05793988526091</v>
      </c>
      <c r="D83" s="27">
        <f>('FY24 Inventory_80WY v 30WY'!D83)*(1-$S$3)</f>
        <v>930.93053798848587</v>
      </c>
      <c r="E83" s="27">
        <f>('FY24 Inventory_80WY v 30WY'!E83)*(1-$S$3)</f>
        <v>719.49912650654062</v>
      </c>
      <c r="F83" s="27">
        <f>('FY24 Inventory_80WY v 30WY'!F83)*(1-$S$3)</f>
        <v>3225.2151304639519</v>
      </c>
      <c r="G83" s="27">
        <f>('FY24 Inventory_80WY v 30WY'!G83)*(1-$S$3)</f>
        <v>4693.0326387525947</v>
      </c>
      <c r="H83" s="27">
        <f>('FY24 Inventory_80WY v 30WY'!H83)*(1-$S$3)</f>
        <v>1874.0457622900483</v>
      </c>
      <c r="I83" s="27">
        <f>('FY24 Inventory_80WY v 30WY'!I83*(1-$S$3))*15/30+('FY24 Inventory_80WY v 30WY'!J83*(1-$S$3)*15/30)</f>
        <v>3297.2244919588966</v>
      </c>
      <c r="J83" s="27">
        <f>('FY24 Inventory_80WY v 30WY'!J83)*(1-$S$3)</f>
        <v>2791.9306599357042</v>
      </c>
      <c r="K83" s="27">
        <f>('FY24 Inventory_80WY v 30WY'!K83)*(1-$S$3)</f>
        <v>4218.0103426404448</v>
      </c>
      <c r="L83" s="27">
        <f>('FY24 Inventory_80WY v 30WY'!L83)*(1-$S$3)</f>
        <v>3860.1706365547598</v>
      </c>
      <c r="M83" s="27">
        <f>('FY24 Inventory_80WY v 30WY'!M83)*(1-$S$3)</f>
        <v>1596.852940282972</v>
      </c>
      <c r="N83" s="27">
        <f>('FY24 Inventory_80WY v 30WY'!N83)*(1-$S$3)</f>
        <v>255.79737492092934</v>
      </c>
      <c r="O83" s="28">
        <f t="shared" si="29"/>
        <v>2226.3530017623734</v>
      </c>
      <c r="Q83" s="13">
        <v>2006</v>
      </c>
      <c r="R83" s="27">
        <f>('FY24 Inventory_80WY v 30WY'!T83)*(1-$S$3)</f>
        <v>-552.81740119041899</v>
      </c>
      <c r="S83" s="27">
        <f>('FY24 Inventory_80WY v 30WY'!U83)*(1-$S$3)</f>
        <v>889.06144806154373</v>
      </c>
      <c r="T83" s="27">
        <f>('FY24 Inventory_80WY v 30WY'!V83)*(1-$S$3)</f>
        <v>705.65432828910912</v>
      </c>
      <c r="U83" s="27">
        <f>('FY24 Inventory_80WY v 30WY'!W83)*(1-$S$3)</f>
        <v>2928.0822213886854</v>
      </c>
      <c r="V83" s="27">
        <f>('FY24 Inventory_80WY v 30WY'!X83)*(1-$S$3)</f>
        <v>4453.6097210891367</v>
      </c>
      <c r="W83" s="27">
        <f>('FY24 Inventory_80WY v 30WY'!Y83)*(1-$S$3)</f>
        <v>1522.3282806080981</v>
      </c>
      <c r="X83" s="27">
        <f>('FY24 Inventory_80WY v 30WY'!Z83)*(1-$S$3)</f>
        <v>3758.4065984755903</v>
      </c>
      <c r="Y83" s="27">
        <f>('FY24 Inventory_80WY v 30WY'!AA83)*(1-$S$3)</f>
        <v>2636.1354290790773</v>
      </c>
      <c r="Z83" s="27">
        <f>('FY24 Inventory_80WY v 30WY'!AB83)*(1-$S$3)</f>
        <v>3596.1885862839645</v>
      </c>
      <c r="AA83" s="27">
        <f>('FY24 Inventory_80WY v 30WY'!AC83)*(1-$S$3)</f>
        <v>4129.9384213425083</v>
      </c>
      <c r="AB83" s="27">
        <f>('FY24 Inventory_80WY v 30WY'!AD83)*(1-$S$3)</f>
        <v>1333.3242247905337</v>
      </c>
      <c r="AC83" s="27">
        <f>('FY24 Inventory_80WY v 30WY'!AE83)*(1-$S$3)</f>
        <v>-28.841223685306016</v>
      </c>
      <c r="AD83" s="28">
        <f t="shared" si="30"/>
        <v>2095.6196136440608</v>
      </c>
      <c r="AF83" s="13">
        <v>2006</v>
      </c>
      <c r="AG83" s="27">
        <f t="shared" si="31"/>
        <v>39.759461305158084</v>
      </c>
      <c r="AH83" s="27">
        <f t="shared" si="32"/>
        <v>41.869089926942138</v>
      </c>
      <c r="AI83" s="27">
        <f t="shared" si="33"/>
        <v>13.844798217431503</v>
      </c>
      <c r="AJ83" s="27">
        <f t="shared" si="34"/>
        <v>297.13290907526653</v>
      </c>
      <c r="AK83" s="27">
        <f t="shared" si="35"/>
        <v>239.42291766345807</v>
      </c>
      <c r="AL83" s="27">
        <f t="shared" si="36"/>
        <v>351.71748168195018</v>
      </c>
      <c r="AM83" s="27">
        <f t="shared" si="37"/>
        <v>-461.18210651669369</v>
      </c>
      <c r="AN83" s="27">
        <f t="shared" si="38"/>
        <v>155.79523085662686</v>
      </c>
      <c r="AO83" s="27">
        <f t="shared" si="39"/>
        <v>621.82175635648036</v>
      </c>
      <c r="AP83" s="27">
        <f t="shared" si="40"/>
        <v>-269.7677847877485</v>
      </c>
      <c r="AQ83" s="27">
        <f t="shared" si="41"/>
        <v>263.52871549243832</v>
      </c>
      <c r="AR83" s="27">
        <f t="shared" si="42"/>
        <v>284.63859860623535</v>
      </c>
      <c r="AS83" s="28">
        <f t="shared" si="43"/>
        <v>130.7333881183126</v>
      </c>
      <c r="AT83" s="27"/>
      <c r="AU83" s="13">
        <v>2006</v>
      </c>
      <c r="AV83" s="19">
        <f>'FY25 Aurora Prices for SecR'!AU82-'FY25 Aurora Prices for SecR'!AF82</f>
        <v>1.9629999999999974</v>
      </c>
      <c r="AW83" s="19">
        <f>'FY25 Aurora Prices for SecR'!AV82-'FY25 Aurora Prices for SecR'!AG82</f>
        <v>-0.59400000000000119</v>
      </c>
      <c r="AX83" s="19">
        <f>'FY25 Aurora Prices for SecR'!AW82-'FY25 Aurora Prices for SecR'!AH82</f>
        <v>-1.095000000000006</v>
      </c>
      <c r="AY83" s="19">
        <f>'FY25 Aurora Prices for SecR'!AX82-'FY25 Aurora Prices for SecR'!AI82</f>
        <v>-0.12399999999999878</v>
      </c>
      <c r="AZ83" s="19">
        <f>'FY25 Aurora Prices for SecR'!AY82-'FY25 Aurora Prices for SecR'!AJ82</f>
        <v>-3.4659999999999975</v>
      </c>
      <c r="BA83" s="19">
        <f>'FY25 Aurora Prices for SecR'!AZ82-'FY25 Aurora Prices for SecR'!AK82</f>
        <v>1.0549999999999997</v>
      </c>
      <c r="BB83" s="19">
        <f>'FY25 Aurora Prices for SecR'!BA82-'FY25 Aurora Prices for SecR'!AL82</f>
        <v>0.27200000000000024</v>
      </c>
      <c r="BC83" s="19">
        <f>'FY25 Aurora Prices for SecR'!BB82-'FY25 Aurora Prices for SecR'!AM82</f>
        <v>2.4279999999999999</v>
      </c>
      <c r="BD83" s="19">
        <f>'FY25 Aurora Prices for SecR'!BC82-'FY25 Aurora Prices for SecR'!AN82</f>
        <v>-4.2409999999999997</v>
      </c>
      <c r="BE83" s="19">
        <f>'FY25 Aurora Prices for SecR'!BD82-'FY25 Aurora Prices for SecR'!AO82</f>
        <v>2.8300000000000018</v>
      </c>
      <c r="BF83" s="19">
        <f>'FY25 Aurora Prices for SecR'!BE82-'FY25 Aurora Prices for SecR'!AP82</f>
        <v>-0.79400000000000404</v>
      </c>
      <c r="BG83" s="20">
        <f>'FY25 Aurora Prices for SecR'!BF82-'FY25 Aurora Prices for SecR'!AQ82</f>
        <v>-0.23000000000000398</v>
      </c>
      <c r="BI83" s="13">
        <v>2006</v>
      </c>
      <c r="BJ83" s="32">
        <f t="shared" si="44"/>
        <v>58067.579971266758</v>
      </c>
      <c r="BK83" s="32">
        <f t="shared" si="45"/>
        <v>-17931.442619371253</v>
      </c>
      <c r="BL83" s="32">
        <f t="shared" si="46"/>
        <v>-11279.08021177716</v>
      </c>
      <c r="BM83" s="32">
        <f t="shared" si="47"/>
        <v>-27412.293659647519</v>
      </c>
      <c r="BN83" s="32">
        <f t="shared" si="48"/>
        <v>-557652.36752167833</v>
      </c>
      <c r="BO83" s="32">
        <f t="shared" si="49"/>
        <v>275699.02377862181</v>
      </c>
      <c r="BP83" s="32">
        <f t="shared" si="50"/>
        <v>-90317.903740229376</v>
      </c>
      <c r="BQ83" s="32">
        <f t="shared" si="51"/>
        <v>281433.49046679819</v>
      </c>
      <c r="BR83" s="32">
        <f t="shared" si="52"/>
        <v>-1898745.1694696397</v>
      </c>
      <c r="BS83" s="32">
        <f t="shared" si="53"/>
        <v>-568001.46622630057</v>
      </c>
      <c r="BT83" s="32">
        <f t="shared" si="54"/>
        <v>-155675.89927514183</v>
      </c>
      <c r="BU83" s="32">
        <f t="shared" si="55"/>
        <v>-47136.151929193395</v>
      </c>
      <c r="BV83" s="33">
        <f t="shared" si="56"/>
        <v>-2758951.6804362922</v>
      </c>
    </row>
    <row r="84" spans="2:77" x14ac:dyDescent="0.25">
      <c r="B84" s="13">
        <v>2007</v>
      </c>
      <c r="C84" s="27">
        <f>('FY24 Inventory_80WY v 30WY'!C84)*(1-$S$3)</f>
        <v>-389.1197215288322</v>
      </c>
      <c r="D84" s="27">
        <f>('FY24 Inventory_80WY v 30WY'!D84)*(1-$S$3)</f>
        <v>606.90063615696067</v>
      </c>
      <c r="E84" s="27">
        <f>('FY24 Inventory_80WY v 30WY'!E84)*(1-$S$3)</f>
        <v>771.26758302237863</v>
      </c>
      <c r="F84" s="27">
        <f>('FY24 Inventory_80WY v 30WY'!F84)*(1-$S$3)</f>
        <v>2680.8029064938619</v>
      </c>
      <c r="G84" s="27">
        <f>('FY24 Inventory_80WY v 30WY'!G84)*(1-$S$3)</f>
        <v>1939.743671822434</v>
      </c>
      <c r="H84" s="27">
        <f>('FY24 Inventory_80WY v 30WY'!H84)*(1-$S$3)</f>
        <v>3491.8221221972203</v>
      </c>
      <c r="I84" s="27">
        <f>('FY24 Inventory_80WY v 30WY'!I84*(1-$S$3))*15/30+('FY24 Inventory_80WY v 30WY'!J84*(1-$S$3)*15/30)</f>
        <v>1809.1807947243774</v>
      </c>
      <c r="J84" s="27">
        <f>('FY24 Inventory_80WY v 30WY'!J84)*(1-$S$3)</f>
        <v>1207.0214214631019</v>
      </c>
      <c r="K84" s="27">
        <f>('FY24 Inventory_80WY v 30WY'!K84)*(1-$S$3)</f>
        <v>2510.4842944963211</v>
      </c>
      <c r="L84" s="27">
        <f>('FY24 Inventory_80WY v 30WY'!L84)*(1-$S$3)</f>
        <v>2311.6824876280507</v>
      </c>
      <c r="M84" s="27">
        <f>('FY24 Inventory_80WY v 30WY'!M84)*(1-$S$3)</f>
        <v>1844.481403335682</v>
      </c>
      <c r="N84" s="27">
        <f>('FY24 Inventory_80WY v 30WY'!N84)*(1-$S$3)</f>
        <v>101.525341641268</v>
      </c>
      <c r="O84" s="28">
        <f t="shared" si="29"/>
        <v>1573.9508329880355</v>
      </c>
      <c r="Q84" s="13">
        <v>2007</v>
      </c>
      <c r="R84" s="27">
        <f>('FY24 Inventory_80WY v 30WY'!T84)*(1-$S$3)</f>
        <v>-412.95621823814872</v>
      </c>
      <c r="S84" s="27">
        <f>('FY24 Inventory_80WY v 30WY'!U84)*(1-$S$3)</f>
        <v>519.09625507157079</v>
      </c>
      <c r="T84" s="27">
        <f>('FY24 Inventory_80WY v 30WY'!V84)*(1-$S$3)</f>
        <v>891.39267432338647</v>
      </c>
      <c r="U84" s="27">
        <f>('FY24 Inventory_80WY v 30WY'!W84)*(1-$S$3)</f>
        <v>2281.4527219648949</v>
      </c>
      <c r="V84" s="27">
        <f>('FY24 Inventory_80WY v 30WY'!X84)*(1-$S$3)</f>
        <v>1849.4422948067445</v>
      </c>
      <c r="W84" s="27">
        <f>('FY24 Inventory_80WY v 30WY'!Y84)*(1-$S$3)</f>
        <v>3040.1684027238243</v>
      </c>
      <c r="X84" s="27">
        <f>('FY24 Inventory_80WY v 30WY'!Z84)*(1-$S$3)</f>
        <v>2436.3302262718012</v>
      </c>
      <c r="Y84" s="27">
        <f>('FY24 Inventory_80WY v 30WY'!AA84)*(1-$S$3)</f>
        <v>1155.341369909286</v>
      </c>
      <c r="Z84" s="27">
        <f>('FY24 Inventory_80WY v 30WY'!AB84)*(1-$S$3)</f>
        <v>2104.0208524144477</v>
      </c>
      <c r="AA84" s="27">
        <f>('FY24 Inventory_80WY v 30WY'!AC84)*(1-$S$3)</f>
        <v>2632.7508484323971</v>
      </c>
      <c r="AB84" s="27">
        <f>('FY24 Inventory_80WY v 30WY'!AD84)*(1-$S$3)</f>
        <v>1765.9180935672887</v>
      </c>
      <c r="AC84" s="27">
        <f>('FY24 Inventory_80WY v 30WY'!AE84)*(1-$S$3)</f>
        <v>30.044028416842629</v>
      </c>
      <c r="AD84" s="28">
        <f t="shared" si="30"/>
        <v>1524.219685260769</v>
      </c>
      <c r="AF84" s="13">
        <v>2007</v>
      </c>
      <c r="AG84" s="27">
        <f t="shared" si="31"/>
        <v>23.836496709316521</v>
      </c>
      <c r="AH84" s="27">
        <f t="shared" si="32"/>
        <v>87.804381085389878</v>
      </c>
      <c r="AI84" s="27">
        <f t="shared" si="33"/>
        <v>-120.12509130100784</v>
      </c>
      <c r="AJ84" s="27">
        <f t="shared" si="34"/>
        <v>399.35018452896702</v>
      </c>
      <c r="AK84" s="27">
        <f t="shared" si="35"/>
        <v>90.301377015689468</v>
      </c>
      <c r="AL84" s="27">
        <f t="shared" si="36"/>
        <v>451.653719473396</v>
      </c>
      <c r="AM84" s="27">
        <f t="shared" si="37"/>
        <v>-627.14943154742377</v>
      </c>
      <c r="AN84" s="27">
        <f t="shared" si="38"/>
        <v>51.680051553815929</v>
      </c>
      <c r="AO84" s="27">
        <f t="shared" si="39"/>
        <v>406.46344208187338</v>
      </c>
      <c r="AP84" s="27">
        <f t="shared" si="40"/>
        <v>-321.06836080434641</v>
      </c>
      <c r="AQ84" s="27">
        <f t="shared" si="41"/>
        <v>78.56330976839331</v>
      </c>
      <c r="AR84" s="27">
        <f t="shared" si="42"/>
        <v>71.481313224425378</v>
      </c>
      <c r="AS84" s="28">
        <f t="shared" si="43"/>
        <v>49.731147727266631</v>
      </c>
      <c r="AT84" s="27"/>
      <c r="AU84" s="13">
        <v>2007</v>
      </c>
      <c r="AV84" s="19">
        <f>'FY25 Aurora Prices for SecR'!AU83-'FY25 Aurora Prices for SecR'!AF83</f>
        <v>2.7099999999999973</v>
      </c>
      <c r="AW84" s="19">
        <f>'FY25 Aurora Prices for SecR'!AV83-'FY25 Aurora Prices for SecR'!AG83</f>
        <v>2.0390000000000015</v>
      </c>
      <c r="AX84" s="19">
        <f>'FY25 Aurora Prices for SecR'!AW83-'FY25 Aurora Prices for SecR'!AH83</f>
        <v>1.0640000000000001</v>
      </c>
      <c r="AY84" s="19">
        <f>'FY25 Aurora Prices for SecR'!AX83-'FY25 Aurora Prices for SecR'!AI83</f>
        <v>0.68299999999999983</v>
      </c>
      <c r="AZ84" s="19">
        <f>'FY25 Aurora Prices for SecR'!AY83-'FY25 Aurora Prices for SecR'!AJ83</f>
        <v>-2.7989999999999995</v>
      </c>
      <c r="BA84" s="19">
        <f>'FY25 Aurora Prices for SecR'!AZ83-'FY25 Aurora Prices for SecR'!AK83</f>
        <v>2.2019999999999982</v>
      </c>
      <c r="BB84" s="19">
        <f>'FY25 Aurora Prices for SecR'!BA83-'FY25 Aurora Prices for SecR'!AL83</f>
        <v>3.6349999999999998</v>
      </c>
      <c r="BC84" s="19">
        <f>'FY25 Aurora Prices for SecR'!BB83-'FY25 Aurora Prices for SecR'!AM83</f>
        <v>1.5030000000000019</v>
      </c>
      <c r="BD84" s="19">
        <f>'FY25 Aurora Prices for SecR'!BC83-'FY25 Aurora Prices for SecR'!AN83</f>
        <v>-1.33</v>
      </c>
      <c r="BE84" s="19">
        <f>'FY25 Aurora Prices for SecR'!BD83-'FY25 Aurora Prices for SecR'!AO83</f>
        <v>1.9930000000000021</v>
      </c>
      <c r="BF84" s="19">
        <f>'FY25 Aurora Prices for SecR'!BE83-'FY25 Aurora Prices for SecR'!AP83</f>
        <v>3.5649999999999977</v>
      </c>
      <c r="BG84" s="20">
        <f>'FY25 Aurora Prices for SecR'!BF83-'FY25 Aurora Prices for SecR'!AQ83</f>
        <v>2.9359999999999999</v>
      </c>
      <c r="BI84" s="13">
        <v>2007</v>
      </c>
      <c r="BJ84" s="32">
        <f t="shared" si="44"/>
        <v>48060.098125192293</v>
      </c>
      <c r="BK84" s="32">
        <f t="shared" si="45"/>
        <v>129082.88891687237</v>
      </c>
      <c r="BL84" s="32">
        <f t="shared" si="46"/>
        <v>-95092.944275338625</v>
      </c>
      <c r="BM84" s="32">
        <f t="shared" si="47"/>
        <v>202930.59496876359</v>
      </c>
      <c r="BN84" s="32">
        <f t="shared" si="48"/>
        <v>-169850.38846736672</v>
      </c>
      <c r="BO84" s="32">
        <f t="shared" si="49"/>
        <v>738944.32727835001</v>
      </c>
      <c r="BP84" s="32">
        <f t="shared" si="50"/>
        <v>-1641375.4922459174</v>
      </c>
      <c r="BQ84" s="32">
        <f t="shared" si="51"/>
        <v>57790.287409126766</v>
      </c>
      <c r="BR84" s="32">
        <f t="shared" si="52"/>
        <v>-389229.39213760197</v>
      </c>
      <c r="BS84" s="32">
        <f t="shared" si="53"/>
        <v>-476077.59685379895</v>
      </c>
      <c r="BT84" s="32">
        <f t="shared" si="54"/>
        <v>208378.18029729553</v>
      </c>
      <c r="BU84" s="32">
        <f t="shared" si="55"/>
        <v>151105.77765137731</v>
      </c>
      <c r="BV84" s="33">
        <f t="shared" si="56"/>
        <v>-1235333.6593330458</v>
      </c>
    </row>
    <row r="85" spans="2:77" x14ac:dyDescent="0.25">
      <c r="B85" s="13">
        <v>2008</v>
      </c>
      <c r="C85" s="27">
        <f>('FY24 Inventory_80WY v 30WY'!C85)*(1-$S$3)</f>
        <v>-365.89629383354617</v>
      </c>
      <c r="D85" s="27">
        <f>('FY24 Inventory_80WY v 30WY'!D85)*(1-$S$3)</f>
        <v>633.52377378102915</v>
      </c>
      <c r="E85" s="27">
        <f>('FY24 Inventory_80WY v 30WY'!E85)*(1-$S$3)</f>
        <v>-224.77612037535079</v>
      </c>
      <c r="F85" s="27">
        <f>('FY24 Inventory_80WY v 30WY'!F85)*(1-$S$3)</f>
        <v>1463.8341833251689</v>
      </c>
      <c r="G85" s="27">
        <f>('FY24 Inventory_80WY v 30WY'!G85)*(1-$S$3)</f>
        <v>1042.4763778442702</v>
      </c>
      <c r="H85" s="27">
        <f>('FY24 Inventory_80WY v 30WY'!H85)*(1-$S$3)</f>
        <v>1089.3952709204746</v>
      </c>
      <c r="I85" s="27">
        <f>('FY24 Inventory_80WY v 30WY'!I85*(1-$S$3))*15/30+('FY24 Inventory_80WY v 30WY'!J85*(1-$S$3)*15/30)</f>
        <v>115.12175560056846</v>
      </c>
      <c r="J85" s="27">
        <f>('FY24 Inventory_80WY v 30WY'!J85)*(1-$S$3)</f>
        <v>-331.72814623526017</v>
      </c>
      <c r="K85" s="27">
        <f>('FY24 Inventory_80WY v 30WY'!K85)*(1-$S$3)</f>
        <v>2977.6776289256486</v>
      </c>
      <c r="L85" s="27">
        <f>('FY24 Inventory_80WY v 30WY'!L85)*(1-$S$3)</f>
        <v>5191.4282743898748</v>
      </c>
      <c r="M85" s="27">
        <f>('FY24 Inventory_80WY v 30WY'!M85)*(1-$S$3)</f>
        <v>2789.8924692559494</v>
      </c>
      <c r="N85" s="27">
        <f>('FY24 Inventory_80WY v 30WY'!N85)*(1-$S$3)</f>
        <v>595.54156045045761</v>
      </c>
      <c r="O85" s="28">
        <f t="shared" si="29"/>
        <v>1251.5148609795156</v>
      </c>
      <c r="Q85" s="13">
        <v>2008</v>
      </c>
      <c r="R85" s="27">
        <f>('FY24 Inventory_80WY v 30WY'!T85)*(1-$S$3)</f>
        <v>-402.38749719187126</v>
      </c>
      <c r="S85" s="27">
        <f>('FY24 Inventory_80WY v 30WY'!U85)*(1-$S$3)</f>
        <v>644.64940529345904</v>
      </c>
      <c r="T85" s="27">
        <f>('FY24 Inventory_80WY v 30WY'!V85)*(1-$S$3)</f>
        <v>-300.91225846710546</v>
      </c>
      <c r="U85" s="27">
        <f>('FY24 Inventory_80WY v 30WY'!W85)*(1-$S$3)</f>
        <v>924.17674882201686</v>
      </c>
      <c r="V85" s="27">
        <f>('FY24 Inventory_80WY v 30WY'!X85)*(1-$S$3)</f>
        <v>867.60172134077584</v>
      </c>
      <c r="W85" s="27">
        <f>('FY24 Inventory_80WY v 30WY'!Y85)*(1-$S$3)</f>
        <v>693.41073415850553</v>
      </c>
      <c r="X85" s="27">
        <f>('FY24 Inventory_80WY v 30WY'!Z85)*(1-$S$3)</f>
        <v>408.64669886915163</v>
      </c>
      <c r="Y85" s="27">
        <f>('FY24 Inventory_80WY v 30WY'!AA85)*(1-$S$3)</f>
        <v>-541.70191804384535</v>
      </c>
      <c r="Z85" s="27">
        <f>('FY24 Inventory_80WY v 30WY'!AB85)*(1-$S$3)</f>
        <v>2768.8820076802804</v>
      </c>
      <c r="AA85" s="27">
        <f>('FY24 Inventory_80WY v 30WY'!AC85)*(1-$S$3)</f>
        <v>4968.9752447826513</v>
      </c>
      <c r="AB85" s="27">
        <f>('FY24 Inventory_80WY v 30WY'!AD85)*(1-$S$3)</f>
        <v>2754.8769468888936</v>
      </c>
      <c r="AC85" s="27">
        <f>('FY24 Inventory_80WY v 30WY'!AE85)*(1-$S$3)</f>
        <v>536.68248914922788</v>
      </c>
      <c r="AD85" s="28">
        <f t="shared" si="30"/>
        <v>1112.4553768073858</v>
      </c>
      <c r="AF85" s="13">
        <v>2008</v>
      </c>
      <c r="AG85" s="56">
        <f t="shared" si="31"/>
        <v>36.491203358325095</v>
      </c>
      <c r="AH85" s="56">
        <f t="shared" si="32"/>
        <v>-11.125631512429891</v>
      </c>
      <c r="AI85" s="56">
        <f t="shared" si="33"/>
        <v>76.136138091754674</v>
      </c>
      <c r="AJ85" s="56">
        <f t="shared" si="34"/>
        <v>539.65743450315199</v>
      </c>
      <c r="AK85" s="56">
        <f t="shared" si="35"/>
        <v>174.87465650349441</v>
      </c>
      <c r="AL85" s="56">
        <f t="shared" si="36"/>
        <v>395.98453676196903</v>
      </c>
      <c r="AM85" s="56">
        <f t="shared" si="37"/>
        <v>-293.52494326858317</v>
      </c>
      <c r="AN85" s="56">
        <f t="shared" si="38"/>
        <v>209.97377180858518</v>
      </c>
      <c r="AO85" s="56">
        <f t="shared" si="39"/>
        <v>208.79562124536824</v>
      </c>
      <c r="AP85" s="56">
        <f t="shared" si="40"/>
        <v>222.45302960722347</v>
      </c>
      <c r="AQ85" s="56">
        <f t="shared" si="41"/>
        <v>35.015522367055837</v>
      </c>
      <c r="AR85" s="56">
        <f t="shared" si="42"/>
        <v>58.859071301229733</v>
      </c>
      <c r="AS85" s="57">
        <f t="shared" si="43"/>
        <v>139.05948417212963</v>
      </c>
      <c r="AT85" s="27"/>
      <c r="AU85" s="13">
        <v>2008</v>
      </c>
      <c r="AV85" s="19">
        <f>'FY25 Aurora Prices for SecR'!AU84-'FY25 Aurora Prices for SecR'!AF84</f>
        <v>-5.1760000000000019</v>
      </c>
      <c r="AW85" s="19">
        <f>'FY25 Aurora Prices for SecR'!AV84-'FY25 Aurora Prices for SecR'!AG84</f>
        <v>-1.8569999999999993</v>
      </c>
      <c r="AX85" s="19">
        <f>'FY25 Aurora Prices for SecR'!AW84-'FY25 Aurora Prices for SecR'!AH84</f>
        <v>-4.3640000000000043</v>
      </c>
      <c r="AY85" s="19">
        <f>'FY25 Aurora Prices for SecR'!AX84-'FY25 Aurora Prices for SecR'!AI84</f>
        <v>-0.76500000000000057</v>
      </c>
      <c r="AZ85" s="19">
        <f>'FY25 Aurora Prices for SecR'!AY84-'FY25 Aurora Prices for SecR'!AJ84</f>
        <v>-3.2070000000000007</v>
      </c>
      <c r="BA85" s="19">
        <f>'FY25 Aurora Prices for SecR'!AZ84-'FY25 Aurora Prices for SecR'!AK84</f>
        <v>-3.3069999999999951</v>
      </c>
      <c r="BB85" s="19">
        <f>'FY25 Aurora Prices for SecR'!BA84-'FY25 Aurora Prices for SecR'!AL84</f>
        <v>0.57399999999999807</v>
      </c>
      <c r="BC85" s="19">
        <f>'FY25 Aurora Prices for SecR'!BB84-'FY25 Aurora Prices for SecR'!AM84</f>
        <v>-1.1050000000000004</v>
      </c>
      <c r="BD85" s="19">
        <f>'FY25 Aurora Prices for SecR'!BC84-'FY25 Aurora Prices for SecR'!AN84</f>
        <v>0</v>
      </c>
      <c r="BE85" s="19">
        <f>'FY25 Aurora Prices for SecR'!BD84-'FY25 Aurora Prices for SecR'!AO84</f>
        <v>-0.23199999999999932</v>
      </c>
      <c r="BF85" s="19">
        <f>'FY25 Aurora Prices for SecR'!BE84-'FY25 Aurora Prices for SecR'!AP84</f>
        <v>-0.85099999999999909</v>
      </c>
      <c r="BG85" s="20">
        <f>'FY25 Aurora Prices for SecR'!BF84-'FY25 Aurora Prices for SecR'!AQ84</f>
        <v>0.99999999999999645</v>
      </c>
      <c r="BI85" s="13">
        <v>2008</v>
      </c>
      <c r="BJ85" s="32">
        <f t="shared" si="44"/>
        <v>-140525.58062552192</v>
      </c>
      <c r="BK85" s="32">
        <f t="shared" si="45"/>
        <v>14896.074655097838</v>
      </c>
      <c r="BL85" s="32">
        <f t="shared" si="46"/>
        <v>-247200.0313345188</v>
      </c>
      <c r="BM85" s="32">
        <f t="shared" si="47"/>
        <v>-307151.4254218142</v>
      </c>
      <c r="BN85" s="32">
        <f t="shared" si="48"/>
        <v>-376873.07172930689</v>
      </c>
      <c r="BO85" s="32">
        <f t="shared" si="49"/>
        <v>-972974.00126236945</v>
      </c>
      <c r="BP85" s="32">
        <f t="shared" si="50"/>
        <v>-121307.98855403965</v>
      </c>
      <c r="BQ85" s="32">
        <f t="shared" si="51"/>
        <v>-172623.63727927412</v>
      </c>
      <c r="BR85" s="32">
        <f t="shared" si="52"/>
        <v>0</v>
      </c>
      <c r="BS85" s="32">
        <f t="shared" si="53"/>
        <v>-38397.172534443511</v>
      </c>
      <c r="BT85" s="32">
        <f t="shared" si="54"/>
        <v>-22169.867893567178</v>
      </c>
      <c r="BU85" s="32">
        <f t="shared" si="55"/>
        <v>42378.531336885258</v>
      </c>
      <c r="BV85" s="33">
        <f t="shared" si="56"/>
        <v>-2341948.1706428723</v>
      </c>
    </row>
    <row r="86" spans="2:77" x14ac:dyDescent="0.25">
      <c r="B86" s="13">
        <f>B85+1</f>
        <v>2009</v>
      </c>
      <c r="C86" s="60"/>
      <c r="D86" s="60"/>
      <c r="E86" s="60"/>
      <c r="F86" s="60"/>
      <c r="G86" s="60"/>
      <c r="H86" s="60"/>
      <c r="I86" s="60"/>
      <c r="J86" s="60"/>
      <c r="K86" s="60"/>
      <c r="L86" s="60"/>
      <c r="M86" s="60"/>
      <c r="N86" s="60"/>
      <c r="O86" s="15">
        <f t="shared" si="29"/>
        <v>0</v>
      </c>
      <c r="Q86" s="13">
        <f>Q85+1</f>
        <v>2009</v>
      </c>
      <c r="R86" s="27">
        <f>('FY24 Inventory_80WY v 30WY'!T86)*(1-$S$3)</f>
        <v>-242.52920107350039</v>
      </c>
      <c r="S86" s="27">
        <f>('FY24 Inventory_80WY v 30WY'!U86)*(1-$S$3)</f>
        <v>355.9991301896344</v>
      </c>
      <c r="T86" s="27">
        <f>('FY24 Inventory_80WY v 30WY'!V86)*(1-$S$3)</f>
        <v>305.41477273252747</v>
      </c>
      <c r="U86" s="27">
        <f>('FY24 Inventory_80WY v 30WY'!W86)*(1-$S$3)</f>
        <v>1404.6077588103576</v>
      </c>
      <c r="V86" s="27">
        <f>('FY24 Inventory_80WY v 30WY'!X86)*(1-$S$3)</f>
        <v>840.58076252938633</v>
      </c>
      <c r="W86" s="27">
        <f>('FY24 Inventory_80WY v 30WY'!Y86)*(1-$S$3)</f>
        <v>495.26797252697116</v>
      </c>
      <c r="X86" s="27">
        <f>('FY24 Inventory_80WY v 30WY'!Z86)*(1-$S$3)</f>
        <v>2274.6211006494618</v>
      </c>
      <c r="Y86" s="27">
        <f>('FY24 Inventory_80WY v 30WY'!AA86)*(1-$S$3)</f>
        <v>1652.2988003428811</v>
      </c>
      <c r="Z86" s="27">
        <f>('FY24 Inventory_80WY v 30WY'!AB86)*(1-$S$3)</f>
        <v>2428.8430198126712</v>
      </c>
      <c r="AA86" s="27">
        <f>('FY24 Inventory_80WY v 30WY'!AC86)*(1-$S$3)</f>
        <v>2397.9260911373735</v>
      </c>
      <c r="AB86" s="27">
        <f>('FY24 Inventory_80WY v 30WY'!AD86)*(1-$S$3)</f>
        <v>-326.45398330119275</v>
      </c>
      <c r="AC86" s="27">
        <f>('FY24 Inventory_80WY v 30WY'!AE86)*(1-$S$3)</f>
        <v>-270.2110363991639</v>
      </c>
      <c r="AD86" s="28">
        <f t="shared" ref="AD86:AD95" si="57">SUMPRODUCT($R$5:$AC$5,R86:AC86)/SUM($R$5:$AC$5)</f>
        <v>941.06992727783052</v>
      </c>
      <c r="AF86" s="13">
        <f>AF85+1</f>
        <v>2009</v>
      </c>
      <c r="AG86" s="52">
        <f t="shared" ref="AG86:AG95" si="58">C86-R86</f>
        <v>242.52920107350039</v>
      </c>
      <c r="AH86" s="52">
        <f t="shared" ref="AH86:AH95" si="59">D86-S86</f>
        <v>-355.9991301896344</v>
      </c>
      <c r="AI86" s="52">
        <f t="shared" ref="AI86:AI95" si="60">E86-T86</f>
        <v>-305.41477273252747</v>
      </c>
      <c r="AJ86" s="52">
        <f t="shared" ref="AJ86:AJ95" si="61">F86-U86</f>
        <v>-1404.6077588103576</v>
      </c>
      <c r="AK86" s="52">
        <f t="shared" ref="AK86:AK95" si="62">G86-V86</f>
        <v>-840.58076252938633</v>
      </c>
      <c r="AL86" s="52">
        <f t="shared" ref="AL86:AL95" si="63">H86-W86</f>
        <v>-495.26797252697116</v>
      </c>
      <c r="AM86" s="52">
        <f t="shared" ref="AM86:AM95" si="64">I86-X86</f>
        <v>-2274.6211006494618</v>
      </c>
      <c r="AN86" s="52">
        <f t="shared" ref="AN86:AN95" si="65">J86-Y86</f>
        <v>-1652.2988003428811</v>
      </c>
      <c r="AO86" s="52">
        <f t="shared" ref="AO86:AO95" si="66">K86-Z86</f>
        <v>-2428.8430198126712</v>
      </c>
      <c r="AP86" s="52">
        <f t="shared" ref="AP86:AP95" si="67">L86-AA86</f>
        <v>-2397.9260911373735</v>
      </c>
      <c r="AQ86" s="52">
        <f t="shared" ref="AQ86:AQ95" si="68">M86-AB86</f>
        <v>326.45398330119275</v>
      </c>
      <c r="AR86" s="52">
        <f t="shared" ref="AR86:AR95" si="69">N86-AC86</f>
        <v>270.2110363991639</v>
      </c>
      <c r="AS86" s="55">
        <f t="shared" ref="AS86:AS95" si="70">SUMPRODUCT($AG$5:$AR$5,AG86:AR86)/SUM($R$5:$AC$5)</f>
        <v>-941.06992727783052</v>
      </c>
      <c r="AT86" s="4"/>
      <c r="AU86" s="13">
        <f>AU85+1</f>
        <v>2009</v>
      </c>
      <c r="AV86" s="19">
        <f>'FY25 Aurora Prices for SecR'!AU85-'FY25 Aurora Prices for SecR'!AF85</f>
        <v>27.234999999999999</v>
      </c>
      <c r="AW86" s="19">
        <f>'FY25 Aurora Prices for SecR'!AV85-'FY25 Aurora Prices for SecR'!AG85</f>
        <v>31.425999999999998</v>
      </c>
      <c r="AX86" s="19">
        <f>'FY25 Aurora Prices for SecR'!AW85-'FY25 Aurora Prices for SecR'!AH85</f>
        <v>40.959000000000003</v>
      </c>
      <c r="AY86" s="19">
        <f>'FY25 Aurora Prices for SecR'!AX85-'FY25 Aurora Prices for SecR'!AI85</f>
        <v>32.819000000000003</v>
      </c>
      <c r="AZ86" s="19">
        <f>'FY25 Aurora Prices for SecR'!AY85-'FY25 Aurora Prices for SecR'!AJ85</f>
        <v>41.69</v>
      </c>
      <c r="BA86" s="19">
        <f>'FY25 Aurora Prices for SecR'!AZ85-'FY25 Aurora Prices for SecR'!AK85</f>
        <v>34.576000000000001</v>
      </c>
      <c r="BB86" s="19">
        <f>'FY25 Aurora Prices for SecR'!BA85-'FY25 Aurora Prices for SecR'!AL85</f>
        <v>13.074999999999999</v>
      </c>
      <c r="BC86" s="19">
        <f>'FY25 Aurora Prices for SecR'!BB85-'FY25 Aurora Prices for SecR'!AM85</f>
        <v>14.202999999999999</v>
      </c>
      <c r="BD86" s="19">
        <f>'FY25 Aurora Prices for SecR'!BC85-'FY25 Aurora Prices for SecR'!AN85</f>
        <v>10.8</v>
      </c>
      <c r="BE86" s="19">
        <f>'FY25 Aurora Prices for SecR'!BD85-'FY25 Aurora Prices for SecR'!AO85</f>
        <v>36.545000000000002</v>
      </c>
      <c r="BF86" s="19">
        <f>'FY25 Aurora Prices for SecR'!BE85-'FY25 Aurora Prices for SecR'!AP85</f>
        <v>40.14</v>
      </c>
      <c r="BG86" s="20">
        <f>'FY25 Aurora Prices for SecR'!BF85-'FY25 Aurora Prices for SecR'!AQ85</f>
        <v>33.494</v>
      </c>
      <c r="BI86" s="13">
        <f>BI85+1</f>
        <v>2009</v>
      </c>
      <c r="BJ86" s="32">
        <f t="shared" ref="BJ86:BJ95" si="71">(BJ$5*AG86)*AV86</f>
        <v>4914330.396680166</v>
      </c>
      <c r="BK86" s="32">
        <f t="shared" ref="BK86:BK95" si="72">(BK$5*AH86)*AW86</f>
        <v>-8066280.2677097432</v>
      </c>
      <c r="BL86" s="32">
        <f t="shared" ref="BL86:BL95" si="73">(BL$5*AI86)*AX86</f>
        <v>-9307055.8552055862</v>
      </c>
      <c r="BM86" s="32">
        <f t="shared" ref="BM86:BM95" si="74">(BM$5*AJ86)*AY86</f>
        <v>-34296779.595079467</v>
      </c>
      <c r="BN86" s="32">
        <f t="shared" ref="BN86:BN95" si="75">(BN$5*AK86)*AZ86</f>
        <v>-23549441.657179277</v>
      </c>
      <c r="BO86" s="32">
        <f t="shared" ref="BO86:BO95" si="76">(BO$5*AL86)*BA86</f>
        <v>-12723418.365642769</v>
      </c>
      <c r="BP86" s="32">
        <f t="shared" ref="BP86:BP95" si="77">(BP$5*AM86)*BB86</f>
        <v>-21413283.041514032</v>
      </c>
      <c r="BQ86" s="32">
        <f t="shared" ref="BQ86:BQ95" si="78">(BQ$5*AN86)*BC86</f>
        <v>-17459894.296784837</v>
      </c>
      <c r="BR86" s="32">
        <f t="shared" ref="BR86:BR95" si="79">(BR$5*AO86)*BD86</f>
        <v>-18886683.322063331</v>
      </c>
      <c r="BS86" s="32">
        <f t="shared" ref="BS86:BS95" si="80">(BS$5*AP86)*BE86</f>
        <v>-65198363.496457793</v>
      </c>
      <c r="BT86" s="32">
        <f t="shared" ref="BT86:BT95" si="81">(BT$5*AQ86)*BF86</f>
        <v>9749273.9899441488</v>
      </c>
      <c r="BU86" s="32">
        <f t="shared" ref="BU86:BU95" si="82">(BU$5*AR86)*BG86</f>
        <v>6516322.8862705883</v>
      </c>
      <c r="BV86" s="33">
        <f t="shared" ref="BV86:BV95" si="83">SUM(BJ86:BU86)</f>
        <v>-189721272.62474194</v>
      </c>
    </row>
    <row r="87" spans="2:77" x14ac:dyDescent="0.25">
      <c r="B87" s="13">
        <f t="shared" ref="B87:B95" si="84">B86+1</f>
        <v>2010</v>
      </c>
      <c r="C87" s="61"/>
      <c r="D87" s="61"/>
      <c r="E87" s="61"/>
      <c r="F87" s="61"/>
      <c r="G87" s="61"/>
      <c r="H87" s="61"/>
      <c r="I87" s="61"/>
      <c r="J87" s="61"/>
      <c r="K87" s="61"/>
      <c r="L87" s="61"/>
      <c r="M87" s="61"/>
      <c r="N87" s="61"/>
      <c r="O87" s="15">
        <f t="shared" si="29"/>
        <v>0</v>
      </c>
      <c r="Q87" s="13">
        <f t="shared" ref="Q87:Q94" si="85">Q86+1</f>
        <v>2010</v>
      </c>
      <c r="R87" s="27">
        <f>('FY24 Inventory_80WY v 30WY'!T87)*(1-$S$3)</f>
        <v>-277.68160761045846</v>
      </c>
      <c r="S87" s="27">
        <f>('FY24 Inventory_80WY v 30WY'!U87)*(1-$S$3)</f>
        <v>26.485504267436312</v>
      </c>
      <c r="T87" s="27">
        <f>('FY24 Inventory_80WY v 30WY'!V87)*(1-$S$3)</f>
        <v>-396.38024827362648</v>
      </c>
      <c r="U87" s="27">
        <f>('FY24 Inventory_80WY v 30WY'!W87)*(1-$S$3)</f>
        <v>-40.438754673036044</v>
      </c>
      <c r="V87" s="27">
        <f>('FY24 Inventory_80WY v 30WY'!X87)*(1-$S$3)</f>
        <v>611.01528567219714</v>
      </c>
      <c r="W87" s="27">
        <f>('FY24 Inventory_80WY v 30WY'!Y87)*(1-$S$3)</f>
        <v>-490.90399459674484</v>
      </c>
      <c r="X87" s="27">
        <f>('FY24 Inventory_80WY v 30WY'!Z87)*(1-$S$3)</f>
        <v>-784.91549685339965</v>
      </c>
      <c r="Y87" s="27">
        <f>('FY24 Inventory_80WY v 30WY'!AA87)*(1-$S$3)</f>
        <v>-993.83964555737998</v>
      </c>
      <c r="Z87" s="27">
        <f>('FY24 Inventory_80WY v 30WY'!AB87)*(1-$S$3)</f>
        <v>191.49504038955374</v>
      </c>
      <c r="AA87" s="27">
        <f>('FY24 Inventory_80WY v 30WY'!AC87)*(1-$S$3)</f>
        <v>4252.1193407255005</v>
      </c>
      <c r="AB87" s="27">
        <f>('FY24 Inventory_80WY v 30WY'!AD87)*(1-$S$3)</f>
        <v>1719.1114967844874</v>
      </c>
      <c r="AC87" s="27">
        <f>('FY24 Inventory_80WY v 30WY'!AE87)*(1-$S$3)</f>
        <v>-116.62590696466941</v>
      </c>
      <c r="AD87" s="28">
        <f t="shared" si="57"/>
        <v>311.10888852201685</v>
      </c>
      <c r="AF87" s="13">
        <f t="shared" ref="AF87:AF94" si="86">AF86+1</f>
        <v>2010</v>
      </c>
      <c r="AG87" s="52">
        <f t="shared" si="58"/>
        <v>277.68160761045846</v>
      </c>
      <c r="AH87" s="52">
        <f t="shared" si="59"/>
        <v>-26.485504267436312</v>
      </c>
      <c r="AI87" s="52">
        <f t="shared" si="60"/>
        <v>396.38024827362648</v>
      </c>
      <c r="AJ87" s="52">
        <f t="shared" si="61"/>
        <v>40.438754673036044</v>
      </c>
      <c r="AK87" s="52">
        <f t="shared" si="62"/>
        <v>-611.01528567219714</v>
      </c>
      <c r="AL87" s="52">
        <f t="shared" si="63"/>
        <v>490.90399459674484</v>
      </c>
      <c r="AM87" s="52">
        <f t="shared" si="64"/>
        <v>784.91549685339965</v>
      </c>
      <c r="AN87" s="52">
        <f t="shared" si="65"/>
        <v>993.83964555737998</v>
      </c>
      <c r="AO87" s="52">
        <f t="shared" si="66"/>
        <v>-191.49504038955374</v>
      </c>
      <c r="AP87" s="52">
        <f t="shared" si="67"/>
        <v>-4252.1193407255005</v>
      </c>
      <c r="AQ87" s="52">
        <f t="shared" si="68"/>
        <v>-1719.1114967844874</v>
      </c>
      <c r="AR87" s="52">
        <f t="shared" si="69"/>
        <v>116.62590696466941</v>
      </c>
      <c r="AS87" s="55">
        <f t="shared" si="70"/>
        <v>-311.10888852201685</v>
      </c>
      <c r="AT87" s="4"/>
      <c r="AU87" s="13">
        <f t="shared" ref="AU87:AU95" si="87">AU86+1</f>
        <v>2010</v>
      </c>
      <c r="AV87" s="19">
        <f>'FY25 Aurora Prices for SecR'!AU86-'FY25 Aurora Prices for SecR'!AF86</f>
        <v>29.959</v>
      </c>
      <c r="AW87" s="19">
        <f>'FY25 Aurora Prices for SecR'!AV86-'FY25 Aurora Prices for SecR'!AG86</f>
        <v>35.743000000000002</v>
      </c>
      <c r="AX87" s="19">
        <f>'FY25 Aurora Prices for SecR'!AW86-'FY25 Aurora Prices for SecR'!AH86</f>
        <v>45.326999999999998</v>
      </c>
      <c r="AY87" s="19">
        <f>'FY25 Aurora Prices for SecR'!AX86-'FY25 Aurora Prices for SecR'!AI86</f>
        <v>42.508000000000003</v>
      </c>
      <c r="AZ87" s="19">
        <f>'FY25 Aurora Prices for SecR'!AY86-'FY25 Aurora Prices for SecR'!AJ86</f>
        <v>43.526000000000003</v>
      </c>
      <c r="BA87" s="19">
        <f>'FY25 Aurora Prices for SecR'!AZ86-'FY25 Aurora Prices for SecR'!AK86</f>
        <v>39.834000000000003</v>
      </c>
      <c r="BB87" s="19">
        <f>'FY25 Aurora Prices for SecR'!BA86-'FY25 Aurora Prices for SecR'!AL86</f>
        <v>32.418999999999997</v>
      </c>
      <c r="BC87" s="19">
        <f>'FY25 Aurora Prices for SecR'!BB86-'FY25 Aurora Prices for SecR'!AM86</f>
        <v>30.975999999999999</v>
      </c>
      <c r="BD87" s="19">
        <f>'FY25 Aurora Prices for SecR'!BC86-'FY25 Aurora Prices for SecR'!AN86</f>
        <v>2.863</v>
      </c>
      <c r="BE87" s="19">
        <f>'FY25 Aurora Prices for SecR'!BD86-'FY25 Aurora Prices for SecR'!AO86</f>
        <v>26.59</v>
      </c>
      <c r="BF87" s="19">
        <f>'FY25 Aurora Prices for SecR'!BE86-'FY25 Aurora Prices for SecR'!AP86</f>
        <v>41.548999999999999</v>
      </c>
      <c r="BG87" s="20">
        <f>'FY25 Aurora Prices for SecR'!BF86-'FY25 Aurora Prices for SecR'!AQ86</f>
        <v>35.438000000000002</v>
      </c>
      <c r="BI87" s="13">
        <f t="shared" ref="BI87:BI95" si="88">BI86+1</f>
        <v>2010</v>
      </c>
      <c r="BJ87" s="32">
        <f t="shared" si="71"/>
        <v>6189383.0821068836</v>
      </c>
      <c r="BK87" s="32">
        <f t="shared" si="72"/>
        <v>-682550.06428133382</v>
      </c>
      <c r="BL87" s="32">
        <f t="shared" si="73"/>
        <v>13367245.270043006</v>
      </c>
      <c r="BM87" s="32">
        <f t="shared" si="74"/>
        <v>1278914.1142292137</v>
      </c>
      <c r="BN87" s="32">
        <f t="shared" si="75"/>
        <v>-17871874.489840932</v>
      </c>
      <c r="BO87" s="32">
        <f t="shared" si="76"/>
        <v>14529119.602529686</v>
      </c>
      <c r="BP87" s="32">
        <f t="shared" si="77"/>
        <v>18321246.354593061</v>
      </c>
      <c r="BQ87" s="32">
        <f t="shared" si="78"/>
        <v>22904171.584424339</v>
      </c>
      <c r="BR87" s="32">
        <f t="shared" si="79"/>
        <v>-394740.21645741054</v>
      </c>
      <c r="BS87" s="32">
        <f t="shared" si="80"/>
        <v>-84119506.832798943</v>
      </c>
      <c r="BT87" s="32">
        <f t="shared" si="81"/>
        <v>-53141958.503444605</v>
      </c>
      <c r="BU87" s="32">
        <f t="shared" si="82"/>
        <v>2975752.0015300475</v>
      </c>
      <c r="BV87" s="33">
        <f t="shared" si="83"/>
        <v>-76644798.097366989</v>
      </c>
      <c r="BW87" s="37"/>
      <c r="BX87" s="34"/>
      <c r="BY87" s="34"/>
    </row>
    <row r="88" spans="2:77" x14ac:dyDescent="0.25">
      <c r="B88" s="13">
        <f t="shared" si="84"/>
        <v>2011</v>
      </c>
      <c r="C88" s="60"/>
      <c r="D88" s="60"/>
      <c r="E88" s="60"/>
      <c r="F88" s="60"/>
      <c r="G88" s="60"/>
      <c r="H88" s="60"/>
      <c r="I88" s="60"/>
      <c r="J88" s="60"/>
      <c r="K88" s="60"/>
      <c r="L88" s="60"/>
      <c r="M88" s="60"/>
      <c r="N88" s="60"/>
      <c r="O88" s="15">
        <f t="shared" si="29"/>
        <v>0</v>
      </c>
      <c r="Q88" s="13">
        <f t="shared" si="85"/>
        <v>2011</v>
      </c>
      <c r="R88" s="27">
        <f>('FY24 Inventory_80WY v 30WY'!T88)*(1-$S$3)</f>
        <v>-475.82145362774935</v>
      </c>
      <c r="S88" s="27">
        <f>('FY24 Inventory_80WY v 30WY'!U88)*(1-$S$3)</f>
        <v>113.35147550660425</v>
      </c>
      <c r="T88" s="27">
        <f>('FY24 Inventory_80WY v 30WY'!V88)*(1-$S$3)</f>
        <v>991.50586518354169</v>
      </c>
      <c r="U88" s="27">
        <f>('FY24 Inventory_80WY v 30WY'!W88)*(1-$S$3)</f>
        <v>2977.2197286155028</v>
      </c>
      <c r="V88" s="27">
        <f>('FY24 Inventory_80WY v 30WY'!X88)*(1-$S$3)</f>
        <v>4586.1578098119044</v>
      </c>
      <c r="W88" s="27">
        <f>('FY24 Inventory_80WY v 30WY'!Y88)*(1-$S$3)</f>
        <v>2918.8077885542357</v>
      </c>
      <c r="X88" s="27">
        <f>('FY24 Inventory_80WY v 30WY'!Z88)*(1-$S$3)</f>
        <v>4811.5815269853447</v>
      </c>
      <c r="Y88" s="27">
        <f>('FY24 Inventory_80WY v 30WY'!AA88)*(1-$S$3)</f>
        <v>1277.5552964167832</v>
      </c>
      <c r="Z88" s="27">
        <f>('FY24 Inventory_80WY v 30WY'!AB88)*(1-$S$3)</f>
        <v>4168.7193734423799</v>
      </c>
      <c r="AA88" s="27">
        <f>('FY24 Inventory_80WY v 30WY'!AC88)*(1-$S$3)</f>
        <v>5542.3392566423126</v>
      </c>
      <c r="AB88" s="27">
        <f>('FY24 Inventory_80WY v 30WY'!AD88)*(1-$S$3)</f>
        <v>6088.6868614495615</v>
      </c>
      <c r="AC88" s="27">
        <f>('FY24 Inventory_80WY v 30WY'!AE88)*(1-$S$3)</f>
        <v>3460.4841008430731</v>
      </c>
      <c r="AD88" s="28">
        <f t="shared" si="57"/>
        <v>3024.2430482336204</v>
      </c>
      <c r="AF88" s="13">
        <f t="shared" si="86"/>
        <v>2011</v>
      </c>
      <c r="AG88" s="52">
        <f t="shared" si="58"/>
        <v>475.82145362774935</v>
      </c>
      <c r="AH88" s="52">
        <f t="shared" si="59"/>
        <v>-113.35147550660425</v>
      </c>
      <c r="AI88" s="52">
        <f t="shared" si="60"/>
        <v>-991.50586518354169</v>
      </c>
      <c r="AJ88" s="52">
        <f t="shared" si="61"/>
        <v>-2977.2197286155028</v>
      </c>
      <c r="AK88" s="52">
        <f t="shared" si="62"/>
        <v>-4586.1578098119044</v>
      </c>
      <c r="AL88" s="52">
        <f t="shared" si="63"/>
        <v>-2918.8077885542357</v>
      </c>
      <c r="AM88" s="52">
        <f t="shared" si="64"/>
        <v>-4811.5815269853447</v>
      </c>
      <c r="AN88" s="52">
        <f t="shared" si="65"/>
        <v>-1277.5552964167832</v>
      </c>
      <c r="AO88" s="52">
        <f t="shared" si="66"/>
        <v>-4168.7193734423799</v>
      </c>
      <c r="AP88" s="52">
        <f t="shared" si="67"/>
        <v>-5542.3392566423126</v>
      </c>
      <c r="AQ88" s="52">
        <f t="shared" si="68"/>
        <v>-6088.6868614495615</v>
      </c>
      <c r="AR88" s="52">
        <f t="shared" si="69"/>
        <v>-3460.4841008430731</v>
      </c>
      <c r="AS88" s="55">
        <f t="shared" si="70"/>
        <v>-3024.2430482336204</v>
      </c>
      <c r="AU88" s="13">
        <f t="shared" si="87"/>
        <v>2011</v>
      </c>
      <c r="AV88" s="19">
        <f>'FY25 Aurora Prices for SecR'!AU87-'FY25 Aurora Prices for SecR'!AF87</f>
        <v>29.774999999999999</v>
      </c>
      <c r="AW88" s="19">
        <f>'FY25 Aurora Prices for SecR'!AV87-'FY25 Aurora Prices for SecR'!AG87</f>
        <v>35.789000000000001</v>
      </c>
      <c r="AX88" s="19">
        <f>'FY25 Aurora Prices for SecR'!AW87-'FY25 Aurora Prices for SecR'!AH87</f>
        <v>39.627000000000002</v>
      </c>
      <c r="AY88" s="19">
        <f>'FY25 Aurora Prices for SecR'!AX87-'FY25 Aurora Prices for SecR'!AI87</f>
        <v>25.41</v>
      </c>
      <c r="AZ88" s="19">
        <f>'FY25 Aurora Prices for SecR'!AY87-'FY25 Aurora Prices for SecR'!AJ87</f>
        <v>25.015999999999998</v>
      </c>
      <c r="BA88" s="19">
        <f>'FY25 Aurora Prices for SecR'!AZ87-'FY25 Aurora Prices for SecR'!AK87</f>
        <v>22.867999999999999</v>
      </c>
      <c r="BB88" s="19">
        <f>'FY25 Aurora Prices for SecR'!BA87-'FY25 Aurora Prices for SecR'!AL87</f>
        <v>6.2350000000000003</v>
      </c>
      <c r="BC88" s="19">
        <f>'FY25 Aurora Prices for SecR'!BB87-'FY25 Aurora Prices for SecR'!AM87</f>
        <v>5.2270000000000003</v>
      </c>
      <c r="BD88" s="19">
        <f>'FY25 Aurora Prices for SecR'!BC87-'FY25 Aurora Prices for SecR'!AN87</f>
        <v>0</v>
      </c>
      <c r="BE88" s="19">
        <f>'FY25 Aurora Prices for SecR'!BD87-'FY25 Aurora Prices for SecR'!AO87</f>
        <v>0</v>
      </c>
      <c r="BF88" s="19">
        <f>'FY25 Aurora Prices for SecR'!BE87-'FY25 Aurora Prices for SecR'!AP87</f>
        <v>20.81</v>
      </c>
      <c r="BG88" s="20">
        <f>'FY25 Aurora Prices for SecR'!BF87-'FY25 Aurora Prices for SecR'!AQ87</f>
        <v>31.675000000000001</v>
      </c>
      <c r="BI88" s="13">
        <f t="shared" si="88"/>
        <v>2011</v>
      </c>
      <c r="BJ88" s="32">
        <f t="shared" si="71"/>
        <v>10540682.333634079</v>
      </c>
      <c r="BK88" s="32">
        <f t="shared" si="72"/>
        <v>-2924906.624929125</v>
      </c>
      <c r="BL88" s="32">
        <f t="shared" si="73"/>
        <v>-29232059.77220339</v>
      </c>
      <c r="BM88" s="32">
        <f t="shared" si="74"/>
        <v>-56284458.058265232</v>
      </c>
      <c r="BN88" s="32">
        <f t="shared" si="75"/>
        <v>-77096761.573611081</v>
      </c>
      <c r="BO88" s="32">
        <f t="shared" si="76"/>
        <v>-49593241.305933081</v>
      </c>
      <c r="BP88" s="32">
        <f t="shared" si="77"/>
        <v>-21600151.790942609</v>
      </c>
      <c r="BQ88" s="32">
        <f t="shared" si="78"/>
        <v>-4968269.461571672</v>
      </c>
      <c r="BR88" s="32">
        <f t="shared" si="79"/>
        <v>0</v>
      </c>
      <c r="BS88" s="32">
        <f t="shared" si="80"/>
        <v>0</v>
      </c>
      <c r="BT88" s="32">
        <f t="shared" si="81"/>
        <v>-94268946.74855344</v>
      </c>
      <c r="BU88" s="32">
        <f t="shared" si="82"/>
        <v>-78919800.403827116</v>
      </c>
      <c r="BV88" s="33">
        <f t="shared" si="83"/>
        <v>-404347913.40620267</v>
      </c>
      <c r="BW88" s="36"/>
    </row>
    <row r="89" spans="2:77" x14ac:dyDescent="0.25">
      <c r="B89" s="13">
        <f t="shared" si="84"/>
        <v>2012</v>
      </c>
      <c r="C89" s="60"/>
      <c r="D89" s="60"/>
      <c r="E89" s="60"/>
      <c r="F89" s="60"/>
      <c r="G89" s="60"/>
      <c r="H89" s="60"/>
      <c r="I89" s="60"/>
      <c r="J89" s="60"/>
      <c r="K89" s="60"/>
      <c r="L89" s="60"/>
      <c r="M89" s="60"/>
      <c r="N89" s="60"/>
      <c r="O89" s="15">
        <f t="shared" si="29"/>
        <v>0</v>
      </c>
      <c r="Q89" s="13">
        <f t="shared" si="85"/>
        <v>2012</v>
      </c>
      <c r="R89" s="27">
        <f>('FY24 Inventory_80WY v 30WY'!T89)*(1-$S$3)</f>
        <v>77.517332889989419</v>
      </c>
      <c r="S89" s="27">
        <f>('FY24 Inventory_80WY v 30WY'!U89)*(1-$S$3)</f>
        <v>592.9200548969111</v>
      </c>
      <c r="T89" s="27">
        <f>('FY24 Inventory_80WY v 30WY'!V89)*(1-$S$3)</f>
        <v>406.04956133763045</v>
      </c>
      <c r="U89" s="27">
        <f>('FY24 Inventory_80WY v 30WY'!W89)*(1-$S$3)</f>
        <v>1442.9533515454925</v>
      </c>
      <c r="V89" s="27">
        <f>('FY24 Inventory_80WY v 30WY'!X89)*(1-$S$3)</f>
        <v>1604.4732874918323</v>
      </c>
      <c r="W89" s="27">
        <f>('FY24 Inventory_80WY v 30WY'!Y89)*(1-$S$3)</f>
        <v>2299.6727528842653</v>
      </c>
      <c r="X89" s="27">
        <f>('FY24 Inventory_80WY v 30WY'!Z89)*(1-$S$3)</f>
        <v>4645.5347440838241</v>
      </c>
      <c r="Y89" s="27">
        <f>('FY24 Inventory_80WY v 30WY'!AA89)*(1-$S$3)</f>
        <v>5038.8191427118218</v>
      </c>
      <c r="Z89" s="27">
        <f>('FY24 Inventory_80WY v 30WY'!AB89)*(1-$S$3)</f>
        <v>4608.7322929468746</v>
      </c>
      <c r="AA89" s="27">
        <f>('FY24 Inventory_80WY v 30WY'!AC89)*(1-$S$3)</f>
        <v>4932.4865354180856</v>
      </c>
      <c r="AB89" s="27">
        <f>('FY24 Inventory_80WY v 30WY'!AD89)*(1-$S$3)</f>
        <v>4960.0528607670085</v>
      </c>
      <c r="AC89" s="27">
        <f>('FY24 Inventory_80WY v 30WY'!AE89)*(1-$S$3)</f>
        <v>2915.9564421425043</v>
      </c>
      <c r="AD89" s="28">
        <f t="shared" si="57"/>
        <v>2798.9932631241327</v>
      </c>
      <c r="AF89" s="13">
        <f t="shared" si="86"/>
        <v>2012</v>
      </c>
      <c r="AG89" s="52">
        <f t="shared" si="58"/>
        <v>-77.517332889989419</v>
      </c>
      <c r="AH89" s="52">
        <f t="shared" si="59"/>
        <v>-592.9200548969111</v>
      </c>
      <c r="AI89" s="52">
        <f t="shared" si="60"/>
        <v>-406.04956133763045</v>
      </c>
      <c r="AJ89" s="52">
        <f t="shared" si="61"/>
        <v>-1442.9533515454925</v>
      </c>
      <c r="AK89" s="52">
        <f t="shared" si="62"/>
        <v>-1604.4732874918323</v>
      </c>
      <c r="AL89" s="52">
        <f t="shared" si="63"/>
        <v>-2299.6727528842653</v>
      </c>
      <c r="AM89" s="52">
        <f t="shared" si="64"/>
        <v>-4645.5347440838241</v>
      </c>
      <c r="AN89" s="52">
        <f t="shared" si="65"/>
        <v>-5038.8191427118218</v>
      </c>
      <c r="AO89" s="52">
        <f t="shared" si="66"/>
        <v>-4608.7322929468746</v>
      </c>
      <c r="AP89" s="52">
        <f t="shared" si="67"/>
        <v>-4932.4865354180856</v>
      </c>
      <c r="AQ89" s="52">
        <f t="shared" si="68"/>
        <v>-4960.0528607670085</v>
      </c>
      <c r="AR89" s="52">
        <f t="shared" si="69"/>
        <v>-2915.9564421425043</v>
      </c>
      <c r="AS89" s="55">
        <f t="shared" si="70"/>
        <v>-2798.9932631241327</v>
      </c>
      <c r="AU89" s="13">
        <f t="shared" si="87"/>
        <v>2012</v>
      </c>
      <c r="AV89" s="19">
        <f>'FY25 Aurora Prices for SecR'!AU88-'FY25 Aurora Prices for SecR'!AF88</f>
        <v>24.23</v>
      </c>
      <c r="AW89" s="19">
        <f>'FY25 Aurora Prices for SecR'!AV88-'FY25 Aurora Prices for SecR'!AG88</f>
        <v>32.618000000000002</v>
      </c>
      <c r="AX89" s="19">
        <f>'FY25 Aurora Prices for SecR'!AW88-'FY25 Aurora Prices for SecR'!AH88</f>
        <v>41.798000000000002</v>
      </c>
      <c r="AY89" s="19">
        <f>'FY25 Aurora Prices for SecR'!AX88-'FY25 Aurora Prices for SecR'!AI88</f>
        <v>31.111999999999998</v>
      </c>
      <c r="AZ89" s="19">
        <f>'FY25 Aurora Prices for SecR'!AY88-'FY25 Aurora Prices for SecR'!AJ88</f>
        <v>36.905000000000001</v>
      </c>
      <c r="BA89" s="19">
        <f>'FY25 Aurora Prices for SecR'!AZ88-'FY25 Aurora Prices for SecR'!AK88</f>
        <v>26.573</v>
      </c>
      <c r="BB89" s="19">
        <f>'FY25 Aurora Prices for SecR'!BA88-'FY25 Aurora Prices for SecR'!AL88</f>
        <v>0</v>
      </c>
      <c r="BC89" s="19">
        <f>'FY25 Aurora Prices for SecR'!BB88-'FY25 Aurora Prices for SecR'!AM88</f>
        <v>2.0680000000000001</v>
      </c>
      <c r="BD89" s="19">
        <f>'FY25 Aurora Prices for SecR'!BC88-'FY25 Aurora Prices for SecR'!AN88</f>
        <v>0</v>
      </c>
      <c r="BE89" s="19">
        <f>'FY25 Aurora Prices for SecR'!BD88-'FY25 Aurora Prices for SecR'!AO88</f>
        <v>3.3479999999999999</v>
      </c>
      <c r="BF89" s="19">
        <f>'FY25 Aurora Prices for SecR'!BE88-'FY25 Aurora Prices for SecR'!AP88</f>
        <v>22.890999999999998</v>
      </c>
      <c r="BG89" s="20">
        <f>'FY25 Aurora Prices for SecR'!BF88-'FY25 Aurora Prices for SecR'!AQ88</f>
        <v>32.450000000000003</v>
      </c>
      <c r="BI89" s="13">
        <f t="shared" si="88"/>
        <v>2012</v>
      </c>
      <c r="BJ89" s="32">
        <f t="shared" si="71"/>
        <v>-1397414.2620877861</v>
      </c>
      <c r="BK89" s="32">
        <f t="shared" si="72"/>
        <v>-13944043.638802391</v>
      </c>
      <c r="BL89" s="32">
        <f t="shared" si="73"/>
        <v>-12627212.316203967</v>
      </c>
      <c r="BM89" s="32">
        <f t="shared" si="74"/>
        <v>-33400514.51692282</v>
      </c>
      <c r="BN89" s="32">
        <f t="shared" si="75"/>
        <v>-39791194.245523438</v>
      </c>
      <c r="BO89" s="32">
        <f t="shared" si="76"/>
        <v>-45404138.618358433</v>
      </c>
      <c r="BP89" s="32">
        <f t="shared" si="77"/>
        <v>0</v>
      </c>
      <c r="BQ89" s="32">
        <f t="shared" si="78"/>
        <v>-7752686.8224232681</v>
      </c>
      <c r="BR89" s="32">
        <f t="shared" si="79"/>
        <v>0</v>
      </c>
      <c r="BS89" s="32">
        <f t="shared" si="80"/>
        <v>-12286389.900911335</v>
      </c>
      <c r="BT89" s="32">
        <f t="shared" si="81"/>
        <v>-84474184.106648281</v>
      </c>
      <c r="BU89" s="32">
        <f t="shared" si="82"/>
        <v>-68128406.314217478</v>
      </c>
      <c r="BV89" s="33">
        <f t="shared" si="83"/>
        <v>-319206184.74209917</v>
      </c>
      <c r="BY89" s="35"/>
    </row>
    <row r="90" spans="2:77" x14ac:dyDescent="0.25">
      <c r="B90" s="13">
        <f t="shared" si="84"/>
        <v>2013</v>
      </c>
      <c r="C90" s="60"/>
      <c r="D90" s="60"/>
      <c r="E90" s="60"/>
      <c r="F90" s="60"/>
      <c r="G90" s="60"/>
      <c r="H90" s="60"/>
      <c r="I90" s="60"/>
      <c r="J90" s="60"/>
      <c r="K90" s="60"/>
      <c r="L90" s="60"/>
      <c r="M90" s="60"/>
      <c r="N90" s="60"/>
      <c r="O90" s="15">
        <f t="shared" si="29"/>
        <v>0</v>
      </c>
      <c r="Q90" s="13">
        <f t="shared" si="85"/>
        <v>2013</v>
      </c>
      <c r="R90" s="27">
        <f>('FY24 Inventory_80WY v 30WY'!T90)*(1-$S$3)</f>
        <v>-334.35504408953938</v>
      </c>
      <c r="S90" s="27">
        <f>('FY24 Inventory_80WY v 30WY'!U90)*(1-$S$3)</f>
        <v>1481.7784713878052</v>
      </c>
      <c r="T90" s="27">
        <f>('FY24 Inventory_80WY v 30WY'!V90)*(1-$S$3)</f>
        <v>2178.7838832549887</v>
      </c>
      <c r="U90" s="27">
        <f>('FY24 Inventory_80WY v 30WY'!W90)*(1-$S$3)</f>
        <v>1679.0368852486054</v>
      </c>
      <c r="V90" s="27">
        <f>('FY24 Inventory_80WY v 30WY'!X90)*(1-$S$3)</f>
        <v>1066.3196044837784</v>
      </c>
      <c r="W90" s="27">
        <f>('FY24 Inventory_80WY v 30WY'!Y90)*(1-$S$3)</f>
        <v>174.88390812005716</v>
      </c>
      <c r="X90" s="27">
        <f>('FY24 Inventory_80WY v 30WY'!Z90)*(1-$S$3)</f>
        <v>3375.0865046610725</v>
      </c>
      <c r="Y90" s="27">
        <f>('FY24 Inventory_80WY v 30WY'!AA90)*(1-$S$3)</f>
        <v>1691.4729813450713</v>
      </c>
      <c r="Z90" s="27">
        <f>('FY24 Inventory_80WY v 30WY'!AB90)*(1-$S$3)</f>
        <v>2431.5487788992077</v>
      </c>
      <c r="AA90" s="27">
        <f>('FY24 Inventory_80WY v 30WY'!AC90)*(1-$S$3)</f>
        <v>3950.5155670691679</v>
      </c>
      <c r="AB90" s="27">
        <f>('FY24 Inventory_80WY v 30WY'!AD90)*(1-$S$3)</f>
        <v>2077.5399869581279</v>
      </c>
      <c r="AC90" s="27">
        <f>('FY24 Inventory_80WY v 30WY'!AE90)*(1-$S$3)</f>
        <v>847.6120584393974</v>
      </c>
      <c r="AD90" s="28">
        <f t="shared" si="57"/>
        <v>1720.4010971846776</v>
      </c>
      <c r="AF90" s="13">
        <f t="shared" si="86"/>
        <v>2013</v>
      </c>
      <c r="AG90" s="52">
        <f t="shared" si="58"/>
        <v>334.35504408953938</v>
      </c>
      <c r="AH90" s="52">
        <f t="shared" si="59"/>
        <v>-1481.7784713878052</v>
      </c>
      <c r="AI90" s="52">
        <f t="shared" si="60"/>
        <v>-2178.7838832549887</v>
      </c>
      <c r="AJ90" s="52">
        <f t="shared" si="61"/>
        <v>-1679.0368852486054</v>
      </c>
      <c r="AK90" s="52">
        <f t="shared" si="62"/>
        <v>-1066.3196044837784</v>
      </c>
      <c r="AL90" s="52">
        <f t="shared" si="63"/>
        <v>-174.88390812005716</v>
      </c>
      <c r="AM90" s="52">
        <f t="shared" si="64"/>
        <v>-3375.0865046610725</v>
      </c>
      <c r="AN90" s="52">
        <f t="shared" si="65"/>
        <v>-1691.4729813450713</v>
      </c>
      <c r="AO90" s="52">
        <f t="shared" si="66"/>
        <v>-2431.5487788992077</v>
      </c>
      <c r="AP90" s="52">
        <f t="shared" si="67"/>
        <v>-3950.5155670691679</v>
      </c>
      <c r="AQ90" s="52">
        <f t="shared" si="68"/>
        <v>-2077.5399869581279</v>
      </c>
      <c r="AR90" s="52">
        <f t="shared" si="69"/>
        <v>-847.6120584393974</v>
      </c>
      <c r="AS90" s="55">
        <f t="shared" si="70"/>
        <v>-1720.4010971846776</v>
      </c>
      <c r="AU90" s="13">
        <f t="shared" si="87"/>
        <v>2013</v>
      </c>
      <c r="AV90" s="19">
        <f>'FY25 Aurora Prices for SecR'!AU89-'FY25 Aurora Prices for SecR'!AF89</f>
        <v>28.864000000000001</v>
      </c>
      <c r="AW90" s="19">
        <f>'FY25 Aurora Prices for SecR'!AV89-'FY25 Aurora Prices for SecR'!AG89</f>
        <v>27.425000000000001</v>
      </c>
      <c r="AX90" s="19">
        <f>'FY25 Aurora Prices for SecR'!AW89-'FY25 Aurora Prices for SecR'!AH89</f>
        <v>33.569000000000003</v>
      </c>
      <c r="AY90" s="19">
        <f>'FY25 Aurora Prices for SecR'!AX89-'FY25 Aurora Prices for SecR'!AI89</f>
        <v>32.780999999999999</v>
      </c>
      <c r="AZ90" s="19">
        <f>'FY25 Aurora Prices for SecR'!AY89-'FY25 Aurora Prices for SecR'!AJ89</f>
        <v>41.164999999999999</v>
      </c>
      <c r="BA90" s="19">
        <f>'FY25 Aurora Prices for SecR'!AZ89-'FY25 Aurora Prices for SecR'!AK89</f>
        <v>37.093000000000004</v>
      </c>
      <c r="BB90" s="19">
        <f>'FY25 Aurora Prices for SecR'!BA89-'FY25 Aurora Prices for SecR'!AL89</f>
        <v>10.676</v>
      </c>
      <c r="BC90" s="19">
        <f>'FY25 Aurora Prices for SecR'!BB89-'FY25 Aurora Prices for SecR'!AM89</f>
        <v>15.348000000000001</v>
      </c>
      <c r="BD90" s="19">
        <f>'FY25 Aurora Prices for SecR'!BC89-'FY25 Aurora Prices for SecR'!AN89</f>
        <v>4.8410000000000002</v>
      </c>
      <c r="BE90" s="19">
        <f>'FY25 Aurora Prices for SecR'!BD89-'FY25 Aurora Prices for SecR'!AO89</f>
        <v>27.271999999999998</v>
      </c>
      <c r="BF90" s="19">
        <f>'FY25 Aurora Prices for SecR'!BE89-'FY25 Aurora Prices for SecR'!AP89</f>
        <v>36.902000000000001</v>
      </c>
      <c r="BG90" s="20">
        <f>'FY25 Aurora Prices for SecR'!BF89-'FY25 Aurora Prices for SecR'!AQ89</f>
        <v>33.188000000000002</v>
      </c>
      <c r="BI90" s="13">
        <f t="shared" si="88"/>
        <v>2013</v>
      </c>
      <c r="BJ90" s="32">
        <f t="shared" si="71"/>
        <v>7180213.0504947454</v>
      </c>
      <c r="BK90" s="32">
        <f t="shared" si="72"/>
        <v>-29299835.470601413</v>
      </c>
      <c r="BL90" s="32">
        <f t="shared" si="73"/>
        <v>-54415859.555678122</v>
      </c>
      <c r="BM90" s="32">
        <f t="shared" si="74"/>
        <v>-40950138.052688889</v>
      </c>
      <c r="BN90" s="32">
        <f t="shared" si="75"/>
        <v>-29497471.260482226</v>
      </c>
      <c r="BO90" s="32">
        <f t="shared" si="76"/>
        <v>-4819817.8212956795</v>
      </c>
      <c r="BP90" s="32">
        <f t="shared" si="77"/>
        <v>-25943344.93710836</v>
      </c>
      <c r="BQ90" s="32">
        <f t="shared" si="78"/>
        <v>-19314781.124357011</v>
      </c>
      <c r="BR90" s="32">
        <f t="shared" si="79"/>
        <v>-8475211.8998287674</v>
      </c>
      <c r="BS90" s="32">
        <f t="shared" si="80"/>
        <v>-80157414.645562097</v>
      </c>
      <c r="BT90" s="32">
        <f t="shared" si="81"/>
        <v>-57039043.165454254</v>
      </c>
      <c r="BU90" s="32">
        <f t="shared" si="82"/>
        <v>-20253995.276750442</v>
      </c>
      <c r="BV90" s="33">
        <f t="shared" si="83"/>
        <v>-362986700.15931255</v>
      </c>
    </row>
    <row r="91" spans="2:77" x14ac:dyDescent="0.25">
      <c r="B91" s="13">
        <f t="shared" si="84"/>
        <v>2014</v>
      </c>
      <c r="C91" s="60"/>
      <c r="D91" s="60"/>
      <c r="E91" s="60"/>
      <c r="F91" s="60"/>
      <c r="G91" s="60"/>
      <c r="H91" s="60"/>
      <c r="I91" s="60"/>
      <c r="J91" s="60"/>
      <c r="K91" s="60"/>
      <c r="L91" s="60"/>
      <c r="M91" s="60"/>
      <c r="N91" s="60"/>
      <c r="O91" s="15">
        <f t="shared" si="29"/>
        <v>0</v>
      </c>
      <c r="Q91" s="13">
        <f t="shared" si="85"/>
        <v>2014</v>
      </c>
      <c r="R91" s="27">
        <f>('FY24 Inventory_80WY v 30WY'!T91)*(1-$S$3)</f>
        <v>-160.3790051211532</v>
      </c>
      <c r="S91" s="27">
        <f>('FY24 Inventory_80WY v 30WY'!U91)*(1-$S$3)</f>
        <v>232.89227418664501</v>
      </c>
      <c r="T91" s="27">
        <f>('FY24 Inventory_80WY v 30WY'!V91)*(1-$S$3)</f>
        <v>-405.89522750456547</v>
      </c>
      <c r="U91" s="27">
        <f>('FY24 Inventory_80WY v 30WY'!W91)*(1-$S$3)</f>
        <v>1271.1050013742795</v>
      </c>
      <c r="V91" s="27">
        <f>('FY24 Inventory_80WY v 30WY'!X91)*(1-$S$3)</f>
        <v>437.14659979702668</v>
      </c>
      <c r="W91" s="27">
        <f>('FY24 Inventory_80WY v 30WY'!Y91)*(1-$S$3)</f>
        <v>3592.2684505267084</v>
      </c>
      <c r="X91" s="27">
        <f>('FY24 Inventory_80WY v 30WY'!Z91)*(1-$S$3)</f>
        <v>3469.2821035441689</v>
      </c>
      <c r="Y91" s="27">
        <f>('FY24 Inventory_80WY v 30WY'!AA91)*(1-$S$3)</f>
        <v>2156.2782649756482</v>
      </c>
      <c r="Z91" s="27">
        <f>('FY24 Inventory_80WY v 30WY'!AB91)*(1-$S$3)</f>
        <v>2580.0756915123038</v>
      </c>
      <c r="AA91" s="27">
        <f>('FY24 Inventory_80WY v 30WY'!AC91)*(1-$S$3)</f>
        <v>3411.6852316720478</v>
      </c>
      <c r="AB91" s="27">
        <f>('FY24 Inventory_80WY v 30WY'!AD91)*(1-$S$3)</f>
        <v>2862.2699755266976</v>
      </c>
      <c r="AC91" s="27">
        <f>('FY24 Inventory_80WY v 30WY'!AE91)*(1-$S$3)</f>
        <v>1730.8760551944217</v>
      </c>
      <c r="AD91" s="28">
        <f t="shared" si="57"/>
        <v>1772.7156930274934</v>
      </c>
      <c r="AF91" s="13">
        <f t="shared" si="86"/>
        <v>2014</v>
      </c>
      <c r="AG91" s="52">
        <f t="shared" si="58"/>
        <v>160.3790051211532</v>
      </c>
      <c r="AH91" s="52">
        <f t="shared" si="59"/>
        <v>-232.89227418664501</v>
      </c>
      <c r="AI91" s="52">
        <f t="shared" si="60"/>
        <v>405.89522750456547</v>
      </c>
      <c r="AJ91" s="52">
        <f t="shared" si="61"/>
        <v>-1271.1050013742795</v>
      </c>
      <c r="AK91" s="52">
        <f t="shared" si="62"/>
        <v>-437.14659979702668</v>
      </c>
      <c r="AL91" s="52">
        <f t="shared" si="63"/>
        <v>-3592.2684505267084</v>
      </c>
      <c r="AM91" s="52">
        <f t="shared" si="64"/>
        <v>-3469.2821035441689</v>
      </c>
      <c r="AN91" s="52">
        <f t="shared" si="65"/>
        <v>-2156.2782649756482</v>
      </c>
      <c r="AO91" s="52">
        <f t="shared" si="66"/>
        <v>-2580.0756915123038</v>
      </c>
      <c r="AP91" s="52">
        <f t="shared" si="67"/>
        <v>-3411.6852316720478</v>
      </c>
      <c r="AQ91" s="52">
        <f t="shared" si="68"/>
        <v>-2862.2699755266976</v>
      </c>
      <c r="AR91" s="52">
        <f t="shared" si="69"/>
        <v>-1730.8760551944217</v>
      </c>
      <c r="AS91" s="55">
        <f t="shared" si="70"/>
        <v>-1772.7156930274934</v>
      </c>
      <c r="AU91" s="13">
        <f t="shared" si="87"/>
        <v>2014</v>
      </c>
      <c r="AV91" s="19">
        <f>'FY25 Aurora Prices for SecR'!AU90-'FY25 Aurora Prices for SecR'!AF90</f>
        <v>26.585000000000001</v>
      </c>
      <c r="AW91" s="19">
        <f>'FY25 Aurora Prices for SecR'!AV90-'FY25 Aurora Prices for SecR'!AG90</f>
        <v>33.892000000000003</v>
      </c>
      <c r="AX91" s="19">
        <f>'FY25 Aurora Prices for SecR'!AW90-'FY25 Aurora Prices for SecR'!AH90</f>
        <v>44.02</v>
      </c>
      <c r="AY91" s="19">
        <f>'FY25 Aurora Prices for SecR'!AX90-'FY25 Aurora Prices for SecR'!AI90</f>
        <v>34.901000000000003</v>
      </c>
      <c r="AZ91" s="19">
        <f>'FY25 Aurora Prices for SecR'!AY90-'FY25 Aurora Prices for SecR'!AJ90</f>
        <v>42.753</v>
      </c>
      <c r="BA91" s="19">
        <f>'FY25 Aurora Prices for SecR'!AZ90-'FY25 Aurora Prices for SecR'!AK90</f>
        <v>18.221</v>
      </c>
      <c r="BB91" s="19">
        <f>'FY25 Aurora Prices for SecR'!BA90-'FY25 Aurora Prices for SecR'!AL90</f>
        <v>8.08</v>
      </c>
      <c r="BC91" s="19">
        <f>'FY25 Aurora Prices for SecR'!BB90-'FY25 Aurora Prices for SecR'!AM90</f>
        <v>13.462999999999999</v>
      </c>
      <c r="BD91" s="19">
        <f>'FY25 Aurora Prices for SecR'!BC90-'FY25 Aurora Prices for SecR'!AN90</f>
        <v>6.3780000000000001</v>
      </c>
      <c r="BE91" s="19">
        <f>'FY25 Aurora Prices for SecR'!BD90-'FY25 Aurora Prices for SecR'!AO90</f>
        <v>19.564</v>
      </c>
      <c r="BF91" s="19">
        <f>'FY25 Aurora Prices for SecR'!BE90-'FY25 Aurora Prices for SecR'!AP90</f>
        <v>29.283000000000001</v>
      </c>
      <c r="BG91" s="20">
        <f>'FY25 Aurora Prices for SecR'!BF90-'FY25 Aurora Prices for SecR'!AQ90</f>
        <v>32.356999999999999</v>
      </c>
      <c r="BI91" s="13">
        <f t="shared" si="88"/>
        <v>2014</v>
      </c>
      <c r="BJ91" s="32">
        <f t="shared" si="71"/>
        <v>3172174.8332525184</v>
      </c>
      <c r="BK91" s="32">
        <f t="shared" si="72"/>
        <v>-5690986.3538050503</v>
      </c>
      <c r="BL91" s="32">
        <f t="shared" si="73"/>
        <v>13293425.888574723</v>
      </c>
      <c r="BM91" s="32">
        <f t="shared" si="74"/>
        <v>-33005949.725805014</v>
      </c>
      <c r="BN91" s="32">
        <f t="shared" si="75"/>
        <v>-12559228.806514174</v>
      </c>
      <c r="BO91" s="32">
        <f t="shared" si="76"/>
        <v>-48632859.513726041</v>
      </c>
      <c r="BP91" s="32">
        <f t="shared" si="77"/>
        <v>-20182895.565578558</v>
      </c>
      <c r="BQ91" s="32">
        <f t="shared" si="78"/>
        <v>-21598300.865337159</v>
      </c>
      <c r="BR91" s="32">
        <f t="shared" si="79"/>
        <v>-11848120.38753514</v>
      </c>
      <c r="BS91" s="32">
        <f t="shared" si="80"/>
        <v>-49659180.145089366</v>
      </c>
      <c r="BT91" s="32">
        <f t="shared" si="81"/>
        <v>-62358993.659851126</v>
      </c>
      <c r="BU91" s="32">
        <f t="shared" si="82"/>
        <v>-40324288.692906648</v>
      </c>
      <c r="BV91" s="33">
        <f t="shared" si="83"/>
        <v>-289395202.99432105</v>
      </c>
    </row>
    <row r="92" spans="2:77" x14ac:dyDescent="0.25">
      <c r="B92" s="13">
        <f t="shared" si="84"/>
        <v>2015</v>
      </c>
      <c r="C92" s="60"/>
      <c r="D92" s="60"/>
      <c r="E92" s="60"/>
      <c r="F92" s="60"/>
      <c r="G92" s="60"/>
      <c r="H92" s="60"/>
      <c r="I92" s="60"/>
      <c r="J92" s="60"/>
      <c r="K92" s="60"/>
      <c r="L92" s="60"/>
      <c r="M92" s="60"/>
      <c r="N92" s="60"/>
      <c r="O92" s="15">
        <f t="shared" si="29"/>
        <v>0</v>
      </c>
      <c r="Q92" s="13">
        <f t="shared" si="85"/>
        <v>2015</v>
      </c>
      <c r="R92" s="27">
        <f>('FY24 Inventory_80WY v 30WY'!T92)*(1-$S$3)</f>
        <v>-361.40242590438248</v>
      </c>
      <c r="S92" s="27">
        <f>('FY24 Inventory_80WY v 30WY'!U92)*(1-$S$3)</f>
        <v>1407.4028930706406</v>
      </c>
      <c r="T92" s="27">
        <f>('FY24 Inventory_80WY v 30WY'!V92)*(1-$S$3)</f>
        <v>1983.1013778348884</v>
      </c>
      <c r="U92" s="27">
        <f>('FY24 Inventory_80WY v 30WY'!W92)*(1-$S$3)</f>
        <v>2942.5019682618381</v>
      </c>
      <c r="V92" s="27">
        <f>('FY24 Inventory_80WY v 30WY'!X92)*(1-$S$3)</f>
        <v>3945.3004718029611</v>
      </c>
      <c r="W92" s="27">
        <f>('FY24 Inventory_80WY v 30WY'!Y92)*(1-$S$3)</f>
        <v>4198.2216483183402</v>
      </c>
      <c r="X92" s="27">
        <f>('FY24 Inventory_80WY v 30WY'!Z92)*(1-$S$3)</f>
        <v>1879.0400441389131</v>
      </c>
      <c r="Y92" s="27">
        <f>('FY24 Inventory_80WY v 30WY'!AA92)*(1-$S$3)</f>
        <v>174.950721713799</v>
      </c>
      <c r="Z92" s="27">
        <f>('FY24 Inventory_80WY v 30WY'!AB92)*(1-$S$3)</f>
        <v>774.66637428795059</v>
      </c>
      <c r="AA92" s="27">
        <f>('FY24 Inventory_80WY v 30WY'!AC92)*(1-$S$3)</f>
        <v>665.61888639168649</v>
      </c>
      <c r="AB92" s="27">
        <f>('FY24 Inventory_80WY v 30WY'!AD92)*(1-$S$3)</f>
        <v>-393.24237793777985</v>
      </c>
      <c r="AC92" s="27">
        <f>('FY24 Inventory_80WY v 30WY'!AE92)*(1-$S$3)</f>
        <v>-21.647472171485784</v>
      </c>
      <c r="AD92" s="28">
        <f t="shared" si="57"/>
        <v>1416.5430905054568</v>
      </c>
      <c r="AF92" s="13">
        <f t="shared" si="86"/>
        <v>2015</v>
      </c>
      <c r="AG92" s="52">
        <f t="shared" si="58"/>
        <v>361.40242590438248</v>
      </c>
      <c r="AH92" s="52">
        <f t="shared" si="59"/>
        <v>-1407.4028930706406</v>
      </c>
      <c r="AI92" s="52">
        <f t="shared" si="60"/>
        <v>-1983.1013778348884</v>
      </c>
      <c r="AJ92" s="52">
        <f t="shared" si="61"/>
        <v>-2942.5019682618381</v>
      </c>
      <c r="AK92" s="52">
        <f t="shared" si="62"/>
        <v>-3945.3004718029611</v>
      </c>
      <c r="AL92" s="52">
        <f t="shared" si="63"/>
        <v>-4198.2216483183402</v>
      </c>
      <c r="AM92" s="52">
        <f t="shared" si="64"/>
        <v>-1879.0400441389131</v>
      </c>
      <c r="AN92" s="52">
        <f t="shared" si="65"/>
        <v>-174.950721713799</v>
      </c>
      <c r="AO92" s="52">
        <f t="shared" si="66"/>
        <v>-774.66637428795059</v>
      </c>
      <c r="AP92" s="52">
        <f t="shared" si="67"/>
        <v>-665.61888639168649</v>
      </c>
      <c r="AQ92" s="52">
        <f t="shared" si="68"/>
        <v>393.24237793777985</v>
      </c>
      <c r="AR92" s="52">
        <f t="shared" si="69"/>
        <v>21.647472171485784</v>
      </c>
      <c r="AS92" s="55">
        <f t="shared" si="70"/>
        <v>-1416.5430905054568</v>
      </c>
      <c r="AU92" s="13">
        <f t="shared" si="87"/>
        <v>2015</v>
      </c>
      <c r="AV92" s="19">
        <f>'FY25 Aurora Prices for SecR'!AU91-'FY25 Aurora Prices for SecR'!AF91</f>
        <v>27.97</v>
      </c>
      <c r="AW92" s="19">
        <f>'FY25 Aurora Prices for SecR'!AV91-'FY25 Aurora Prices for SecR'!AG91</f>
        <v>27.768999999999998</v>
      </c>
      <c r="AX92" s="19">
        <f>'FY25 Aurora Prices for SecR'!AW91-'FY25 Aurora Prices for SecR'!AH91</f>
        <v>32.993000000000002</v>
      </c>
      <c r="AY92" s="19">
        <f>'FY25 Aurora Prices for SecR'!AX91-'FY25 Aurora Prices for SecR'!AI91</f>
        <v>24.759</v>
      </c>
      <c r="AZ92" s="19">
        <f>'FY25 Aurora Prices for SecR'!AY91-'FY25 Aurora Prices for SecR'!AJ91</f>
        <v>26.905000000000001</v>
      </c>
      <c r="BA92" s="19">
        <f>'FY25 Aurora Prices for SecR'!AZ91-'FY25 Aurora Prices for SecR'!AK91</f>
        <v>16.902000000000001</v>
      </c>
      <c r="BB92" s="19">
        <f>'FY25 Aurora Prices for SecR'!BA91-'FY25 Aurora Prices for SecR'!AL91</f>
        <v>18.684999999999999</v>
      </c>
      <c r="BC92" s="19">
        <f>'FY25 Aurora Prices for SecR'!BB91-'FY25 Aurora Prices for SecR'!AM91</f>
        <v>27.870999999999999</v>
      </c>
      <c r="BD92" s="19">
        <f>'FY25 Aurora Prices for SecR'!BC91-'FY25 Aurora Prices for SecR'!AN91</f>
        <v>28.452999999999999</v>
      </c>
      <c r="BE92" s="19">
        <f>'FY25 Aurora Prices for SecR'!BD91-'FY25 Aurora Prices for SecR'!AO91</f>
        <v>42.003</v>
      </c>
      <c r="BF92" s="19">
        <f>'FY25 Aurora Prices for SecR'!BE91-'FY25 Aurora Prices for SecR'!AP91</f>
        <v>43.290999999999997</v>
      </c>
      <c r="BG92" s="20">
        <f>'FY25 Aurora Prices for SecR'!BF91-'FY25 Aurora Prices for SecR'!AQ91</f>
        <v>37.823</v>
      </c>
      <c r="BI92" s="13">
        <f t="shared" si="88"/>
        <v>2015</v>
      </c>
      <c r="BJ92" s="32">
        <f t="shared" si="71"/>
        <v>7520668.8342939103</v>
      </c>
      <c r="BK92" s="32">
        <f t="shared" si="72"/>
        <v>-28178245.246066283</v>
      </c>
      <c r="BL92" s="32">
        <f t="shared" si="73"/>
        <v>-48678777.036626413</v>
      </c>
      <c r="BM92" s="32">
        <f t="shared" si="74"/>
        <v>-54202934.236752972</v>
      </c>
      <c r="BN92" s="32">
        <f t="shared" si="75"/>
        <v>-71331663.778273031</v>
      </c>
      <c r="BO92" s="32">
        <f t="shared" si="76"/>
        <v>-52722048.328808308</v>
      </c>
      <c r="BP92" s="32">
        <f t="shared" si="77"/>
        <v>-25279101.521809623</v>
      </c>
      <c r="BQ92" s="32">
        <f t="shared" si="78"/>
        <v>-3627782.3642746569</v>
      </c>
      <c r="BR92" s="32">
        <f t="shared" si="79"/>
        <v>-15869939.290282842</v>
      </c>
      <c r="BS92" s="32">
        <f t="shared" si="80"/>
        <v>-20800744.623321846</v>
      </c>
      <c r="BT92" s="32">
        <f t="shared" si="81"/>
        <v>12665748.702778492</v>
      </c>
      <c r="BU92" s="32">
        <f t="shared" si="82"/>
        <v>589516.08475831698</v>
      </c>
      <c r="BV92" s="33">
        <f t="shared" si="83"/>
        <v>-299915302.80438524</v>
      </c>
      <c r="BW92"/>
    </row>
    <row r="93" spans="2:77" x14ac:dyDescent="0.25">
      <c r="B93" s="13">
        <f t="shared" si="84"/>
        <v>2016</v>
      </c>
      <c r="C93" s="60"/>
      <c r="D93" s="60"/>
      <c r="E93" s="60"/>
      <c r="F93" s="60"/>
      <c r="G93" s="60"/>
      <c r="H93" s="60"/>
      <c r="I93" s="60"/>
      <c r="J93" s="60"/>
      <c r="K93" s="60"/>
      <c r="L93" s="60"/>
      <c r="M93" s="60"/>
      <c r="N93" s="60"/>
      <c r="O93" s="15">
        <f t="shared" si="29"/>
        <v>0</v>
      </c>
      <c r="Q93" s="13">
        <f t="shared" si="85"/>
        <v>2016</v>
      </c>
      <c r="R93" s="27">
        <f>('FY24 Inventory_80WY v 30WY'!T93)*(1-$S$3)</f>
        <v>-359.46019551729495</v>
      </c>
      <c r="S93" s="27">
        <f>('FY24 Inventory_80WY v 30WY'!U93)*(1-$S$3)</f>
        <v>69.516085582089758</v>
      </c>
      <c r="T93" s="27">
        <f>('FY24 Inventory_80WY v 30WY'!V93)*(1-$S$3)</f>
        <v>195.65838389354133</v>
      </c>
      <c r="U93" s="27">
        <f>('FY24 Inventory_80WY v 30WY'!W93)*(1-$S$3)</f>
        <v>328.24905269535162</v>
      </c>
      <c r="V93" s="27">
        <f>('FY24 Inventory_80WY v 30WY'!X93)*(1-$S$3)</f>
        <v>55.257579041301661</v>
      </c>
      <c r="W93" s="27">
        <f>('FY24 Inventory_80WY v 30WY'!Y93)*(1-$S$3)</f>
        <v>2570.0402489206267</v>
      </c>
      <c r="X93" s="27">
        <f>('FY24 Inventory_80WY v 30WY'!Z93)*(1-$S$3)</f>
        <v>4227.9367130417713</v>
      </c>
      <c r="Y93" s="27">
        <f>('FY24 Inventory_80WY v 30WY'!AA93)*(1-$S$3)</f>
        <v>3916.4903324135539</v>
      </c>
      <c r="Z93" s="27">
        <f>('FY24 Inventory_80WY v 30WY'!AB93)*(1-$S$3)</f>
        <v>2808.5384017593378</v>
      </c>
      <c r="AA93" s="27">
        <f>('FY24 Inventory_80WY v 30WY'!AC93)*(1-$S$3)</f>
        <v>1972.199882358193</v>
      </c>
      <c r="AB93" s="27">
        <f>('FY24 Inventory_80WY v 30WY'!AD93)*(1-$S$3)</f>
        <v>-79.58522164521932</v>
      </c>
      <c r="AC93" s="27">
        <f>('FY24 Inventory_80WY v 30WY'!AE93)*(1-$S$3)</f>
        <v>-202.65507741545071</v>
      </c>
      <c r="AD93" s="28">
        <f t="shared" si="57"/>
        <v>1296.9711626631902</v>
      </c>
      <c r="AF93" s="13">
        <f t="shared" si="86"/>
        <v>2016</v>
      </c>
      <c r="AG93" s="52">
        <f t="shared" si="58"/>
        <v>359.46019551729495</v>
      </c>
      <c r="AH93" s="52">
        <f t="shared" si="59"/>
        <v>-69.516085582089758</v>
      </c>
      <c r="AI93" s="52">
        <f t="shared" si="60"/>
        <v>-195.65838389354133</v>
      </c>
      <c r="AJ93" s="52">
        <f t="shared" si="61"/>
        <v>-328.24905269535162</v>
      </c>
      <c r="AK93" s="52">
        <f t="shared" si="62"/>
        <v>-55.257579041301661</v>
      </c>
      <c r="AL93" s="52">
        <f t="shared" si="63"/>
        <v>-2570.0402489206267</v>
      </c>
      <c r="AM93" s="52">
        <f t="shared" si="64"/>
        <v>-4227.9367130417713</v>
      </c>
      <c r="AN93" s="52">
        <f t="shared" si="65"/>
        <v>-3916.4903324135539</v>
      </c>
      <c r="AO93" s="52">
        <f t="shared" si="66"/>
        <v>-2808.5384017593378</v>
      </c>
      <c r="AP93" s="52">
        <f t="shared" si="67"/>
        <v>-1972.199882358193</v>
      </c>
      <c r="AQ93" s="52">
        <f t="shared" si="68"/>
        <v>79.58522164521932</v>
      </c>
      <c r="AR93" s="52">
        <f t="shared" si="69"/>
        <v>202.65507741545071</v>
      </c>
      <c r="AS93" s="55">
        <f t="shared" si="70"/>
        <v>-1296.9711626631902</v>
      </c>
      <c r="AU93" s="13">
        <f t="shared" si="87"/>
        <v>2016</v>
      </c>
      <c r="AV93" s="19">
        <f>'FY25 Aurora Prices for SecR'!AU92-'FY25 Aurora Prices for SecR'!AF92</f>
        <v>31.218</v>
      </c>
      <c r="AW93" s="19">
        <f>'FY25 Aurora Prices for SecR'!AV92-'FY25 Aurora Prices for SecR'!AG92</f>
        <v>34.825000000000003</v>
      </c>
      <c r="AX93" s="19">
        <f>'FY25 Aurora Prices for SecR'!AW92-'FY25 Aurora Prices for SecR'!AH92</f>
        <v>40.564</v>
      </c>
      <c r="AY93" s="19">
        <f>'FY25 Aurora Prices for SecR'!AX92-'FY25 Aurora Prices for SecR'!AI92</f>
        <v>38.119</v>
      </c>
      <c r="AZ93" s="19">
        <f>'FY25 Aurora Prices for SecR'!AY92-'FY25 Aurora Prices for SecR'!AJ92</f>
        <v>42.64</v>
      </c>
      <c r="BA93" s="19">
        <f>'FY25 Aurora Prices for SecR'!AZ92-'FY25 Aurora Prices for SecR'!AK92</f>
        <v>26.939</v>
      </c>
      <c r="BB93" s="19">
        <f>'FY25 Aurora Prices for SecR'!BA92-'FY25 Aurora Prices for SecR'!AL92</f>
        <v>3.2120000000000002</v>
      </c>
      <c r="BC93" s="19">
        <f>'FY25 Aurora Prices for SecR'!BB92-'FY25 Aurora Prices for SecR'!AM92</f>
        <v>13.074999999999999</v>
      </c>
      <c r="BD93" s="19">
        <f>'FY25 Aurora Prices for SecR'!BC92-'FY25 Aurora Prices for SecR'!AN92</f>
        <v>16.937999999999999</v>
      </c>
      <c r="BE93" s="19">
        <f>'FY25 Aurora Prices for SecR'!BD92-'FY25 Aurora Prices for SecR'!AO92</f>
        <v>37.835999999999999</v>
      </c>
      <c r="BF93" s="19">
        <f>'FY25 Aurora Prices for SecR'!BE92-'FY25 Aurora Prices for SecR'!AP92</f>
        <v>43.308999999999997</v>
      </c>
      <c r="BG93" s="20">
        <f>'FY25 Aurora Prices for SecR'!BF92-'FY25 Aurora Prices for SecR'!AQ92</f>
        <v>34.753</v>
      </c>
      <c r="BI93" s="13">
        <f t="shared" si="88"/>
        <v>2016</v>
      </c>
      <c r="BJ93" s="32">
        <f t="shared" si="71"/>
        <v>8348891.517442232</v>
      </c>
      <c r="BK93" s="32">
        <f t="shared" si="72"/>
        <v>-1745467.2275657149</v>
      </c>
      <c r="BL93" s="32">
        <f t="shared" si="73"/>
        <v>-5904894.8930876618</v>
      </c>
      <c r="BM93" s="32">
        <f t="shared" si="74"/>
        <v>-9309319.0759324171</v>
      </c>
      <c r="BN93" s="32">
        <f t="shared" si="75"/>
        <v>-1583355.0904557812</v>
      </c>
      <c r="BO93" s="32">
        <f t="shared" si="76"/>
        <v>-51441095.499394864</v>
      </c>
      <c r="BP93" s="32">
        <f t="shared" si="77"/>
        <v>-9777695.5600489229</v>
      </c>
      <c r="BQ93" s="32">
        <f t="shared" si="78"/>
        <v>-38098834.655652568</v>
      </c>
      <c r="BR93" s="32">
        <f t="shared" si="79"/>
        <v>-34251136.883279756</v>
      </c>
      <c r="BS93" s="32">
        <f t="shared" si="80"/>
        <v>-55517395.133185014</v>
      </c>
      <c r="BT93" s="32">
        <f t="shared" si="81"/>
        <v>2564386.7349892054</v>
      </c>
      <c r="BU93" s="32">
        <f t="shared" si="82"/>
        <v>5070867.7719017947</v>
      </c>
      <c r="BV93" s="33">
        <f t="shared" si="83"/>
        <v>-191645047.99426952</v>
      </c>
      <c r="BW93"/>
    </row>
    <row r="94" spans="2:77" x14ac:dyDescent="0.25">
      <c r="B94" s="13">
        <f t="shared" si="84"/>
        <v>2017</v>
      </c>
      <c r="C94" s="60"/>
      <c r="D94" s="60"/>
      <c r="E94" s="60"/>
      <c r="F94" s="60"/>
      <c r="G94" s="60"/>
      <c r="H94" s="60"/>
      <c r="I94" s="60"/>
      <c r="J94" s="60"/>
      <c r="K94" s="60"/>
      <c r="L94" s="60"/>
      <c r="M94" s="60"/>
      <c r="N94" s="60"/>
      <c r="O94" s="15">
        <f t="shared" si="29"/>
        <v>0</v>
      </c>
      <c r="Q94" s="13">
        <f t="shared" si="85"/>
        <v>2017</v>
      </c>
      <c r="R94" s="27">
        <f>('FY24 Inventory_80WY v 30WY'!T94)*(1-$S$3)</f>
        <v>-433.03698362258848</v>
      </c>
      <c r="S94" s="27">
        <f>('FY24 Inventory_80WY v 30WY'!U94)*(1-$S$3)</f>
        <v>2370.9974609834799</v>
      </c>
      <c r="T94" s="27">
        <f>('FY24 Inventory_80WY v 30WY'!V94)*(1-$S$3)</f>
        <v>764.4039582784751</v>
      </c>
      <c r="U94" s="27">
        <f>('FY24 Inventory_80WY v 30WY'!W94)*(1-$S$3)</f>
        <v>2636.3814315607065</v>
      </c>
      <c r="V94" s="27">
        <f>('FY24 Inventory_80WY v 30WY'!X94)*(1-$S$3)</f>
        <v>2798.6484047532008</v>
      </c>
      <c r="W94" s="27">
        <f>('FY24 Inventory_80WY v 30WY'!Y94)*(1-$S$3)</f>
        <v>5489.5250716531764</v>
      </c>
      <c r="X94" s="27">
        <f>('FY24 Inventory_80WY v 30WY'!Z94)*(1-$S$3)</f>
        <v>5883.1845994039149</v>
      </c>
      <c r="Y94" s="27">
        <f>('FY24 Inventory_80WY v 30WY'!AA94)*(1-$S$3)</f>
        <v>4616.0411709160753</v>
      </c>
      <c r="Z94" s="27">
        <f>('FY24 Inventory_80WY v 30WY'!AB94)*(1-$S$3)</f>
        <v>4731.4687352894789</v>
      </c>
      <c r="AA94" s="27">
        <f>('FY24 Inventory_80WY v 30WY'!AC94)*(1-$S$3)</f>
        <v>4535.5768657811659</v>
      </c>
      <c r="AB94" s="27">
        <f>('FY24 Inventory_80WY v 30WY'!AD94)*(1-$S$3)</f>
        <v>1695.6451098813341</v>
      </c>
      <c r="AC94" s="27">
        <f>('FY24 Inventory_80WY v 30WY'!AE94)*(1-$S$3)</f>
        <v>1685.6047639981268</v>
      </c>
      <c r="AD94" s="28">
        <f t="shared" si="57"/>
        <v>3059.7548461117644</v>
      </c>
      <c r="AF94" s="13">
        <f t="shared" si="86"/>
        <v>2017</v>
      </c>
      <c r="AG94" s="52">
        <f t="shared" si="58"/>
        <v>433.03698362258848</v>
      </c>
      <c r="AH94" s="52">
        <f t="shared" si="59"/>
        <v>-2370.9974609834799</v>
      </c>
      <c r="AI94" s="52">
        <f t="shared" si="60"/>
        <v>-764.4039582784751</v>
      </c>
      <c r="AJ94" s="52">
        <f t="shared" si="61"/>
        <v>-2636.3814315607065</v>
      </c>
      <c r="AK94" s="52">
        <f t="shared" si="62"/>
        <v>-2798.6484047532008</v>
      </c>
      <c r="AL94" s="52">
        <f t="shared" si="63"/>
        <v>-5489.5250716531764</v>
      </c>
      <c r="AM94" s="52">
        <f t="shared" si="64"/>
        <v>-5883.1845994039149</v>
      </c>
      <c r="AN94" s="52">
        <f t="shared" si="65"/>
        <v>-4616.0411709160753</v>
      </c>
      <c r="AO94" s="52">
        <f t="shared" si="66"/>
        <v>-4731.4687352894789</v>
      </c>
      <c r="AP94" s="52">
        <f t="shared" si="67"/>
        <v>-4535.5768657811659</v>
      </c>
      <c r="AQ94" s="52">
        <f t="shared" si="68"/>
        <v>-1695.6451098813341</v>
      </c>
      <c r="AR94" s="52">
        <f t="shared" si="69"/>
        <v>-1685.6047639981268</v>
      </c>
      <c r="AS94" s="55">
        <f t="shared" si="70"/>
        <v>-3059.7548461117644</v>
      </c>
      <c r="AU94" s="13">
        <f t="shared" si="87"/>
        <v>2017</v>
      </c>
      <c r="AV94" s="19">
        <f>'FY25 Aurora Prices for SecR'!AU93-'FY25 Aurora Prices for SecR'!AF93</f>
        <v>25.155000000000001</v>
      </c>
      <c r="AW94" s="19">
        <f>'FY25 Aurora Prices for SecR'!AV93-'FY25 Aurora Prices for SecR'!AG93</f>
        <v>21.643000000000001</v>
      </c>
      <c r="AX94" s="19">
        <f>'FY25 Aurora Prices for SecR'!AW93-'FY25 Aurora Prices for SecR'!AH93</f>
        <v>39.526000000000003</v>
      </c>
      <c r="AY94" s="19">
        <f>'FY25 Aurora Prices for SecR'!AX93-'FY25 Aurora Prices for SecR'!AI93</f>
        <v>30.783000000000001</v>
      </c>
      <c r="AZ94" s="19">
        <f>'FY25 Aurora Prices for SecR'!AY93-'FY25 Aurora Prices for SecR'!AJ93</f>
        <v>35.384</v>
      </c>
      <c r="BA94" s="19">
        <f>'FY25 Aurora Prices for SecR'!AZ93-'FY25 Aurora Prices for SecR'!AK93</f>
        <v>0</v>
      </c>
      <c r="BB94" s="19">
        <f>'FY25 Aurora Prices for SecR'!BA93-'FY25 Aurora Prices for SecR'!AL93</f>
        <v>0</v>
      </c>
      <c r="BC94" s="19">
        <f>'FY25 Aurora Prices for SecR'!BB93-'FY25 Aurora Prices for SecR'!AM93</f>
        <v>0</v>
      </c>
      <c r="BD94" s="19">
        <f>'FY25 Aurora Prices for SecR'!BC93-'FY25 Aurora Prices for SecR'!AN93</f>
        <v>0</v>
      </c>
      <c r="BE94" s="19">
        <f>'FY25 Aurora Prices for SecR'!BD93-'FY25 Aurora Prices for SecR'!AO93</f>
        <v>28.516999999999999</v>
      </c>
      <c r="BF94" s="19">
        <f>'FY25 Aurora Prices for SecR'!BE93-'FY25 Aurora Prices for SecR'!AP93</f>
        <v>31.138000000000002</v>
      </c>
      <c r="BG94" s="20">
        <f>'FY25 Aurora Prices for SecR'!BF93-'FY25 Aurora Prices for SecR'!AQ93</f>
        <v>33.715000000000003</v>
      </c>
      <c r="BI94" s="13">
        <f t="shared" si="88"/>
        <v>2017</v>
      </c>
      <c r="BJ94" s="32">
        <f t="shared" si="71"/>
        <v>8104425.7203315031</v>
      </c>
      <c r="BK94" s="32">
        <f t="shared" si="72"/>
        <v>-36998474.092655197</v>
      </c>
      <c r="BL94" s="32">
        <f t="shared" si="73"/>
        <v>-22479090.156056769</v>
      </c>
      <c r="BM94" s="32">
        <f t="shared" si="74"/>
        <v>-60379862.828153521</v>
      </c>
      <c r="BN94" s="32">
        <f t="shared" si="75"/>
        <v>-66546396.103345037</v>
      </c>
      <c r="BO94" s="32">
        <f t="shared" si="76"/>
        <v>0</v>
      </c>
      <c r="BP94" s="32">
        <f t="shared" si="77"/>
        <v>0</v>
      </c>
      <c r="BQ94" s="32">
        <f t="shared" si="78"/>
        <v>0</v>
      </c>
      <c r="BR94" s="32">
        <f t="shared" si="79"/>
        <v>0</v>
      </c>
      <c r="BS94" s="32">
        <f t="shared" si="80"/>
        <v>-96229737.83822225</v>
      </c>
      <c r="BT94" s="32">
        <f t="shared" si="81"/>
        <v>-39282454.089024827</v>
      </c>
      <c r="BU94" s="32">
        <f t="shared" si="82"/>
        <v>-40917718.525101729</v>
      </c>
      <c r="BV94" s="33">
        <f t="shared" si="83"/>
        <v>-354729307.91222781</v>
      </c>
      <c r="BW94" s="39"/>
      <c r="BX94" s="40"/>
    </row>
    <row r="95" spans="2:77" ht="15.75" thickBot="1" x14ac:dyDescent="0.3">
      <c r="B95" s="16">
        <f t="shared" si="84"/>
        <v>2018</v>
      </c>
      <c r="C95" s="62"/>
      <c r="D95" s="62"/>
      <c r="E95" s="62"/>
      <c r="F95" s="62"/>
      <c r="G95" s="62"/>
      <c r="H95" s="62"/>
      <c r="I95" s="62"/>
      <c r="J95" s="62"/>
      <c r="K95" s="62"/>
      <c r="L95" s="62"/>
      <c r="M95" s="62"/>
      <c r="N95" s="62"/>
      <c r="O95" s="17">
        <f t="shared" si="29"/>
        <v>0</v>
      </c>
      <c r="Q95" s="16">
        <f>Q94+1</f>
        <v>2018</v>
      </c>
      <c r="R95" s="63">
        <f>('FY24 Inventory_80WY v 30WY'!T95)*(1-$S$3)</f>
        <v>-349.94094757837843</v>
      </c>
      <c r="S95" s="63">
        <f>('FY24 Inventory_80WY v 30WY'!U95)*(1-$S$3)</f>
        <v>-433.02685301185988</v>
      </c>
      <c r="T95" s="63">
        <f>('FY24 Inventory_80WY v 30WY'!V95)*(1-$S$3)</f>
        <v>595.9478758467335</v>
      </c>
      <c r="U95" s="63">
        <f>('FY24 Inventory_80WY v 30WY'!W95)*(1-$S$3)</f>
        <v>3205.5285980437484</v>
      </c>
      <c r="V95" s="63">
        <f>('FY24 Inventory_80WY v 30WY'!X95)*(1-$S$3)</f>
        <v>4413.2195389954222</v>
      </c>
      <c r="W95" s="63">
        <f>('FY24 Inventory_80WY v 30WY'!Y95)*(1-$S$3)</f>
        <v>3039.6947622896914</v>
      </c>
      <c r="X95" s="63">
        <f>('FY24 Inventory_80WY v 30WY'!Z95)*(1-$S$3)</f>
        <v>2859.1263292794474</v>
      </c>
      <c r="Y95" s="63">
        <f>('FY24 Inventory_80WY v 30WY'!AA95)*(1-$S$3)</f>
        <v>2775.8294419395656</v>
      </c>
      <c r="Z95" s="63">
        <f>('FY24 Inventory_80WY v 30WY'!AB95)*(1-$S$3)</f>
        <v>4785.9873934939214</v>
      </c>
      <c r="AA95" s="63">
        <f>('FY24 Inventory_80WY v 30WY'!AC95)*(1-$S$3)</f>
        <v>4331.2338492736362</v>
      </c>
      <c r="AB95" s="63">
        <f>('FY24 Inventory_80WY v 30WY'!AD95)*(1-$S$3)</f>
        <v>1703.2040376275916</v>
      </c>
      <c r="AC95" s="63">
        <f>('FY24 Inventory_80WY v 30WY'!AE95)*(1-$S$3)</f>
        <v>653.57048064515141</v>
      </c>
      <c r="AD95" s="64">
        <f t="shared" si="57"/>
        <v>2284.2235534543038</v>
      </c>
      <c r="AF95" s="16">
        <f>AF94+1</f>
        <v>2018</v>
      </c>
      <c r="AG95" s="65">
        <f t="shared" si="58"/>
        <v>349.94094757837843</v>
      </c>
      <c r="AH95" s="65">
        <f t="shared" si="59"/>
        <v>433.02685301185988</v>
      </c>
      <c r="AI95" s="65">
        <f t="shared" si="60"/>
        <v>-595.9478758467335</v>
      </c>
      <c r="AJ95" s="65">
        <f t="shared" si="61"/>
        <v>-3205.5285980437484</v>
      </c>
      <c r="AK95" s="65">
        <f t="shared" si="62"/>
        <v>-4413.2195389954222</v>
      </c>
      <c r="AL95" s="65">
        <f t="shared" si="63"/>
        <v>-3039.6947622896914</v>
      </c>
      <c r="AM95" s="65">
        <f t="shared" si="64"/>
        <v>-2859.1263292794474</v>
      </c>
      <c r="AN95" s="65">
        <f t="shared" si="65"/>
        <v>-2775.8294419395656</v>
      </c>
      <c r="AO95" s="65">
        <f t="shared" si="66"/>
        <v>-4785.9873934939214</v>
      </c>
      <c r="AP95" s="65">
        <f t="shared" si="67"/>
        <v>-4331.2338492736362</v>
      </c>
      <c r="AQ95" s="65">
        <f t="shared" si="68"/>
        <v>-1703.2040376275916</v>
      </c>
      <c r="AR95" s="65">
        <f t="shared" si="69"/>
        <v>-653.57048064515141</v>
      </c>
      <c r="AS95" s="66">
        <f t="shared" si="70"/>
        <v>-2284.2235534543038</v>
      </c>
      <c r="AU95" s="16">
        <f t="shared" si="87"/>
        <v>2018</v>
      </c>
      <c r="AV95" s="23">
        <f>'FY25 Aurora Prices for SecR'!AU94-'FY25 Aurora Prices for SecR'!AF94</f>
        <v>30.324999999999999</v>
      </c>
      <c r="AW95" s="23">
        <f>'FY25 Aurora Prices for SecR'!AV94-'FY25 Aurora Prices for SecR'!AG94</f>
        <v>35.103000000000002</v>
      </c>
      <c r="AX95" s="23">
        <f>'FY25 Aurora Prices for SecR'!AW94-'FY25 Aurora Prices for SecR'!AH94</f>
        <v>39.420999999999999</v>
      </c>
      <c r="AY95" s="23">
        <f>'FY25 Aurora Prices for SecR'!AX94-'FY25 Aurora Prices for SecR'!AI94</f>
        <v>24.004999999999999</v>
      </c>
      <c r="AZ95" s="23">
        <f>'FY25 Aurora Prices for SecR'!AY94-'FY25 Aurora Prices for SecR'!AJ94</f>
        <v>25.818000000000001</v>
      </c>
      <c r="BA95" s="23">
        <f>'FY25 Aurora Prices for SecR'!AZ94-'FY25 Aurora Prices for SecR'!AK94</f>
        <v>23.617000000000001</v>
      </c>
      <c r="BB95" s="23">
        <f>'FY25 Aurora Prices for SecR'!BA94-'FY25 Aurora Prices for SecR'!AL94</f>
        <v>6.1369999999999996</v>
      </c>
      <c r="BC95" s="23">
        <f>'FY25 Aurora Prices for SecR'!BB94-'FY25 Aurora Prices for SecR'!AM94</f>
        <v>0.81200000000000006</v>
      </c>
      <c r="BD95" s="23">
        <f>'FY25 Aurora Prices for SecR'!BC94-'FY25 Aurora Prices for SecR'!AN94</f>
        <v>1.0589999999999999</v>
      </c>
      <c r="BE95" s="23">
        <f>'FY25 Aurora Prices for SecR'!BD94-'FY25 Aurora Prices for SecR'!AO94</f>
        <v>27.22</v>
      </c>
      <c r="BF95" s="23">
        <f>'FY25 Aurora Prices for SecR'!BE94-'FY25 Aurora Prices for SecR'!AP94</f>
        <v>34.99</v>
      </c>
      <c r="BG95" s="24">
        <f>'FY25 Aurora Prices for SecR'!BF94-'FY25 Aurora Prices for SecR'!AQ94</f>
        <v>33.436999999999998</v>
      </c>
      <c r="BI95" s="13">
        <f t="shared" si="88"/>
        <v>2018</v>
      </c>
      <c r="BJ95" s="32">
        <f t="shared" si="71"/>
        <v>7895297.6710738586</v>
      </c>
      <c r="BK95" s="32">
        <f t="shared" si="72"/>
        <v>10959590.508939503</v>
      </c>
      <c r="BL95" s="32">
        <f t="shared" si="73"/>
        <v>-17478688.743033037</v>
      </c>
      <c r="BM95" s="32">
        <f t="shared" si="74"/>
        <v>-57249843.21305389</v>
      </c>
      <c r="BN95" s="32">
        <f t="shared" si="75"/>
        <v>-76568017.382830724</v>
      </c>
      <c r="BO95" s="32">
        <f t="shared" si="76"/>
        <v>-53338834.102339767</v>
      </c>
      <c r="BP95" s="32">
        <f t="shared" si="77"/>
        <v>-12633449.963607337</v>
      </c>
      <c r="BQ95" s="32">
        <f t="shared" si="78"/>
        <v>-1676956.2891000661</v>
      </c>
      <c r="BR95" s="32">
        <f t="shared" si="79"/>
        <v>-3649219.667791245</v>
      </c>
      <c r="BS95" s="32">
        <f t="shared" si="80"/>
        <v>-87714761.920657903</v>
      </c>
      <c r="BT95" s="32">
        <f t="shared" si="81"/>
        <v>-44338761.301782534</v>
      </c>
      <c r="BU95" s="32">
        <f t="shared" si="82"/>
        <v>-15734474.036158988</v>
      </c>
      <c r="BV95" s="33">
        <f t="shared" si="83"/>
        <v>-351528118.44034219</v>
      </c>
    </row>
    <row r="96" spans="2:77" x14ac:dyDescent="0.25">
      <c r="BI96" s="3"/>
      <c r="BJ96" s="4"/>
      <c r="BK96" s="4"/>
      <c r="BL96" s="4"/>
      <c r="BM96" s="4"/>
      <c r="BN96" s="4"/>
      <c r="BO96" s="4"/>
      <c r="BP96" s="4"/>
      <c r="BQ96" s="4"/>
      <c r="BR96" s="4"/>
      <c r="BS96" s="4"/>
      <c r="BT96" s="68"/>
      <c r="BU96" s="68"/>
      <c r="BV96" s="69"/>
      <c r="BW96" s="39"/>
      <c r="BX96" s="40"/>
    </row>
    <row r="97" spans="61:76" ht="15.75" thickBot="1" x14ac:dyDescent="0.3">
      <c r="BI97" s="16" t="s">
        <v>28</v>
      </c>
      <c r="BJ97" s="42">
        <f>SUM(BJ6:BJ95)/80</f>
        <v>-329850.25319789437</v>
      </c>
      <c r="BK97" s="42">
        <f t="shared" ref="BK97:BU97" si="89">SUM(BK6:BK95)/80</f>
        <v>-12564884.053242434</v>
      </c>
      <c r="BL97" s="42">
        <f t="shared" si="89"/>
        <v>-16752982.523839196</v>
      </c>
      <c r="BM97" s="42">
        <f t="shared" si="89"/>
        <v>-33459422.016361017</v>
      </c>
      <c r="BN97" s="42">
        <f t="shared" si="89"/>
        <v>-41503943.157577477</v>
      </c>
      <c r="BO97" s="42">
        <f t="shared" si="89"/>
        <v>-25734894.395779289</v>
      </c>
      <c r="BP97" s="42">
        <f t="shared" si="89"/>
        <v>-7896859.9044106752</v>
      </c>
      <c r="BQ97" s="42">
        <f t="shared" si="89"/>
        <v>-6283493.2866669642</v>
      </c>
      <c r="BR97" s="42">
        <f t="shared" si="89"/>
        <v>-9658335.423647495</v>
      </c>
      <c r="BS97" s="42">
        <f t="shared" si="89"/>
        <v>-43462828.450649992</v>
      </c>
      <c r="BT97" s="42">
        <f t="shared" si="89"/>
        <v>-41199680.963510059</v>
      </c>
      <c r="BU97" s="42">
        <f t="shared" si="89"/>
        <v>-25238788.784435701</v>
      </c>
      <c r="BV97" s="71">
        <f>SUM(BJ6:BU95)/80</f>
        <v>-264085963.21331772</v>
      </c>
    </row>
    <row r="98" spans="61:76" x14ac:dyDescent="0.25">
      <c r="BT98"/>
      <c r="BU98"/>
      <c r="BX98" s="35"/>
    </row>
    <row r="99" spans="61:76" x14ac:dyDescent="0.25">
      <c r="BT99"/>
      <c r="BU99"/>
      <c r="BV99" s="70">
        <f>SUM(BJ6:BU95)/30</f>
        <v>-704229235.23551393</v>
      </c>
      <c r="BW99" s="67" t="s">
        <v>45</v>
      </c>
    </row>
    <row r="100" spans="61:76" ht="15.75" thickBot="1" x14ac:dyDescent="0.3">
      <c r="BT100"/>
      <c r="BU100"/>
      <c r="BV100" s="70" t="e">
        <f>#REF!</f>
        <v>#REF!</v>
      </c>
      <c r="BW100" t="s">
        <v>40</v>
      </c>
    </row>
    <row r="101" spans="61:76" ht="15.75" thickBot="1" x14ac:dyDescent="0.3">
      <c r="BV101" s="45" t="e">
        <f>BV99-BV100</f>
        <v>#REF!</v>
      </c>
      <c r="BW101" s="38" t="s">
        <v>36</v>
      </c>
    </row>
  </sheetData>
  <mergeCells count="5">
    <mergeCell ref="B2:O2"/>
    <mergeCell ref="Q2:AD2"/>
    <mergeCell ref="AF2:AR2"/>
    <mergeCell ref="BI2:BV2"/>
    <mergeCell ref="AU2:BG2"/>
  </mergeCells>
  <pageMargins left="0.7" right="0.7" top="0.75" bottom="0.75" header="0.3" footer="0.3"/>
  <pageSetup orientation="portrait" r:id="rId1"/>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54"/>
  <sheetViews>
    <sheetView zoomScale="90" zoomScaleNormal="90" workbookViewId="0">
      <selection activeCell="Q44" sqref="Q44"/>
    </sheetView>
  </sheetViews>
  <sheetFormatPr defaultRowHeight="15" x14ac:dyDescent="0.25"/>
  <cols>
    <col min="1" max="1" width="11.140625" bestFit="1" customWidth="1"/>
    <col min="2" max="2" width="9.140625" customWidth="1"/>
    <col min="3" max="17" width="9.5703125" bestFit="1" customWidth="1"/>
  </cols>
  <sheetData>
    <row r="2" spans="1:13" x14ac:dyDescent="0.25">
      <c r="A2" s="162"/>
      <c r="B2" s="163"/>
      <c r="C2" s="38" t="s">
        <v>248</v>
      </c>
      <c r="F2" s="38" t="s">
        <v>391</v>
      </c>
      <c r="J2" s="172" t="s">
        <v>246</v>
      </c>
      <c r="K2" s="173"/>
      <c r="L2" s="173" t="s">
        <v>245</v>
      </c>
      <c r="M2" s="173"/>
    </row>
    <row r="3" spans="1:13" x14ac:dyDescent="0.25">
      <c r="A3" s="164"/>
      <c r="B3" s="164"/>
      <c r="C3" s="164" t="s">
        <v>242</v>
      </c>
      <c r="D3" s="164" t="s">
        <v>243</v>
      </c>
      <c r="F3" s="164" t="s">
        <v>242</v>
      </c>
      <c r="G3" s="164" t="s">
        <v>243</v>
      </c>
      <c r="J3" s="173"/>
      <c r="K3" s="173" t="s">
        <v>242</v>
      </c>
      <c r="L3" s="173" t="s">
        <v>243</v>
      </c>
      <c r="M3" s="173"/>
    </row>
    <row r="4" spans="1:13" ht="15.75" x14ac:dyDescent="0.25">
      <c r="A4" s="165">
        <v>45200</v>
      </c>
      <c r="B4" s="167" t="s">
        <v>244</v>
      </c>
      <c r="C4" s="166">
        <v>30.989449551231001</v>
      </c>
      <c r="D4" s="166">
        <v>21.030244024176302</v>
      </c>
      <c r="F4" s="166">
        <v>29.477919135774901</v>
      </c>
      <c r="G4" s="166">
        <v>19.607350400516001</v>
      </c>
      <c r="J4" s="171">
        <v>45200</v>
      </c>
      <c r="K4" s="174">
        <v>416</v>
      </c>
      <c r="L4" s="174">
        <v>328</v>
      </c>
      <c r="M4" s="173">
        <f>SUM(K4:L4)</f>
        <v>744</v>
      </c>
    </row>
    <row r="5" spans="1:13" ht="15.75" x14ac:dyDescent="0.25">
      <c r="A5" s="167">
        <v>45231</v>
      </c>
      <c r="B5" s="167" t="s">
        <v>244</v>
      </c>
      <c r="C5" s="166">
        <v>39.184884221930297</v>
      </c>
      <c r="D5" s="166">
        <v>29.501267182199602</v>
      </c>
      <c r="F5" s="166">
        <v>35.499267202908896</v>
      </c>
      <c r="G5" s="166">
        <v>27.9967482519931</v>
      </c>
      <c r="J5" s="171">
        <v>45231</v>
      </c>
      <c r="K5" s="174">
        <v>400</v>
      </c>
      <c r="L5" s="174">
        <v>321</v>
      </c>
      <c r="M5" s="173">
        <f t="shared" ref="M5:M29" si="0">SUM(K5:L5)</f>
        <v>721</v>
      </c>
    </row>
    <row r="6" spans="1:13" ht="15.75" x14ac:dyDescent="0.25">
      <c r="A6" s="167">
        <v>45261</v>
      </c>
      <c r="B6" s="167" t="s">
        <v>244</v>
      </c>
      <c r="C6" s="166">
        <v>49.080924787019399</v>
      </c>
      <c r="D6" s="166">
        <v>38.872727845844501</v>
      </c>
      <c r="F6" s="166">
        <v>48.0589654856715</v>
      </c>
      <c r="G6" s="166">
        <v>37.8781765576067</v>
      </c>
      <c r="J6" s="171">
        <v>45261</v>
      </c>
      <c r="K6" s="174">
        <v>400</v>
      </c>
      <c r="L6" s="174">
        <v>344</v>
      </c>
      <c r="M6" s="173">
        <f t="shared" si="0"/>
        <v>744</v>
      </c>
    </row>
    <row r="7" spans="1:13" ht="15.75" x14ac:dyDescent="0.25">
      <c r="A7" s="167">
        <v>45292</v>
      </c>
      <c r="B7" s="167" t="s">
        <v>244</v>
      </c>
      <c r="C7" s="166">
        <v>56.446061987625903</v>
      </c>
      <c r="D7" s="166">
        <v>41.157342208059198</v>
      </c>
      <c r="F7" s="166">
        <v>43.9509480794271</v>
      </c>
      <c r="G7" s="166">
        <v>34.100301407931099</v>
      </c>
      <c r="J7" s="171">
        <v>45292</v>
      </c>
      <c r="K7" s="174">
        <v>416</v>
      </c>
      <c r="L7" s="174">
        <v>328</v>
      </c>
      <c r="M7" s="173">
        <f t="shared" si="0"/>
        <v>744</v>
      </c>
    </row>
    <row r="8" spans="1:13" ht="15.75" x14ac:dyDescent="0.25">
      <c r="A8" s="167">
        <v>45323</v>
      </c>
      <c r="B8" s="167" t="s">
        <v>244</v>
      </c>
      <c r="C8" s="166">
        <v>62.833498503032502</v>
      </c>
      <c r="D8" s="166">
        <v>44.379384693346502</v>
      </c>
      <c r="F8" s="166">
        <v>43.3502427820574</v>
      </c>
      <c r="G8" s="166">
        <v>36.991448686833998</v>
      </c>
      <c r="J8" s="171">
        <v>45323</v>
      </c>
      <c r="K8" s="174">
        <v>400</v>
      </c>
      <c r="L8" s="174">
        <v>296</v>
      </c>
      <c r="M8" s="173">
        <f t="shared" si="0"/>
        <v>696</v>
      </c>
    </row>
    <row r="9" spans="1:13" ht="15.75" x14ac:dyDescent="0.25">
      <c r="A9" s="167">
        <v>45352</v>
      </c>
      <c r="B9" s="167" t="s">
        <v>244</v>
      </c>
      <c r="C9" s="166">
        <v>43.186316339593198</v>
      </c>
      <c r="D9" s="166">
        <v>37.710759413869802</v>
      </c>
      <c r="F9" s="166">
        <v>35.605673340131702</v>
      </c>
      <c r="G9" s="166">
        <v>32.606018822148201</v>
      </c>
      <c r="J9" s="171">
        <v>45352</v>
      </c>
      <c r="K9" s="174">
        <v>416</v>
      </c>
      <c r="L9" s="174">
        <v>327</v>
      </c>
      <c r="M9" s="173">
        <f t="shared" si="0"/>
        <v>743</v>
      </c>
    </row>
    <row r="10" spans="1:13" ht="15.75" x14ac:dyDescent="0.25">
      <c r="A10" s="167">
        <v>45383</v>
      </c>
      <c r="B10" s="167" t="s">
        <v>244</v>
      </c>
      <c r="C10" s="166">
        <v>27.983125385485199</v>
      </c>
      <c r="D10" s="166">
        <v>26.323736140602499</v>
      </c>
      <c r="F10" s="166">
        <v>22.576314199538501</v>
      </c>
      <c r="G10" s="166">
        <v>22.820452980768099</v>
      </c>
      <c r="J10" s="171">
        <v>45383</v>
      </c>
      <c r="K10" s="174">
        <v>416</v>
      </c>
      <c r="L10" s="174">
        <v>304</v>
      </c>
      <c r="M10" s="173">
        <f t="shared" si="0"/>
        <v>720</v>
      </c>
    </row>
    <row r="11" spans="1:13" ht="15.75" x14ac:dyDescent="0.25">
      <c r="A11" s="167">
        <v>45413</v>
      </c>
      <c r="B11" s="167" t="s">
        <v>244</v>
      </c>
      <c r="C11" s="166">
        <v>24.5788122854735</v>
      </c>
      <c r="D11" s="166">
        <v>21.1367600842526</v>
      </c>
      <c r="F11" s="166">
        <v>22.287548901988</v>
      </c>
      <c r="G11" s="166">
        <v>19.307240800530298</v>
      </c>
      <c r="J11" s="171">
        <v>45413</v>
      </c>
      <c r="K11" s="174">
        <v>416</v>
      </c>
      <c r="L11" s="174">
        <v>328</v>
      </c>
      <c r="M11" s="173">
        <f t="shared" si="0"/>
        <v>744</v>
      </c>
    </row>
    <row r="12" spans="1:13" ht="15.75" x14ac:dyDescent="0.25">
      <c r="A12" s="167">
        <v>45444</v>
      </c>
      <c r="B12" s="167" t="s">
        <v>244</v>
      </c>
      <c r="C12" s="166">
        <v>17.738569184353501</v>
      </c>
      <c r="D12" s="166">
        <v>13.344881961220199</v>
      </c>
      <c r="F12" s="166">
        <v>23.4063522733491</v>
      </c>
      <c r="G12" s="166">
        <v>19.688598986329701</v>
      </c>
      <c r="J12" s="171">
        <v>45444</v>
      </c>
      <c r="K12" s="174">
        <v>400</v>
      </c>
      <c r="L12" s="174">
        <v>320</v>
      </c>
      <c r="M12" s="173">
        <f t="shared" si="0"/>
        <v>720</v>
      </c>
    </row>
    <row r="13" spans="1:13" ht="15.75" x14ac:dyDescent="0.25">
      <c r="A13" s="167">
        <v>45474</v>
      </c>
      <c r="B13" s="167" t="s">
        <v>244</v>
      </c>
      <c r="C13" s="166">
        <v>37.075398194162503</v>
      </c>
      <c r="D13" s="166">
        <v>27.395071431210201</v>
      </c>
      <c r="F13" s="166">
        <v>38.191308451633802</v>
      </c>
      <c r="G13" s="166">
        <v>27.988155813778199</v>
      </c>
      <c r="J13" s="171">
        <v>45474</v>
      </c>
      <c r="K13" s="174">
        <v>416</v>
      </c>
      <c r="L13" s="174">
        <v>328</v>
      </c>
      <c r="M13" s="173">
        <f t="shared" si="0"/>
        <v>744</v>
      </c>
    </row>
    <row r="14" spans="1:13" ht="15.75" x14ac:dyDescent="0.25">
      <c r="A14" s="167">
        <v>45505</v>
      </c>
      <c r="B14" s="167" t="s">
        <v>244</v>
      </c>
      <c r="C14" s="166">
        <v>45.309752012554</v>
      </c>
      <c r="D14" s="166">
        <v>30.8789619646574</v>
      </c>
      <c r="F14" s="166">
        <v>46.4033034112718</v>
      </c>
      <c r="G14" s="166">
        <v>29.606623879185399</v>
      </c>
      <c r="J14" s="171">
        <v>45505</v>
      </c>
      <c r="K14" s="174">
        <v>432</v>
      </c>
      <c r="L14" s="174">
        <v>312</v>
      </c>
      <c r="M14" s="173">
        <f t="shared" si="0"/>
        <v>744</v>
      </c>
    </row>
    <row r="15" spans="1:13" ht="15.75" x14ac:dyDescent="0.25">
      <c r="A15" s="167">
        <v>45536</v>
      </c>
      <c r="B15" s="167" t="s">
        <v>244</v>
      </c>
      <c r="C15" s="166">
        <v>36.329343695389603</v>
      </c>
      <c r="D15" s="166">
        <v>30.656315954107999</v>
      </c>
      <c r="F15" s="166">
        <v>33.767765045166001</v>
      </c>
      <c r="G15" s="166">
        <v>27.761191742093001</v>
      </c>
      <c r="J15" s="171">
        <v>45536</v>
      </c>
      <c r="K15" s="174">
        <v>384</v>
      </c>
      <c r="L15" s="174">
        <v>336</v>
      </c>
      <c r="M15" s="173">
        <f t="shared" si="0"/>
        <v>720</v>
      </c>
    </row>
    <row r="16" spans="1:13" x14ac:dyDescent="0.25">
      <c r="C16" s="169">
        <f>SUMPRODUCT(C4:C15,$K$4:$K$15)/SUM($K$4:$K$15)</f>
        <v>39.227859048109295</v>
      </c>
      <c r="D16" s="169">
        <f>SUMPRODUCT(D4:D15,$L$4:$L$15)/SUM($L$4:$L$15)</f>
        <v>30.173901516310597</v>
      </c>
      <c r="F16" s="169">
        <f>SUMPRODUCT(F4:F15,$K$4:$K$15)/SUM($K$4:$K$15)</f>
        <v>35.229702806543457</v>
      </c>
      <c r="G16" s="169">
        <f>SUMPRODUCT(G4:G15,$L$4:$L$15)/SUM($L$4:$L$15)</f>
        <v>28.037314625760271</v>
      </c>
      <c r="J16" s="173"/>
      <c r="K16" s="523">
        <f>SUM(K4:K15)</f>
        <v>4912</v>
      </c>
      <c r="L16" s="523">
        <f>SUM(L4:L15)</f>
        <v>3872</v>
      </c>
      <c r="M16" s="523">
        <f>SUM(K16:L16)</f>
        <v>8784</v>
      </c>
    </row>
    <row r="17" spans="1:13" x14ac:dyDescent="0.25">
      <c r="J17" s="173"/>
      <c r="K17" s="523"/>
      <c r="L17" s="523"/>
      <c r="M17" s="523"/>
    </row>
    <row r="18" spans="1:13" ht="15.75" x14ac:dyDescent="0.25">
      <c r="A18" s="165">
        <v>45566</v>
      </c>
      <c r="B18" s="167" t="s">
        <v>244</v>
      </c>
      <c r="C18" s="166">
        <v>31.455898485685701</v>
      </c>
      <c r="D18" s="166">
        <v>21.883255155463001</v>
      </c>
      <c r="F18" s="166">
        <v>37.2691915130615</v>
      </c>
      <c r="G18" s="166">
        <v>25.499131984710701</v>
      </c>
      <c r="J18" s="171">
        <v>45566</v>
      </c>
      <c r="K18" s="173">
        <v>432</v>
      </c>
      <c r="L18" s="173">
        <v>312</v>
      </c>
      <c r="M18" s="173">
        <f t="shared" si="0"/>
        <v>744</v>
      </c>
    </row>
    <row r="19" spans="1:13" ht="15.75" x14ac:dyDescent="0.25">
      <c r="A19" s="167">
        <v>45597</v>
      </c>
      <c r="B19" s="167" t="s">
        <v>244</v>
      </c>
      <c r="C19" s="166">
        <v>37.572143153140402</v>
      </c>
      <c r="D19" s="166">
        <v>30.730132153159701</v>
      </c>
      <c r="F19" s="166">
        <v>35.818455609408304</v>
      </c>
      <c r="G19" s="166">
        <v>30.508765584772298</v>
      </c>
      <c r="J19" s="171">
        <v>45597</v>
      </c>
      <c r="K19" s="173">
        <v>384</v>
      </c>
      <c r="L19" s="173">
        <v>337</v>
      </c>
      <c r="M19" s="173">
        <f t="shared" si="0"/>
        <v>721</v>
      </c>
    </row>
    <row r="20" spans="1:13" ht="15.75" x14ac:dyDescent="0.25">
      <c r="A20" s="167">
        <v>45627</v>
      </c>
      <c r="B20" s="167" t="s">
        <v>244</v>
      </c>
      <c r="C20" s="166">
        <v>51.679051248650801</v>
      </c>
      <c r="D20" s="166">
        <v>42.064483943738402</v>
      </c>
      <c r="F20" s="166">
        <v>48.154332610796097</v>
      </c>
      <c r="G20" s="166">
        <v>40.199936021049098</v>
      </c>
      <c r="J20" s="171">
        <v>45627</v>
      </c>
      <c r="K20" s="173">
        <v>416</v>
      </c>
      <c r="L20" s="173">
        <v>328</v>
      </c>
      <c r="M20" s="173">
        <f t="shared" si="0"/>
        <v>744</v>
      </c>
    </row>
    <row r="21" spans="1:13" ht="15.75" x14ac:dyDescent="0.25">
      <c r="A21" s="167">
        <v>45658</v>
      </c>
      <c r="B21" s="167" t="s">
        <v>244</v>
      </c>
      <c r="C21" s="166">
        <v>58.072381270559198</v>
      </c>
      <c r="D21" s="166">
        <v>42.499414644743297</v>
      </c>
      <c r="F21" s="166">
        <v>45.529270595974403</v>
      </c>
      <c r="G21" s="166">
        <v>37.326228177105897</v>
      </c>
      <c r="J21" s="171">
        <v>45658</v>
      </c>
      <c r="K21" s="173">
        <v>416</v>
      </c>
      <c r="L21" s="173">
        <v>328</v>
      </c>
      <c r="M21" s="173">
        <f t="shared" si="0"/>
        <v>744</v>
      </c>
    </row>
    <row r="22" spans="1:13" ht="15.75" x14ac:dyDescent="0.25">
      <c r="A22" s="167">
        <v>45689</v>
      </c>
      <c r="B22" s="167" t="s">
        <v>244</v>
      </c>
      <c r="C22" s="166">
        <v>72.419801812422904</v>
      </c>
      <c r="D22" s="166">
        <v>46.700901232267697</v>
      </c>
      <c r="F22" s="166">
        <v>48.028479328861998</v>
      </c>
      <c r="G22" s="166">
        <v>41.901445106223797</v>
      </c>
      <c r="J22" s="171">
        <v>45689</v>
      </c>
      <c r="K22" s="173">
        <v>384</v>
      </c>
      <c r="L22" s="173">
        <v>288</v>
      </c>
      <c r="M22" s="173">
        <f t="shared" si="0"/>
        <v>672</v>
      </c>
    </row>
    <row r="23" spans="1:13" ht="15.75" x14ac:dyDescent="0.25">
      <c r="A23" s="167">
        <v>45717</v>
      </c>
      <c r="B23" s="167" t="s">
        <v>244</v>
      </c>
      <c r="C23" s="166">
        <v>47.600844734593501</v>
      </c>
      <c r="D23" s="166">
        <v>41.173946481001998</v>
      </c>
      <c r="F23" s="166">
        <v>39.7603018201631</v>
      </c>
      <c r="G23" s="166">
        <v>36.932480318792898</v>
      </c>
      <c r="J23" s="171">
        <v>45717</v>
      </c>
      <c r="K23" s="173">
        <v>416</v>
      </c>
      <c r="L23" s="173">
        <v>327</v>
      </c>
      <c r="M23" s="173">
        <f t="shared" si="0"/>
        <v>743</v>
      </c>
    </row>
    <row r="24" spans="1:13" ht="15.75" x14ac:dyDescent="0.25">
      <c r="A24" s="167">
        <v>45748</v>
      </c>
      <c r="B24" s="167" t="s">
        <v>244</v>
      </c>
      <c r="C24" s="166">
        <v>29.566828577142001</v>
      </c>
      <c r="D24" s="166">
        <v>28.751016717208099</v>
      </c>
      <c r="F24" s="166">
        <v>24.127559367741402</v>
      </c>
      <c r="G24" s="166">
        <v>24.255281965309202</v>
      </c>
      <c r="J24" s="171">
        <v>45748</v>
      </c>
      <c r="K24" s="173">
        <v>416</v>
      </c>
      <c r="L24" s="173">
        <v>304</v>
      </c>
      <c r="M24" s="173">
        <f t="shared" si="0"/>
        <v>720</v>
      </c>
    </row>
    <row r="25" spans="1:13" ht="15.75" x14ac:dyDescent="0.25">
      <c r="A25" s="167">
        <v>45778</v>
      </c>
      <c r="B25" s="167" t="s">
        <v>244</v>
      </c>
      <c r="C25" s="166">
        <v>27.150081182781001</v>
      </c>
      <c r="D25" s="166">
        <v>26.005979989704301</v>
      </c>
      <c r="F25" s="166">
        <v>23.6374440706693</v>
      </c>
      <c r="G25" s="166">
        <v>22.3387214807364</v>
      </c>
      <c r="J25" s="171">
        <v>45778</v>
      </c>
      <c r="K25" s="173">
        <v>400</v>
      </c>
      <c r="L25" s="173">
        <v>344</v>
      </c>
      <c r="M25" s="173">
        <f t="shared" si="0"/>
        <v>744</v>
      </c>
    </row>
    <row r="26" spans="1:13" ht="15.75" x14ac:dyDescent="0.25">
      <c r="A26" s="167">
        <v>45809</v>
      </c>
      <c r="B26" s="167" t="s">
        <v>244</v>
      </c>
      <c r="C26" s="166">
        <v>21.666733440599899</v>
      </c>
      <c r="D26" s="166">
        <v>16.6217060842012</v>
      </c>
      <c r="F26" s="166">
        <v>27.100617336776999</v>
      </c>
      <c r="G26" s="166">
        <v>21.917630015679102</v>
      </c>
      <c r="J26" s="171">
        <v>45809</v>
      </c>
      <c r="K26" s="173">
        <v>416</v>
      </c>
      <c r="L26" s="173">
        <v>304</v>
      </c>
      <c r="M26" s="173">
        <f t="shared" si="0"/>
        <v>720</v>
      </c>
    </row>
    <row r="27" spans="1:13" ht="15.75" x14ac:dyDescent="0.25">
      <c r="A27" s="167">
        <v>45839</v>
      </c>
      <c r="B27" s="167" t="s">
        <v>244</v>
      </c>
      <c r="C27" s="166">
        <v>36.732707174200797</v>
      </c>
      <c r="D27" s="166">
        <v>28.871233588770799</v>
      </c>
      <c r="F27" s="166">
        <v>43.1171276228769</v>
      </c>
      <c r="G27" s="166">
        <v>31.137912171227601</v>
      </c>
      <c r="J27" s="171">
        <v>45839</v>
      </c>
      <c r="K27" s="173">
        <v>416</v>
      </c>
      <c r="L27" s="173">
        <v>328</v>
      </c>
      <c r="M27" s="173">
        <f t="shared" si="0"/>
        <v>744</v>
      </c>
    </row>
    <row r="28" spans="1:13" ht="15.75" x14ac:dyDescent="0.25">
      <c r="A28" s="167">
        <v>45870</v>
      </c>
      <c r="B28" s="167" t="s">
        <v>244</v>
      </c>
      <c r="C28" s="166">
        <v>45.293389270180199</v>
      </c>
      <c r="D28" s="166">
        <v>32.028883381893799</v>
      </c>
      <c r="F28" s="166">
        <v>49.671369075775203</v>
      </c>
      <c r="G28" s="166">
        <v>32.483746657004701</v>
      </c>
      <c r="J28" s="171">
        <v>45870</v>
      </c>
      <c r="K28" s="173">
        <v>416</v>
      </c>
      <c r="L28" s="173">
        <v>328</v>
      </c>
      <c r="M28" s="173">
        <f t="shared" si="0"/>
        <v>744</v>
      </c>
    </row>
    <row r="29" spans="1:13" ht="15.75" x14ac:dyDescent="0.25">
      <c r="A29" s="167">
        <v>45901</v>
      </c>
      <c r="B29" s="167" t="s">
        <v>244</v>
      </c>
      <c r="C29" s="166">
        <v>38.216170060007201</v>
      </c>
      <c r="D29" s="166">
        <v>31.365792726215599</v>
      </c>
      <c r="F29" s="166">
        <v>38.846652425568699</v>
      </c>
      <c r="G29" s="166">
        <v>31.176205043134999</v>
      </c>
      <c r="J29" s="171">
        <v>45901</v>
      </c>
      <c r="K29" s="173">
        <v>400</v>
      </c>
      <c r="L29" s="173">
        <v>320</v>
      </c>
      <c r="M29" s="173">
        <f t="shared" si="0"/>
        <v>720</v>
      </c>
    </row>
    <row r="30" spans="1:13" x14ac:dyDescent="0.25">
      <c r="C30" s="169">
        <f>SUMPRODUCT(C18:C29,K18:K29)/K30</f>
        <v>41.300268885898454</v>
      </c>
      <c r="D30" s="169">
        <f>SUMPRODUCT(D18:D29,L18:L29)/L30</f>
        <v>32.376815442353355</v>
      </c>
      <c r="F30" s="169">
        <f>SUMPRODUCT(F18:F29,K18:K29)/K30</f>
        <v>38.419127234396754</v>
      </c>
      <c r="G30" s="169">
        <f>SUMPRODUCT(G18:G29,L18:L29)/L30</f>
        <v>31.282660455869994</v>
      </c>
      <c r="J30" s="173"/>
      <c r="K30" s="523">
        <f>SUM(K18:K29)</f>
        <v>4912</v>
      </c>
      <c r="L30" s="523">
        <f>SUM(L18:L29)</f>
        <v>3848</v>
      </c>
      <c r="M30" s="523">
        <f>SUM(M18:M29)</f>
        <v>8760</v>
      </c>
    </row>
    <row r="31" spans="1:13" x14ac:dyDescent="0.25">
      <c r="J31" s="173"/>
      <c r="K31" s="173"/>
      <c r="L31" s="173"/>
      <c r="M31" s="173"/>
    </row>
    <row r="32" spans="1:13" x14ac:dyDescent="0.25">
      <c r="B32" s="167"/>
      <c r="C32" t="s">
        <v>404</v>
      </c>
      <c r="D32" t="s">
        <v>405</v>
      </c>
      <c r="F32" t="s">
        <v>404</v>
      </c>
      <c r="G32" t="s">
        <v>405</v>
      </c>
    </row>
    <row r="33" spans="1:17" x14ac:dyDescent="0.25">
      <c r="A33" s="170"/>
      <c r="B33" s="165"/>
      <c r="C33" s="525">
        <f>SUMPRODUCT(C16:D16,$K$16:$L$16)/$M$16</f>
        <v>35.236861374711694</v>
      </c>
      <c r="D33" s="525">
        <f>SUMPRODUCT(C30:D30,$K$30:$L$30)/$M$30</f>
        <v>37.380468788779559</v>
      </c>
      <c r="E33" s="526"/>
      <c r="F33" s="525">
        <f>SUMPRODUCT(F16:G16,$K$16:$L$16)/$M$16</f>
        <v>32.059287615742853</v>
      </c>
      <c r="G33" s="525">
        <f>SUMPRODUCT(F30:G30,$K$30:$L$30)/$M$30</f>
        <v>35.284295708852127</v>
      </c>
    </row>
    <row r="34" spans="1:17" x14ac:dyDescent="0.25">
      <c r="A34" s="170"/>
      <c r="B34" s="165"/>
      <c r="C34" s="524">
        <f>AVERAGE(C33:D33)</f>
        <v>36.30866508174563</v>
      </c>
      <c r="D34" s="50" t="s">
        <v>407</v>
      </c>
      <c r="E34" s="49"/>
      <c r="F34" s="524">
        <f>AVERAGE(F33:G33)</f>
        <v>33.671791662297494</v>
      </c>
      <c r="G34" s="50" t="s">
        <v>406</v>
      </c>
      <c r="H34" s="49"/>
    </row>
    <row r="36" spans="1:17" x14ac:dyDescent="0.25">
      <c r="B36" t="s">
        <v>403</v>
      </c>
    </row>
    <row r="37" spans="1:17" x14ac:dyDescent="0.25">
      <c r="E37" s="49"/>
      <c r="F37" s="49"/>
      <c r="G37" s="49"/>
      <c r="H37" s="49"/>
      <c r="I37" s="524"/>
      <c r="J37" s="49"/>
    </row>
    <row r="38" spans="1:17" x14ac:dyDescent="0.25">
      <c r="B38" s="254" t="s">
        <v>273</v>
      </c>
      <c r="C38" s="49"/>
      <c r="D38" s="49"/>
      <c r="E38" s="49"/>
      <c r="F38" s="49"/>
      <c r="G38" s="49"/>
      <c r="H38" s="49"/>
      <c r="I38" s="49"/>
      <c r="J38" s="49"/>
      <c r="K38" s="49"/>
      <c r="L38" s="49"/>
      <c r="M38" s="49"/>
      <c r="N38" s="49"/>
      <c r="O38" s="49"/>
      <c r="P38" s="49"/>
      <c r="Q38" s="49"/>
    </row>
    <row r="39" spans="1:17" x14ac:dyDescent="0.25">
      <c r="B39" s="255"/>
      <c r="C39" s="50" t="s">
        <v>13</v>
      </c>
      <c r="D39" s="50" t="s">
        <v>14</v>
      </c>
      <c r="E39" s="50" t="s">
        <v>15</v>
      </c>
      <c r="F39" s="50" t="s">
        <v>16</v>
      </c>
      <c r="G39" s="50" t="s">
        <v>17</v>
      </c>
      <c r="H39" s="50" t="s">
        <v>18</v>
      </c>
      <c r="I39" s="50" t="s">
        <v>19</v>
      </c>
      <c r="J39" s="50" t="s">
        <v>20</v>
      </c>
      <c r="K39" s="50" t="s">
        <v>21</v>
      </c>
      <c r="L39" s="50" t="s">
        <v>22</v>
      </c>
      <c r="M39" s="50" t="s">
        <v>23</v>
      </c>
      <c r="N39" s="50" t="s">
        <v>24</v>
      </c>
      <c r="O39" s="50" t="s">
        <v>25</v>
      </c>
      <c r="P39" s="50" t="s">
        <v>26</v>
      </c>
      <c r="Q39" s="50" t="s">
        <v>49</v>
      </c>
    </row>
    <row r="40" spans="1:17" ht="15.75" thickBot="1" x14ac:dyDescent="0.3">
      <c r="B40" s="49" t="s">
        <v>272</v>
      </c>
      <c r="C40" s="256">
        <f>'FY24 Inventory_80WY v 30WY'!T200</f>
        <v>5500.9151962206197</v>
      </c>
      <c r="D40" s="256">
        <f>'FY24 Inventory_80WY v 30WY'!U200</f>
        <v>7472.0973257250198</v>
      </c>
      <c r="E40" s="256">
        <f>'FY24 Inventory_80WY v 30WY'!V200</f>
        <v>7781.8011221148599</v>
      </c>
      <c r="F40" s="256">
        <f>'FY24 Inventory_80WY v 30WY'!W200</f>
        <v>8059.2253020540802</v>
      </c>
      <c r="G40" s="256">
        <f>'FY24 Inventory_80WY v 30WY'!X200</f>
        <v>7531.70722534379</v>
      </c>
      <c r="H40" s="256">
        <f>'FY24 Inventory_80WY v 30WY'!Y200</f>
        <v>7679.2205090571697</v>
      </c>
      <c r="I40" s="256">
        <f>'FY24 Inventory_80WY v 30WY'!Z200</f>
        <v>6009.7157485498601</v>
      </c>
      <c r="J40" s="256">
        <f>'FY24 Inventory_80WY v 30WY'!AA200</f>
        <v>5602.0826922364304</v>
      </c>
      <c r="K40" s="256">
        <f>'FY24 Inventory_80WY v 30WY'!AB200</f>
        <v>7911.4829927678102</v>
      </c>
      <c r="L40" s="256">
        <f>'FY24 Inventory_80WY v 30WY'!AC200</f>
        <v>7365.7274122230601</v>
      </c>
      <c r="M40" s="256">
        <f>'FY24 Inventory_80WY v 30WY'!AD200</f>
        <v>6645.3750111231302</v>
      </c>
      <c r="N40" s="256">
        <f>'FY24 Inventory_80WY v 30WY'!AE200</f>
        <v>6395.4083419348099</v>
      </c>
      <c r="O40" s="256">
        <f>'FY24 Inventory_80WY v 30WY'!AF200</f>
        <v>6279.7928550118604</v>
      </c>
      <c r="P40" s="256">
        <f>'FY24 Inventory_80WY v 30WY'!AG200</f>
        <v>6024.8750340717397</v>
      </c>
      <c r="Q40" s="256">
        <f>'FY24 Inventory_80WY v 30WY'!AH200</f>
        <v>7009.6605791306465</v>
      </c>
    </row>
    <row r="41" spans="1:17" ht="15.75" thickBot="1" x14ac:dyDescent="0.3">
      <c r="B41" s="49"/>
      <c r="C41" s="49"/>
      <c r="D41" s="49"/>
      <c r="E41" s="49"/>
      <c r="F41" s="49"/>
      <c r="G41" s="49"/>
      <c r="H41" s="49"/>
      <c r="I41" s="49"/>
      <c r="J41" s="49"/>
      <c r="K41" s="49"/>
      <c r="L41" s="49"/>
      <c r="M41" s="49"/>
      <c r="N41" s="257"/>
      <c r="O41" s="258"/>
      <c r="P41" s="259" t="s">
        <v>274</v>
      </c>
      <c r="Q41" s="260">
        <f>'FY24 Inventory_80WY v 30WY'!AH200</f>
        <v>7009.6605791306465</v>
      </c>
    </row>
    <row r="42" spans="1:17" s="49" customFormat="1" x14ac:dyDescent="0.25">
      <c r="C42" s="261"/>
      <c r="D42" s="261"/>
      <c r="E42" s="261"/>
      <c r="F42" s="261"/>
      <c r="G42" s="261"/>
      <c r="H42" s="261"/>
      <c r="I42" s="261"/>
      <c r="J42" s="261"/>
      <c r="K42" s="261"/>
      <c r="L42" s="261"/>
      <c r="M42" s="261"/>
      <c r="N42" s="261"/>
      <c r="O42" s="261"/>
    </row>
    <row r="43" spans="1:17" x14ac:dyDescent="0.25">
      <c r="I43" s="349"/>
      <c r="J43" s="349"/>
    </row>
    <row r="44" spans="1:17" x14ac:dyDescent="0.25">
      <c r="I44" s="349"/>
      <c r="J44" s="349"/>
    </row>
    <row r="45" spans="1:17" x14ac:dyDescent="0.25">
      <c r="I45" s="349"/>
      <c r="J45" s="349"/>
    </row>
    <row r="46" spans="1:17" x14ac:dyDescent="0.25">
      <c r="I46" s="349"/>
      <c r="J46" s="349"/>
    </row>
    <row r="47" spans="1:17" x14ac:dyDescent="0.25">
      <c r="I47" s="349"/>
      <c r="J47" s="349"/>
    </row>
    <row r="48" spans="1:17" x14ac:dyDescent="0.25">
      <c r="I48" s="349"/>
      <c r="J48" s="349"/>
    </row>
    <row r="49" spans="9:10" x14ac:dyDescent="0.25">
      <c r="I49" s="349"/>
      <c r="J49" s="349"/>
    </row>
    <row r="50" spans="9:10" x14ac:dyDescent="0.25">
      <c r="I50" s="349"/>
      <c r="J50" s="349"/>
    </row>
    <row r="51" spans="9:10" x14ac:dyDescent="0.25">
      <c r="I51" s="349"/>
      <c r="J51" s="349"/>
    </row>
    <row r="52" spans="9:10" x14ac:dyDescent="0.25">
      <c r="I52" s="349"/>
      <c r="J52" s="349"/>
    </row>
    <row r="53" spans="9:10" x14ac:dyDescent="0.25">
      <c r="I53" s="349"/>
      <c r="J53" s="349"/>
    </row>
    <row r="54" spans="9:10" x14ac:dyDescent="0.25">
      <c r="I54" s="349"/>
      <c r="J54" s="349"/>
    </row>
  </sheetData>
  <pageMargins left="0.7" right="0.7" top="0.75" bottom="0.75" header="0.3" footer="0.3"/>
  <ignoredErrors>
    <ignoredError sqref="M4:M28" formulaRange="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odel_x0020_Type xmlns="2a6a2ae4-5d6d-48d5-be25-23014d72bbf2">WorkInProgress</Model_x0020_Type>
    <Purpose xmlns="2a6a2ae4-5d6d-48d5-be25-23014d72bbf2">BP-22</Purpos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FE0B5143D43EF4784656E68A815DC47" ma:contentTypeVersion="3" ma:contentTypeDescription="Create a new document." ma:contentTypeScope="" ma:versionID="3780d16143ea9edd5ee56535cbaa2cd0">
  <xsd:schema xmlns:xsd="http://www.w3.org/2001/XMLSchema" xmlns:xs="http://www.w3.org/2001/XMLSchema" xmlns:p="http://schemas.microsoft.com/office/2006/metadata/properties" xmlns:ns2="2a6a2ae4-5d6d-48d5-be25-23014d72bbf2" targetNamespace="http://schemas.microsoft.com/office/2006/metadata/properties" ma:root="true" ma:fieldsID="ef6875750a75d81d6d78c376164cef0f" ns2:_="">
    <xsd:import namespace="2a6a2ae4-5d6d-48d5-be25-23014d72bbf2"/>
    <xsd:element name="properties">
      <xsd:complexType>
        <xsd:sequence>
          <xsd:element name="documentManagement">
            <xsd:complexType>
              <xsd:all>
                <xsd:element ref="ns2:Model_x0020_Type" minOccurs="0"/>
                <xsd:element ref="ns2:Purpos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6a2ae4-5d6d-48d5-be25-23014d72bbf2" elementFormDefault="qualified">
    <xsd:import namespace="http://schemas.microsoft.com/office/2006/documentManagement/types"/>
    <xsd:import namespace="http://schemas.microsoft.com/office/infopath/2007/PartnerControls"/>
    <xsd:element name="Model_x0020_Type" ma:index="8" nillable="true" ma:displayName="Model Type" ma:default="WorkInProgress" ma:format="Dropdown" ma:internalName="Model_x0020_Type">
      <xsd:simpleType>
        <xsd:restriction base="dms:Choice">
          <xsd:enumeration value="WorkInProgress"/>
          <xsd:enumeration value="Input"/>
          <xsd:enumeration value="Calculation"/>
        </xsd:restriction>
      </xsd:simpleType>
    </xsd:element>
    <xsd:element name="Purpose" ma:index="9" nillable="true" ma:displayName="Purpose" ma:default="Workshop BP-18" ma:format="Dropdown" ma:internalName="Purpose">
      <xsd:simpleType>
        <xsd:restriction base="dms:Choice">
          <xsd:enumeration value="Workshop WP-12"/>
          <xsd:enumeration value="WP-12 IP"/>
          <xsd:enumeration value="WP-12 FP"/>
          <xsd:enumeration value="Workshop BP-14"/>
          <xsd:enumeration value="BP-14 IP"/>
          <xsd:enumeration value="BP-14 FP"/>
          <xsd:enumeration value="Workshop WP-16"/>
          <xsd:enumeration value="BP-16 IP"/>
          <xsd:enumeration value="BP-16 FP"/>
          <xsd:enumeration value="RHWM Process BP-18"/>
          <xsd:enumeration value="Workshop BP-18"/>
          <xsd:enumeration value="BP-18 IP"/>
          <xsd:enumeration value="BP-18 FP"/>
          <xsd:enumeration value="BP-22"/>
          <xsd:enumeration value="BP-20"/>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61F99B2-F43F-46DB-AC6B-FE26CC295DB7}">
  <ds:schemaRefs>
    <ds:schemaRef ds:uri="http://schemas.openxmlformats.org/package/2006/metadata/core-properties"/>
    <ds:schemaRef ds:uri="2a6a2ae4-5d6d-48d5-be25-23014d72bbf2"/>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www.w3.org/XML/1998/namespace"/>
    <ds:schemaRef ds:uri="http://purl.org/dc/dcmitype/"/>
  </ds:schemaRefs>
</ds:datastoreItem>
</file>

<file path=customXml/itemProps2.xml><?xml version="1.0" encoding="utf-8"?>
<ds:datastoreItem xmlns:ds="http://schemas.openxmlformats.org/officeDocument/2006/customXml" ds:itemID="{91A60436-C531-4FCC-919C-22A726820F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a6a2ae4-5d6d-48d5-be25-23014d72bbf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11581BA-F5F2-4F77-95D6-F22EFFD5CC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Summary 2yr</vt:lpstr>
      <vt:lpstr>Summary FY25</vt:lpstr>
      <vt:lpstr>Summary FY24</vt:lpstr>
      <vt:lpstr>FY24 Inventory_80WY v 30WY</vt:lpstr>
      <vt:lpstr>FY25 Inventory_80WY v 30WY</vt:lpstr>
      <vt:lpstr>FY24 30WYP10FedRep</vt:lpstr>
      <vt:lpstr>FY25 30WYP10FedRep</vt:lpstr>
      <vt:lpstr>FY24 80WYFedReport</vt:lpstr>
      <vt:lpstr>FY25 80WYFedReport</vt:lpstr>
      <vt:lpstr>TRMbd P10 Inputs FY24</vt:lpstr>
      <vt:lpstr>TRMbd P10 Inputs FY25</vt:lpstr>
      <vt:lpstr>FY24 Aurora Prices for SecR</vt:lpstr>
      <vt:lpstr>FY25 Aurora Prices for SecR</vt:lpstr>
      <vt:lpstr>P10Slice</vt:lpstr>
      <vt:lpstr>P10FirmSurplus</vt:lpstr>
      <vt:lpstr>P10 T1SFCO</vt:lpstr>
      <vt:lpstr>FY24vSecR</vt:lpstr>
      <vt:lpstr>Critical Prices</vt:lpstr>
    </vt:vector>
  </TitlesOfParts>
  <Company>Bonneville Power Administration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BPA User</dc:creator>
  <cp:lastModifiedBy>Adams, S</cp:lastModifiedBy>
  <cp:lastPrinted>2019-05-10T18:59:18Z</cp:lastPrinted>
  <dcterms:created xsi:type="dcterms:W3CDTF">2017-09-18T21:42:42Z</dcterms:created>
  <dcterms:modified xsi:type="dcterms:W3CDTF">2022-04-19T16:52:49Z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0x0101006FE0B5143D43EF4784656E68A815DC47</vt:lpwstr>
  </property>
  <property fmtid="{D5CDD505-2E9C-101B-9397-08002B2CF9AE}" pid="3" name="Order">
    <vt:r8>400</vt:r8>
  </property>
  <property fmtid="{D5CDD505-2E9C-101B-9397-08002B2CF9AE}" pid="4" name="TemplateUrl">
    <vt:lpwstr/>
  </property>
  <property fmtid="{D5CDD505-2E9C-101B-9397-08002B2CF9AE}" pid="5" name="xd_Signature">
    <vt:bool>false</vt:bool>
  </property>
  <property fmtid="{D5CDD505-2E9C-101B-9397-08002B2CF9AE}" pid="6" name="xd_ProgID">
    <vt:lpwstr/>
  </property>
</Properties>
</file>